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8"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ТСО'!$100:$102</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Т-ТН'!$62:$65</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Т-гор.вода'!$72:$74</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ТСО'!$103:$106</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Т-ТН'!$66:$69</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Т-гор.вода'!$75:$77</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тарифов'!$91:$115</definedName>
    <definedName name="BLOCK_PT_HEAT">'Перечень тарифов'!$13:$89</definedName>
    <definedName name="BLOCK_PT_HEAT_NOT_R">'Перечень тарифов'!$75:$79</definedName>
    <definedName name="BLOCK_PT_HEAT_NOT_R_TMP">'Перечень тарифов'!$70:$74</definedName>
    <definedName name="BLOCK_PT_HEAT_PHEAT">'Перечень тарифов'!$35:$39</definedName>
    <definedName name="BLOCK_PT_HEAT_PHEAT_HIDDEN_FORMULAS">'Перечень тарифов'!$Z$35:$AQ$35</definedName>
    <definedName name="BLOCK_PT_HEAT_RHEAT">'Перечень тарифов'!$18:$34</definedName>
    <definedName name="BLOCK_PT_HEAT_RHEAT_HIDDEN_FORMULAS">'Перечень тарифов'!$Z$18:$AQ$18</definedName>
    <definedName name="BLOCK_PT_HOTVSNA">'Перечень тарифов'!$117:$131</definedName>
    <definedName name="BLOCK_PT_VOTV">'Перечень тарифов'!$133:$147</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тарифов'!$Z$12:$Z$149</definedName>
    <definedName name="DIFFERENTIATION_TARIFF_VD_ID">'Перечень тарифов'!$AB$12:$AB$149</definedName>
    <definedName name="DIFFERENTIATION_TARIFF_VTAR_ID">'Перечень тарифов'!$AA$12:$AA$149</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Предложение!$L$91</definedName>
    <definedName name="OFFER_METHOD">Предложение!$K$24:$K$89</definedName>
    <definedName name="OFFER_METHOD_FLAG">TEHSHEET!$L$6</definedName>
    <definedName name="OFFER_TARIFF_A_1">Предложение!$24:$26</definedName>
    <definedName name="OFFER_TARIFF_A_2">Предложение!$93:$95</definedName>
    <definedName name="OFFER_TARIFF_A_3">Предложение!$160:$162</definedName>
    <definedName name="OFFER_TARIFF_A_4">Предложение!$227:$229</definedName>
    <definedName name="OFFER_TARIFF_A_5">Предложение!$294:$296</definedName>
    <definedName name="OFFER_TARIFF_A_COLDVSNA_1">Предложение!$57:$59</definedName>
    <definedName name="OFFER_TARIFF_A_COLDVSNA_2">Предложение!$126:$128</definedName>
    <definedName name="OFFER_TARIFF_A_COLDVSNA_3">Предложение!$193:$195</definedName>
    <definedName name="OFFER_TARIFF_A_COLDVSNA_4">Предложение!$260:$262</definedName>
    <definedName name="OFFER_TARIFF_A_COLDVSNA_5">Предложение!$327:$329</definedName>
    <definedName name="OFFER_TARIFF_A_HOTVSNA_1">Предложение!$72:$74</definedName>
    <definedName name="OFFER_TARIFF_A_HOTVSNA_2">Предложение!$141:$143</definedName>
    <definedName name="OFFER_TARIFF_A_HOTVSNA_3">Предложение!$208:$210</definedName>
    <definedName name="OFFER_TARIFF_A_HOTVSNA_4">Предложение!$275:$277</definedName>
    <definedName name="OFFER_TARIFF_A_HOTVSNA_5">Предложение!$342:$344</definedName>
    <definedName name="OFFER_TARIFF_A_VOTV_1">Предложение!$81:$83</definedName>
    <definedName name="OFFER_TARIFF_A_VOTV_2">Предложение!$150:$152</definedName>
    <definedName name="OFFER_TARIFF_A_VOTV_3">Предложение!$217:$219</definedName>
    <definedName name="OFFER_TARIFF_A_VOTV_4">Предложение!$284:$286</definedName>
    <definedName name="OFFER_TARIFF_A_VOTV_5">Предложение!$351:$353</definedName>
    <definedName name="OFFER_TARIFF_B_1">Предложение!$27:$35</definedName>
    <definedName name="OFFER_TARIFF_B_2">Предложение!$96:$104</definedName>
    <definedName name="OFFER_TARIFF_B_3">Предложение!$163:$171</definedName>
    <definedName name="OFFER_TARIFF_B_4">Предложение!$230:$238</definedName>
    <definedName name="OFFER_TARIFF_B_5">Предложение!$297:$305</definedName>
    <definedName name="OFFER_TARIFF_B_COLDVSNA_1">Предложение!$60:$62</definedName>
    <definedName name="OFFER_TARIFF_B_COLDVSNA_2">Предложение!$129:$131</definedName>
    <definedName name="OFFER_TARIFF_B_COLDVSNA_3">Предложение!$196:$198</definedName>
    <definedName name="OFFER_TARIFF_B_COLDVSNA_4">Предложение!$263:$265</definedName>
    <definedName name="OFFER_TARIFF_B_COLDVSNA_5">Предложение!$330:$332</definedName>
    <definedName name="OFFER_TARIFF_B_HOTVSNA_1">Предложение!$75:$77</definedName>
    <definedName name="OFFER_TARIFF_B_HOTVSNA_2">Предложение!$144:$146</definedName>
    <definedName name="OFFER_TARIFF_B_HOTVSNA_3">Предложение!$211:$213</definedName>
    <definedName name="OFFER_TARIFF_B_HOTVSNA_4">Предложение!$278:$280</definedName>
    <definedName name="OFFER_TARIFF_B_HOTVSNA_5">Предложение!$345:$347</definedName>
    <definedName name="OFFER_TARIFF_B_VOTV_1">Предложение!$84:$86</definedName>
    <definedName name="OFFER_TARIFF_B_VOTV_2">Предложение!$153:$155</definedName>
    <definedName name="OFFER_TARIFF_B_VOTV_3">Предложение!$220:$222</definedName>
    <definedName name="OFFER_TARIFF_B_VOTV_4">Предложение!$287:$289</definedName>
    <definedName name="OFFER_TARIFF_B_VOTV_5">Предложение!$354:$356</definedName>
    <definedName name="OFFER_TARIFF_C_1">Предложение!$36:$38</definedName>
    <definedName name="OFFER_TARIFF_C_2">Предложение!$105:$107</definedName>
    <definedName name="OFFER_TARIFF_C_3">Предложение!$172:$174</definedName>
    <definedName name="OFFER_TARIFF_C_4">Предложение!$239:$241</definedName>
    <definedName name="OFFER_TARIFF_C_5">Предложение!$306:$308</definedName>
    <definedName name="OFFER_TARIFF_C_COLDVSNA_1">Предложение!$63:$65</definedName>
    <definedName name="OFFER_TARIFF_C_COLDVSNA_2">Предложение!$132:$134</definedName>
    <definedName name="OFFER_TARIFF_C_COLDVSNA_3">Предложение!$199:$201</definedName>
    <definedName name="OFFER_TARIFF_C_COLDVSNA_4">Предложение!$266:$268</definedName>
    <definedName name="OFFER_TARIFF_C_COLDVSNA_5">Предложение!$333:$335</definedName>
    <definedName name="OFFER_TARIFF_C_HOTVSNA_1">Предложение!$78:$80</definedName>
    <definedName name="OFFER_TARIFF_C_HOTVSNA_2">Предложение!$147:$149</definedName>
    <definedName name="OFFER_TARIFF_C_HOTVSNA_3">Предложение!$214:$216</definedName>
    <definedName name="OFFER_TARIFF_C_HOTVSNA_4">Предложение!$281:$283</definedName>
    <definedName name="OFFER_TARIFF_C_HOTVSNA_5">Предложение!$348:$350</definedName>
    <definedName name="OFFER_TARIFF_C_VOTV_1">Предложение!$87:$89</definedName>
    <definedName name="OFFER_TARIFF_C_VOTV_2">Предложение!$156:$158</definedName>
    <definedName name="OFFER_TARIFF_C_VOTV_3">Предложение!$223:$225</definedName>
    <definedName name="OFFER_TARIFF_C_VOTV_4">Предложение!$290:$292</definedName>
    <definedName name="OFFER_TARIFF_C_VOTV_5">Предложение!$357:$359</definedName>
    <definedName name="OFFER_TARIFF_D_1">Предложение!$39:$41</definedName>
    <definedName name="OFFER_TARIFF_D_2">Предложение!$108:$110</definedName>
    <definedName name="OFFER_TARIFF_D_3">Предложение!$175:$177</definedName>
    <definedName name="OFFER_TARIFF_D_4">Предложение!$242:$244</definedName>
    <definedName name="OFFER_TARIFF_D_5">Предложение!$309:$311</definedName>
    <definedName name="OFFER_TARIFF_D_COLDVSNA_1">Предложение!$66:$68</definedName>
    <definedName name="OFFER_TARIFF_D_COLDVSNA_2">Предложение!$135:$137</definedName>
    <definedName name="OFFER_TARIFF_D_COLDVSNA_3">Предложение!$202:$204</definedName>
    <definedName name="OFFER_TARIFF_D_COLDVSNA_4">Предложение!$269:$271</definedName>
    <definedName name="OFFER_TARIFF_D_COLDVSNA_5">Предложение!$336:$338</definedName>
    <definedName name="OFFER_TARIFF_E_COLDVSNA_1">Предложение!$69:$71</definedName>
    <definedName name="OFFER_TARIFF_E_COLDVSNA_2">Предложение!$138:$140</definedName>
    <definedName name="OFFER_TARIFF_E_COLDVSNA_3">Предложение!$205:$207</definedName>
    <definedName name="OFFER_TARIFF_E_COLDVSNA_4">Предложение!$272:$274</definedName>
    <definedName name="OFFER_TARIFF_E_COLDVSNA_5">Предложение!$339:$341</definedName>
    <definedName name="OFFER_TARIFF_E1_1">Предложение!$42:$44</definedName>
    <definedName name="OFFER_TARIFF_E1_2">Предложение!$111:$113</definedName>
    <definedName name="OFFER_TARIFF_E1_3">Предложение!$178:$180</definedName>
    <definedName name="OFFER_TARIFF_E1_4">Предложение!$245:$247</definedName>
    <definedName name="OFFER_TARIFF_E1_5">Предложение!$312:$314</definedName>
    <definedName name="OFFER_TARIFF_E2_1">Предложение!$45:$47</definedName>
    <definedName name="OFFER_TARIFF_E2_2">Предложение!$114:$116</definedName>
    <definedName name="OFFER_TARIFF_E2_3">Предложение!$181:$183</definedName>
    <definedName name="OFFER_TARIFF_E2_4">Предложение!$248:$250</definedName>
    <definedName name="OFFER_TARIFF_E2_5">Предложение!$315:$317</definedName>
    <definedName name="OFFER_TARIFF_F_1">Предложение!$48:$50</definedName>
    <definedName name="OFFER_TARIFF_F_2">Предложение!$117:$119</definedName>
    <definedName name="OFFER_TARIFF_F_3">Предложение!$184:$186</definedName>
    <definedName name="OFFER_TARIFF_F_4">Предложение!$251:$253</definedName>
    <definedName name="OFFER_TARIFF_F_5">Предложение!$318:$320</definedName>
    <definedName name="OFFER_TARIFF_G_1">Предложение!$51:$53</definedName>
    <definedName name="OFFER_TARIFF_G_2">Предложение!$120:$122</definedName>
    <definedName name="OFFER_TARIFF_G_3">Предложение!$187:$189</definedName>
    <definedName name="OFFER_TARIFF_G_4">Предложение!$254:$256</definedName>
    <definedName name="OFFER_TARIFF_G_5">Предложение!$321:$323</definedName>
    <definedName name="OFFER_TARIFF_H_1">Предложение!$54:$56</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Предложение!$G$59</definedName>
    <definedName name="pIns_PT_VTAR_A_COLDVSNA_OFFER_2">Предложение!$G$128</definedName>
    <definedName name="pIns_PT_VTAR_A_COLDVSNA_OFFER_3">Предложение!$G$195</definedName>
    <definedName name="pIns_PT_VTAR_A_COLDVSNA_OFFER_4">Предложение!$G$262</definedName>
    <definedName name="pIns_PT_VTAR_A_COLDVSNA_OFFER_5">Предложение!$G$329</definedName>
    <definedName name="pIns_PT_VTAR_A_COLDVSNA_OFFER5">Предложение!$G$329</definedName>
    <definedName name="pIns_PT_VTAR_A_HOTVSNA">'ГВС. Т-гор.вода'!$T$54</definedName>
    <definedName name="pIns_PT_VTAR_A_HOTVSNA_OFFER_1">Предложение!$G$74</definedName>
    <definedName name="pIns_PT_VTAR_A_HOTVSNA_OFFER_2">Предложение!$G$143</definedName>
    <definedName name="pIns_PT_VTAR_A_HOTVSNA_OFFER_3">Предложение!$G$210</definedName>
    <definedName name="pIns_PT_VTAR_A_HOTVSNA_OFFER_4">Предложение!$G$277</definedName>
    <definedName name="pIns_PT_VTAR_A_HOTVSNA_OFFER_5">Предложение!$G$344</definedName>
    <definedName name="pIns_PT_VTAR_A_OFFER_1">Предложение!$G$26</definedName>
    <definedName name="pIns_PT_VTAR_A_OFFER_2">Предложение!$G$95</definedName>
    <definedName name="pIns_PT_VTAR_A_OFFER_3">Предложение!$G$162</definedName>
    <definedName name="pIns_PT_VTAR_A_OFFER_4">Предложение!$G$229</definedName>
    <definedName name="pIns_PT_VTAR_A_OFFER_5">Предложение!$G$296</definedName>
    <definedName name="pIns_PT_VTAR_A_VOTV">'ВО. Т-во'!$T$53</definedName>
    <definedName name="pIns_PT_VTAR_A_VOTV_OFFER_1">Предложение!$G$83</definedName>
    <definedName name="pIns_PT_VTAR_A_VOTV_OFFER_2">Предложение!$G$152</definedName>
    <definedName name="pIns_PT_VTAR_A_VOTV_OFFER_3">Предложение!$G$219</definedName>
    <definedName name="pIns_PT_VTAR_A_VOTV_OFFER_4">Предложение!$G$286</definedName>
    <definedName name="pIns_PT_VTAR_A_VOTV_OFFER_5">Предложение!$G$353</definedName>
    <definedName name="pIns_PT_VTAR_B">'ТС. Т-ТЭ | ТСО'!$T$99</definedName>
    <definedName name="pIns_PT_VTAR_B_COLDVSNA">'ХВС. Т-тех'!$T$53</definedName>
    <definedName name="pIns_PT_VTAR_B_COLDVSNA_OFFER_1">Предложение!$G$62</definedName>
    <definedName name="pIns_PT_VTAR_B_COLDVSNA_OFFER_2">Предложение!$G$131</definedName>
    <definedName name="pIns_PT_VTAR_B_COLDVSNA_OFFER_3">Предложение!$G$198</definedName>
    <definedName name="pIns_PT_VTAR_B_COLDVSNA_OFFER_4">Предложение!$G$265</definedName>
    <definedName name="pIns_PT_VTAR_B_COLDVSNA_OFFER_5">Предложение!$G$332</definedName>
    <definedName name="pIns_PT_VTAR_B_HOTVSNA">'ГВС. Т-транс'!$T$54</definedName>
    <definedName name="pIns_PT_VTAR_B_HOTVSNA_OFFER_1">Предложение!$G$77</definedName>
    <definedName name="pIns_PT_VTAR_B_HOTVSNA_OFFER_2">Предложение!$G$146</definedName>
    <definedName name="pIns_PT_VTAR_B_HOTVSNA_OFFER_3">Предложение!$G$213</definedName>
    <definedName name="pIns_PT_VTAR_B_HOTVSNA_OFFER_4">Предложение!$G$280</definedName>
    <definedName name="pIns_PT_VTAR_B_HOTVSNA_OFFER_5">Предложение!$G$347</definedName>
    <definedName name="pIns_PT_VTAR_B_OFFER_1">Предложение!$G$35</definedName>
    <definedName name="pIns_PT_VTAR_B_OFFER_2">Предложение!$G$104</definedName>
    <definedName name="pIns_PT_VTAR_B_OFFER_3">Предложение!$G$171</definedName>
    <definedName name="pIns_PT_VTAR_B_OFFER_4">Предложение!$G$238</definedName>
    <definedName name="pIns_PT_VTAR_B_OFFER_5">Предложение!$G$305</definedName>
    <definedName name="pIns_PT_VTAR_B_VOTV">'ВО. Т-транс'!$T$53</definedName>
    <definedName name="pIns_PT_VTAR_B_VOTV_OFFER_1">Предложение!$G$86</definedName>
    <definedName name="pIns_PT_VTAR_B_VOTV_OFFER_2">Предложение!$G$155</definedName>
    <definedName name="pIns_PT_VTAR_B_VOTV_OFFER_3">Предложение!$G$222</definedName>
    <definedName name="pIns_PT_VTAR_B_VOTV_OFFER_4">Предложение!$G$289</definedName>
    <definedName name="pIns_PT_VTAR_B_VOTV_OFFER_5">Предложение!$G$356</definedName>
    <definedName name="pIns_PT_VTAR_C">'ТС. Т-ТН'!$T$61</definedName>
    <definedName name="pIns_PT_VTAR_C_COLDVSNA">'ХВС. Т-транс'!$T$53</definedName>
    <definedName name="pIns_PT_VTAR_C_COLDVSNA_OFFER_1">Предложение!$G$65</definedName>
    <definedName name="pIns_PT_VTAR_C_COLDVSNA_OFFER_2">Предложение!$G$134</definedName>
    <definedName name="pIns_PT_VTAR_C_COLDVSNA_OFFER_3">Предложение!$G$201</definedName>
    <definedName name="pIns_PT_VTAR_C_COLDVSNA_OFFER_4">Предложение!$G$268</definedName>
    <definedName name="pIns_PT_VTAR_C_COLDVSNA_OFFER_5">Предложение!$G$335</definedName>
    <definedName name="pIns_PT_VTAR_C_HOTVSNA">'ГВС. Т-подкл'!$T$63</definedName>
    <definedName name="pIns_PT_VTAR_C_HOTVSNA_OFFER_1">Предложение!$G$80</definedName>
    <definedName name="pIns_PT_VTAR_C_HOTVSNA_OFFER_2">Предложение!$G$149</definedName>
    <definedName name="pIns_PT_VTAR_C_HOTVSNA_OFFER_3">Предложение!$G$216</definedName>
    <definedName name="pIns_PT_VTAR_C_HOTVSNA_OFFER_4">Предложение!$G$283</definedName>
    <definedName name="pIns_PT_VTAR_C_HOTVSNA_OFFER_5">Предложение!$G$350</definedName>
    <definedName name="pIns_PT_VTAR_C_OFFER_1">Предложение!$G$38</definedName>
    <definedName name="pIns_PT_VTAR_C_OFFER_2">Предложение!$G$107</definedName>
    <definedName name="pIns_PT_VTAR_C_OFFER_3">Предложение!$G$174</definedName>
    <definedName name="pIns_PT_VTAR_C_OFFER_4">Предложение!$G$241</definedName>
    <definedName name="pIns_PT_VTAR_C_OFFER_5">Предложение!$G$308</definedName>
    <definedName name="pIns_PT_VTAR_C_VOTV">'ВО. Т-подкл'!$T$63</definedName>
    <definedName name="pIns_PT_VTAR_C_VOTV_OFFER_1">Предложение!$G$89</definedName>
    <definedName name="pIns_PT_VTAR_C_VOTV_OFFER_2">Предложение!$G$158</definedName>
    <definedName name="pIns_PT_VTAR_C_VOTV_OFFER_3">Предложение!$G$225</definedName>
    <definedName name="pIns_PT_VTAR_C_VOTV_OFFER_4">Предложение!$G$292</definedName>
    <definedName name="pIns_PT_VTAR_C_VOTV_OFFER_5">Предложение!$G$359</definedName>
    <definedName name="pIns_PT_VTAR_D">'ТС. Т-гор.вода'!$V$71</definedName>
    <definedName name="pIns_PT_VTAR_D_COLDVSNA">'ХВС. Т-подвоз'!$T$53</definedName>
    <definedName name="pIns_PT_VTAR_D_COLDVSNA_OFFER_1">Предложение!$G$68</definedName>
    <definedName name="pIns_PT_VTAR_D_COLDVSNA_OFFER_2">Предложение!$G$137</definedName>
    <definedName name="pIns_PT_VTAR_D_COLDVSNA_OFFER_3">Предложение!$G$204</definedName>
    <definedName name="pIns_PT_VTAR_D_COLDVSNA_OFFER_4">Предложение!$G$271</definedName>
    <definedName name="pIns_PT_VTAR_D_COLDVSNA_OFFER_5">Предложение!$G$338</definedName>
    <definedName name="pIns_PT_VTAR_D_OFFER_1">Предложение!$G$41</definedName>
    <definedName name="pIns_PT_VTAR_D_OFFER_2">Предложение!$G$110</definedName>
    <definedName name="pIns_PT_VTAR_D_OFFER_3">Предложение!$G$177</definedName>
    <definedName name="pIns_PT_VTAR_D_OFFER_4">Предложение!$G$244</definedName>
    <definedName name="pIns_PT_VTAR_D_OFFER_5">Предложение!$G$311</definedName>
    <definedName name="pIns_PT_VTAR_E_COLDVSNA">'ХВС. Т-подкл'!$T$63</definedName>
    <definedName name="pIns_PT_VTAR_E_COLDVSNA_OFFER_1">Предложение!$G$71</definedName>
    <definedName name="pIns_PT_VTAR_E_COLDVSNA_OFFER_2">Предложение!$G$140</definedName>
    <definedName name="pIns_PT_VTAR_E_COLDVSNA_OFFER_3">Предложение!$G$207</definedName>
    <definedName name="pIns_PT_VTAR_E_COLDVSNA_OFFER_4">Предложение!$G$274</definedName>
    <definedName name="pIns_PT_VTAR_E_COLDVSNA_OFFER_5">Предложение!$G$341</definedName>
    <definedName name="pIns_PT_VTAR_E1">'ТС. Т-передача ТЭ'!$T$57</definedName>
    <definedName name="pIns_PT_VTAR_E1_OFFER_1">Предложение!$G$44</definedName>
    <definedName name="pIns_PT_VTAR_E1_OFFER_2">Предложение!$G$113</definedName>
    <definedName name="pIns_PT_VTAR_E1_OFFER_3">Предложение!$G$180</definedName>
    <definedName name="pIns_PT_VTAR_E1_OFFER_4">Предложение!$G$247</definedName>
    <definedName name="pIns_PT_VTAR_E1_OFFER_5">Предложение!$G$314</definedName>
    <definedName name="pIns_PT_VTAR_E2">'ТС. Т-передача ТН'!$T$57</definedName>
    <definedName name="pIns_PT_VTAR_E2_OFFER_1">Предложение!$G$47</definedName>
    <definedName name="pIns_PT_VTAR_E2_OFFER_2">Предложение!$G$116</definedName>
    <definedName name="pIns_PT_VTAR_E2_OFFER_3">Предложение!$G$183</definedName>
    <definedName name="pIns_PT_VTAR_E2_OFFER_4">Предложение!$G$250</definedName>
    <definedName name="pIns_PT_VTAR_E2_OFFER_5">Предложение!$G$317</definedName>
    <definedName name="pIns_PT_VTAR_F">'ТС. Резерв мощности'!$T$57</definedName>
    <definedName name="pIns_PT_VTAR_F_OFFER_1">Предложение!$G$50</definedName>
    <definedName name="pIns_PT_VTAR_F_OFFER_2">Предложение!$G$119</definedName>
    <definedName name="pIns_PT_VTAR_F_OFFER_3">Предложение!$G$186</definedName>
    <definedName name="pIns_PT_VTAR_F_OFFER_4">Предложение!$G$253</definedName>
    <definedName name="pIns_PT_VTAR_F_OFFER_5">Предложение!$G$320</definedName>
    <definedName name="pIns_PT_VTAR_G">'ТС. Т-подкл'!$T$62</definedName>
    <definedName name="pIns_PT_VTAR_G_OFFER_1">Предложение!$G$53</definedName>
    <definedName name="pIns_PT_VTAR_G_OFFER_2">Предложение!$G$122</definedName>
    <definedName name="pIns_PT_VTAR_G_OFFER_3">Предложение!$G$189</definedName>
    <definedName name="pIns_PT_VTAR_G_OFFER_4">Предложение!$G$256</definedName>
    <definedName name="pIns_PT_VTAR_G_OFFER_5">Предложение!$G$323</definedName>
    <definedName name="pIns_PT_VTAR_H">'ТС. Т-подкл(инд)'!$T$56</definedName>
    <definedName name="pIns_PT_VTAR_H_OFFER_1">Предложение!$G$56</definedName>
    <definedName name="pIns_PT_VTAR_H_OFFER_2">Предложение!$G$125</definedName>
    <definedName name="pIns_PT_VTAR_H_OFFER_3">Предложение!$G$192</definedName>
    <definedName name="pIns_PT_VTAR_H_OFFER_4">Предложение!$G$259</definedName>
    <definedName name="pIns_PT_VTAR_H_OFFER_5">Предложение!$G$326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Т-ТН'!$AT$39</definedName>
    <definedName name="pIns_ver_HEAT_TARIFF_D">'ТС. Т-гор.вода'!$AY$43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Т-ТН'!$45:$58</definedName>
    <definedName name="pt_cs_4">'ТС. Т-гор.вода'!$51:$68</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тарифов'!$AL$12:$AL$149</definedName>
    <definedName name="PT_DIFFERENTIATION_CS_ID">'Перечень тарифов'!$AF$12:$AF$149</definedName>
    <definedName name="PT_DIFFERENTIATION_IST_TE">'Перечень тарифов'!$AM$12:$AM$149</definedName>
    <definedName name="PT_DIFFERENTIATION_IST_TE_ID">'Перечень тарифов'!$AG$12:$AG$149</definedName>
    <definedName name="PT_DIFFERENTIATION_NTAR">'Перечень тарифов'!$AJ$12:$AJ$149</definedName>
    <definedName name="PT_DIFFERENTIATION_NTAR_ID">'Перечень тарифов'!$AD$12:$AD$149</definedName>
    <definedName name="PT_DIFFERENTIATION_NUM_CS">'Перечень тарифов'!$AP$12:$AP$149</definedName>
    <definedName name="PT_DIFFERENTIATION_NUM_IST_TE">'Перечень тарифов'!$AQ$12:$AQ$149</definedName>
    <definedName name="PT_DIFFERENTIATION_NUM_NTAR">'Перечень тарифов'!$AN$12:$AN$149</definedName>
    <definedName name="PT_DIFFERENTIATION_NUM_TER">'Перечень тарифов'!$AO$12:$AO$149</definedName>
    <definedName name="PT_DIFFERENTIATION_TER">'Перечень тарифов'!$AK$12:$AK$149</definedName>
    <definedName name="PT_DIFFERENTIATION_TER_ID">'Перечень тарифов'!$AE$12:$AE$149</definedName>
    <definedName name="PT_DIFFERENTIATION_VDET">'Перечень тарифов'!$AI$12:$AI$149</definedName>
    <definedName name="PT_DIFFERENTIATION_VTAR">'Перечень тарифов'!$AH$12:$AH$149</definedName>
    <definedName name="PT_DIFFERENTIATION_VTAR_ID">'Перечень тарифов'!$AC$12:$AC$149</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тарифов'!$F$75</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Т-ТН'!$46:$57</definedName>
    <definedName name="pt_ist_te_4">'ТС. Т-гор.вода'!$52:$67</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Т-ТН'!$43:$60</definedName>
    <definedName name="pt_ntar_4">'ТС. Т-гор.вода'!$49:$70</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Т-ТН'!$44:$59</definedName>
    <definedName name="pt_ter_4">'ТС. Т-гор.вода'!$50:$69</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тарифов'!$W$148</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Предложение!$L$360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Предложение!$L$360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ТСО'!$AT$100</definedName>
    <definedName name="tblEnd_1_TARIFF_B_COLDVSNA">'ХВС. Т-тех'!$AJ$54</definedName>
    <definedName name="tblEnd_1_TARIFF_B_HOTVSNA">'ГВС. Т-транс'!$AR$55</definedName>
    <definedName name="tblEnd_1_TARIFF_B_VOTV">'ВО. Т-транс'!$AJ$54</definedName>
    <definedName name="tblEnd_1_TARIFF_C">'ТС. Т-ТН'!$AT$62</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Т-гор.вода'!$AY$72</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REESTR_VED!$A$2:$B$11</definedName>
    <definedName name="VD_ID_LIST">REESTR_VED!$A$2:$A$11</definedName>
    <definedName name="VD_NAME_LIST">REESTR_VED!$B$2:$B$11</definedName>
    <definedName name="et_B_FHD20_1">et_union_hor!$127:$135</definedName>
    <definedName name="pt_ntar_30">'ТС. Т-ТЭ | ТСО'!$57:$70</definedName>
    <definedName name="pt_ter_30">'ТС. Т-ТЭ | ТСО'!$58:$69</definedName>
    <definedName name="pt_cs_30">'ТС. Т-ТЭ | ТСО'!$59:$68</definedName>
    <definedName name="pt_ist_te_30">'ТС. Т-ТЭ | ТСО'!$60:$67</definedName>
    <definedName name="pt_ntar_301">'ТС. Т-ТЭ | ТСО'!$71:$84</definedName>
    <definedName name="pt_ter_31">'ТС. Т-ТЭ | ТСО'!$72:$83</definedName>
    <definedName name="pt_cs_31">'ТС. Т-ТЭ | ТСО'!$73:$82</definedName>
    <definedName name="pt_ist_te_31">'ТС. Т-ТЭ | ТСО'!$74:$81</definedName>
    <definedName name="pt_ntar_3011">'ТС. Т-ТЭ | ТСО'!$85:$98</definedName>
    <definedName name="pt_ter_32">'ТС. Т-ТЭ | ТСО'!$86:$97</definedName>
    <definedName name="pt_cs_32">'ТС. Т-ТЭ | ТСО'!$87:$96</definedName>
    <definedName name="pt_ist_te_32">'ТС. Т-ТЭ | ТСО'!$88:$95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<sst xmlns="http://schemas.openxmlformats.org/spreadsheetml/2006/main" count="9930" uniqueCount="2629">
  <si>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</si>
  <si>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</si>
  <si>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</si>
  <si>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</si>
  <si>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</si>
  <si>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</si>
  <si>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</si>
  <si>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</si>
  <si>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</si>
  <si>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</si>
  <si>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</si>
  <si>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</si>
  <si>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</si>
  <si>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</si>
  <si>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</si>
  <si>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</si>
  <si>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</si>
  <si>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</si>
  <si>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</si>
  <si>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</si>
  <si>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</si>
  <si>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</si>
  <si>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</si>
  <si>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</si>
  <si>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</si>
  <si>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</si>
  <si>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</si>
  <si>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</si>
  <si>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</si>
  <si>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</si>
  <si>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</si>
  <si>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</si>
  <si>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</si>
  <si>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</si>
  <si>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</si>
  <si>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</si>
  <si>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</si>
  <si>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</si>
  <si>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</si>
  <si>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</si>
  <si>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</si>
  <si>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б/н</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</si>
  <si>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</si>
  <si>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</si>
  <si>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</si>
  <si>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654,659,660</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</si>
  <si>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</si>
  <si>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</si>
  <si>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</si>
  <si>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</si>
  <si>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</si>
  <si>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</si>
  <si>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</si>
  <si>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</si>
  <si>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</si>
  <si>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</si>
  <si>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</si>
  <si>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</si>
  <si>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</si>
  <si>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</si>
  <si>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</si>
  <si>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</si>
  <si>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</si>
  <si>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</si>
  <si>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</si>
  <si>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</si>
  <si>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</si>
  <si>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</si>
  <si>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</si>
  <si>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</si>
  <si>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</si>
  <si>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автономный округ, Заполярный р-он, рп. Искателей, ул. Губкина, зд. 15</t>
  </si>
  <si>
    <t>Фамилия, имя, отчество руководителя</t>
  </si>
  <si>
    <t>Труфакин Николай Николаевич</t>
  </si>
  <si>
    <t>Ответственный за заполнение формы</t>
  </si>
  <si>
    <t>Фамилия, имя, отчество</t>
  </si>
  <si>
    <t>Коваленко Анна Валерьевна</t>
  </si>
  <si>
    <t>Должность</t>
  </si>
  <si>
    <t>Начальник ЭО</t>
  </si>
  <si>
    <t>Контактный телефон</t>
  </si>
  <si>
    <t>(81853) 4-77-58</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</si>
  <si>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</si>
  <si>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</si>
  <si>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</si>
  <si>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</si>
  <si>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</si>
  <si>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</si>
  <si>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</si>
  <si>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</si>
  <si>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</si>
  <si>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</si>
  <si>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</si>
  <si>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</si>
  <si>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</si>
  <si>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</si>
  <si>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</si>
  <si>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</si>
  <si>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</si>
  <si>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</si>
  <si>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</si>
  <si>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</si>
  <si>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</si>
  <si>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</si>
  <si>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</si>
  <si>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</si>
  <si>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</si>
  <si>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</si>
  <si>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</si>
  <si>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</si>
  <si>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</si>
  <si>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</si>
  <si>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</si>
  <si>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</si>
  <si>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</si>
  <si>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</si>
  <si>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</si>
  <si>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</si>
  <si>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</si>
  <si>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</si>
  <si>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</si>
  <si>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</si>
  <si>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</si>
  <si>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</si>
  <si>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</si>
  <si>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</si>
  <si>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</si>
  <si>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</si>
  <si>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</si>
  <si>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</si>
  <si>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</si>
  <si>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</si>
  <si>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</si>
  <si>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</si>
  <si>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</si>
  <si>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</si>
  <si>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</si>
  <si>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</si>
  <si>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</si>
  <si>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</si>
  <si>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</si>
  <si>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</si>
  <si>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</si>
  <si>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</si>
  <si>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</si>
  <si>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</si>
  <si>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</si>
  <si>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</si>
  <si>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</si>
  <si>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</si>
  <si>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</si>
  <si>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</si>
  <si>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</si>
  <si>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</si>
  <si>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</si>
  <si>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</si>
  <si>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</si>
  <si>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</si>
  <si>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</si>
  <si>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</si>
  <si>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</si>
  <si>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</si>
  <si>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</si>
  <si>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</si>
  <si>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(мощность) потребителям в случае отсутствия дифференциации тарифов по схеме подключения</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</si>
  <si>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</si>
  <si>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</si>
  <si>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</si>
  <si>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</si>
  <si>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</si>
  <si>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</si>
  <si>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</si>
  <si>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</si>
  <si>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</si>
  <si>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t>
  </si>
  <si>
    <t>Тарифы на тепловую энергию (мощность) населению и потребителям, приравненных к населению</t>
  </si>
  <si>
    <t>pt_ntar_30</t>
  </si>
  <si>
    <t>pt_ter_30</t>
  </si>
  <si>
    <t>pt_cs_30</t>
  </si>
  <si>
    <t>pt_ist_te_30</t>
  </si>
  <si>
    <t>Тарифы на тепловую энергию (мощность) населению, проживающему в одноэтажных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t>
  </si>
  <si>
    <t>pt_ntar_301</t>
  </si>
  <si>
    <t>pt_ter_31</t>
  </si>
  <si>
    <t>pt_cs_31</t>
  </si>
  <si>
    <t>pt_ist_te_31</t>
  </si>
  <si>
    <t>Тарифы на тепловую энергию (мощность) населению, проживающему в двухэтажных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t>
  </si>
  <si>
    <t>pt_ntar_3011</t>
  </si>
  <si>
    <t>pt_ter_32</t>
  </si>
  <si>
    <t>pt_cs_32</t>
  </si>
  <si>
    <t>pt_ist_te_32</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</si>
  <si>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</si>
  <si>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</si>
  <si>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потребителям</t>
  </si>
  <si>
    <t>"4190067"; "4190069"; "4190071"</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</si>
  <si>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</si>
  <si>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</si>
  <si>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</si>
  <si>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</si>
  <si>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</si>
  <si>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</si>
  <si>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Тарифы на горячую воду в открытых системах теплоснабжения (горячее водоснабжение)</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</si>
  <si>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</si>
  <si>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</si>
  <si>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</si>
  <si>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</si>
  <si>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</si>
  <si>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</si>
  <si>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</si>
  <si>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</si>
  <si>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</si>
  <si>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</si>
  <si>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</si>
  <si>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</si>
  <si>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</si>
  <si>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</si>
  <si>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</si>
  <si>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</si>
  <si>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</si>
  <si>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</si>
  <si>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</si>
  <si>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</si>
  <si>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</si>
  <si>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</si>
  <si>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</si>
  <si>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</si>
  <si>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</si>
  <si>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</si>
  <si>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</si>
  <si>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</si>
  <si>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</si>
  <si>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</si>
  <si>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</si>
  <si>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</si>
  <si>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</si>
  <si>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</si>
  <si>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</si>
  <si>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</si>
  <si>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</si>
  <si>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</si>
  <si>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</si>
  <si>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</si>
  <si>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</si>
  <si>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</si>
  <si>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</si>
  <si>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</si>
  <si>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</si>
  <si>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</si>
  <si>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</si>
  <si>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</si>
  <si>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</si>
  <si>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</si>
  <si>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</si>
  <si>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</si>
  <si>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</si>
  <si>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</si>
  <si>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</si>
  <si>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</si>
  <si>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</si>
  <si>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</si>
  <si>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</si>
  <si>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</si>
  <si>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</si>
  <si>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</si>
  <si>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</si>
  <si>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</si>
  <si>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</si>
  <si>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</si>
  <si>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</si>
  <si>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</si>
  <si>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</si>
  <si>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</si>
  <si>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</si>
  <si>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</si>
  <si>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</si>
  <si>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</si>
  <si>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</si>
  <si>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</si>
  <si>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</si>
  <si>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</si>
  <si>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</si>
  <si>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</si>
  <si>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</si>
  <si>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</si>
  <si>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</si>
  <si>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</si>
  <si>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</si>
  <si>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</si>
  <si>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</si>
  <si>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</si>
  <si>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</si>
  <si>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</si>
  <si>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</si>
  <si>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</si>
  <si>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</si>
  <si>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</si>
  <si>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</si>
  <si>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</si>
  <si>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</si>
  <si>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</si>
  <si>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</si>
  <si>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</si>
  <si>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</si>
  <si>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</si>
  <si>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</si>
  <si>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</si>
  <si>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</si>
  <si>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</si>
  <si>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</si>
  <si>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</si>
  <si>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</si>
  <si>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</si>
  <si>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</si>
  <si>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</si>
  <si>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</si>
  <si>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</si>
  <si>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</si>
  <si>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</si>
  <si>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</si>
  <si>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</si>
  <si>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</si>
  <si>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</si>
  <si>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</si>
  <si>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</si>
  <si>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</si>
  <si>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</si>
  <si>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</si>
  <si>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</si>
  <si>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</si>
  <si>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</si>
  <si>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</si>
  <si>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</si>
  <si>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</si>
  <si>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</si>
  <si>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</si>
  <si>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</si>
  <si>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</si>
  <si>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</si>
  <si>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</si>
  <si>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</si>
  <si>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</si>
  <si>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</si>
  <si>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</si>
  <si>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</si>
  <si>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</si>
  <si>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</si>
  <si>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</si>
  <si>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</si>
  <si>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</si>
  <si>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</si>
  <si>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</si>
  <si>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</si>
  <si>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</si>
  <si>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</si>
  <si>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</si>
  <si>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</si>
  <si>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</si>
  <si>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</si>
  <si>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</si>
  <si>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</si>
  <si>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</si>
  <si>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</si>
  <si>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</si>
  <si>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</si>
  <si>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</si>
  <si>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</si>
  <si>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</si>
  <si>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</si>
  <si>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</si>
  <si>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</si>
  <si>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</si>
  <si>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</si>
  <si>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</si>
  <si>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</si>
  <si>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</si>
  <si>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</si>
  <si>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</si>
  <si>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</si>
  <si>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</si>
  <si>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</si>
  <si>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</si>
  <si>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</si>
  <si>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</si>
  <si>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</si>
  <si>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</si>
  <si>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</si>
  <si>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</si>
  <si>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</si>
  <si>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</si>
  <si>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</si>
  <si>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</si>
  <si>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</si>
  <si>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</si>
  <si>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</si>
  <si>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</si>
  <si>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</si>
  <si>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</si>
  <si>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</si>
  <si>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</si>
  <si>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</si>
  <si>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</si>
  <si>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</si>
  <si>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</si>
  <si>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</si>
  <si>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</si>
  <si>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</si>
  <si>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</si>
  <si>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</si>
  <si>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</si>
  <si>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</si>
  <si>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</si>
  <si>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</si>
  <si>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</si>
  <si>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</si>
  <si>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</si>
  <si>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</si>
  <si>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</si>
  <si>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</si>
  <si>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</si>
  <si>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</si>
  <si>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</si>
  <si>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</si>
  <si>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</si>
  <si>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</si>
  <si>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</si>
  <si>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</si>
  <si>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</si>
  <si>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</si>
  <si>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</si>
  <si>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</si>
  <si>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</si>
  <si>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</si>
  <si>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</si>
  <si>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</si>
  <si>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</si>
  <si>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</si>
  <si>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</si>
  <si>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</si>
  <si>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</si>
  <si>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</si>
  <si>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</si>
  <si>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</si>
  <si>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</si>
  <si>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</si>
  <si>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</si>
  <si>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</si>
  <si>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</si>
  <si>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</si>
  <si>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</si>
  <si>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</si>
  <si>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</si>
  <si>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</si>
  <si>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</si>
  <si>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</si>
  <si>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</si>
  <si>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</si>
  <si>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</si>
  <si>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</si>
  <si>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</si>
  <si>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</si>
  <si>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</si>
  <si>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</si>
  <si>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</si>
  <si>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</si>
  <si>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</si>
  <si>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</si>
  <si>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</si>
  <si>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</si>
  <si>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</si>
  <si>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</si>
  <si>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</si>
  <si>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</si>
  <si>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</si>
  <si>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</si>
  <si>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прочие</t>
  </si>
  <si>
    <t>вода</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</si>
  <si>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</si>
  <si>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</si>
  <si>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</si>
  <si>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</si>
  <si>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</si>
  <si>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</si>
  <si>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</si>
  <si>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</si>
  <si>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</si>
  <si>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</si>
  <si>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</si>
  <si>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</si>
  <si>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</si>
  <si>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</si>
  <si>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</si>
  <si>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</si>
  <si>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</si>
  <si>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</si>
  <si>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</si>
  <si>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</si>
  <si>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</si>
  <si>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</si>
  <si>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</si>
  <si>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</si>
  <si>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</si>
  <si>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</si>
  <si>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</si>
  <si>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</si>
  <si>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</si>
  <si>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</si>
  <si>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</si>
  <si>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</si>
  <si>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</si>
  <si>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</si>
  <si>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</si>
  <si>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</si>
  <si>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</si>
  <si>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</si>
  <si>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</si>
  <si>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</si>
  <si>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</si>
  <si>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</si>
  <si>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</si>
  <si>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</si>
  <si>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</si>
  <si>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</si>
  <si>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</si>
  <si>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</si>
  <si>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</si>
  <si>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</si>
  <si>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</si>
  <si>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</si>
  <si>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</si>
  <si>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</si>
  <si>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</si>
  <si>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</si>
  <si>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</si>
  <si>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</si>
  <si>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</si>
  <si>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</si>
  <si>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</si>
  <si>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</si>
  <si>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</si>
  <si>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</si>
  <si>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</si>
  <si>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</si>
  <si>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</si>
  <si>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</si>
  <si>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</si>
  <si>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</si>
  <si>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</si>
  <si>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</si>
  <si>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</si>
  <si>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</si>
  <si>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</si>
  <si>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</si>
  <si>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</si>
  <si>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</si>
  <si>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</si>
  <si>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</si>
  <si>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</si>
  <si>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</si>
  <si>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</si>
  <si>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</si>
  <si>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</si>
  <si>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</si>
  <si>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</si>
  <si>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</si>
  <si>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</si>
  <si>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</si>
  <si>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</si>
  <si>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</si>
  <si>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</si>
  <si>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</si>
  <si>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</si>
  <si>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</si>
  <si>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</si>
  <si>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</si>
  <si>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</si>
  <si>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</si>
  <si>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</si>
  <si>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</si>
  <si>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</si>
  <si>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</si>
  <si>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</si>
  <si>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</si>
  <si>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</si>
  <si>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</si>
  <si>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</si>
  <si>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</si>
  <si>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</si>
  <si>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</si>
  <si>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</si>
  <si>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</si>
  <si>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</si>
  <si>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</si>
  <si>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</si>
  <si>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</si>
  <si>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</si>
  <si>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</si>
  <si>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</si>
  <si>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</si>
  <si>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</si>
  <si>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</si>
  <si>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</si>
  <si>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</si>
  <si>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</si>
  <si>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</si>
  <si>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</si>
  <si>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</si>
  <si>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</si>
  <si>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</si>
  <si>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</si>
  <si>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</si>
  <si>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</si>
  <si>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</si>
  <si>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</si>
  <si>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</si>
  <si>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</si>
  <si>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</si>
  <si>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</si>
  <si>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</si>
  <si>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</si>
  <si>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</si>
  <si>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</si>
  <si>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</si>
  <si>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</si>
  <si>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</si>
  <si>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</si>
  <si>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</si>
  <si>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</si>
  <si>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</si>
  <si>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</si>
  <si>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</si>
  <si>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</si>
  <si>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</si>
  <si>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</si>
  <si>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</si>
  <si>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</si>
  <si>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</si>
  <si>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</si>
  <si>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</si>
  <si>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</si>
  <si>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</si>
  <si>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</si>
  <si>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</si>
  <si>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</si>
  <si>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</si>
  <si>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</si>
  <si>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</si>
  <si>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</si>
  <si>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</si>
  <si>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</si>
  <si>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</si>
  <si>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</si>
  <si>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</si>
  <si>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</si>
  <si>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</si>
  <si>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</si>
  <si>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</si>
  <si>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</si>
  <si>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</si>
  <si>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</si>
  <si>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</si>
  <si>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</si>
  <si>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</si>
  <si>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</si>
  <si>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</si>
  <si>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</si>
  <si>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</si>
  <si>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</si>
  <si>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</si>
  <si>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</si>
  <si>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</si>
  <si>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</si>
  <si>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</si>
  <si>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</si>
  <si>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</si>
  <si>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</si>
  <si>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</si>
  <si>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</si>
  <si>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</si>
  <si>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</si>
  <si>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</si>
  <si>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</si>
  <si>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</si>
  <si>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</si>
  <si>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</si>
  <si>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</si>
  <si>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</si>
  <si>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</si>
  <si>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</si>
  <si>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</si>
  <si>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</si>
  <si>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</si>
  <si>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</si>
  <si>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</si>
  <si>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</si>
  <si>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</si>
  <si>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</si>
  <si>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</si>
  <si>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</si>
  <si>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</si>
  <si>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</si>
  <si>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</si>
  <si>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</si>
  <si>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</si>
  <si>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</si>
  <si>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</si>
  <si>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</si>
  <si>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</si>
  <si>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</si>
  <si>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</si>
  <si>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</si>
  <si>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</si>
  <si>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</si>
  <si>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</si>
  <si>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</si>
  <si>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</si>
  <si>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</si>
  <si>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</si>
  <si>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</si>
  <si>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</si>
  <si>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</si>
  <si>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</si>
  <si>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</si>
  <si>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</si>
  <si>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</si>
  <si>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</si>
  <si>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</si>
  <si>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</si>
  <si>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</si>
  <si>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</si>
  <si>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</si>
  <si>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</si>
  <si>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</si>
  <si>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</si>
  <si>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</si>
  <si>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</si>
  <si>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</si>
  <si>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</si>
  <si>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</si>
  <si>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</si>
  <si>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</si>
  <si>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</si>
  <si>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</si>
  <si>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</si>
  <si>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</si>
  <si>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</si>
  <si>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</si>
  <si>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</si>
  <si>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</si>
  <si>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</si>
  <si>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</si>
  <si>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</si>
  <si>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</si>
  <si>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</si>
  <si>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</si>
  <si>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</si>
  <si>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</si>
  <si>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</si>
  <si>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</si>
  <si>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</si>
  <si>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</si>
  <si>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</si>
  <si>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</si>
  <si>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</si>
  <si>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</si>
  <si>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</si>
  <si>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</si>
  <si>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</si>
  <si>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</si>
  <si>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</si>
  <si>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</si>
  <si>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</si>
  <si>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</si>
  <si>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</si>
  <si>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</si>
  <si>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</si>
  <si>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</si>
  <si>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</si>
  <si>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</si>
  <si>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</si>
  <si>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</si>
  <si>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</si>
  <si>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</si>
  <si>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</si>
  <si>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</si>
  <si>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</si>
  <si>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</si>
  <si>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</si>
  <si>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</si>
  <si>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</si>
  <si>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</si>
  <si>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</si>
  <si>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</si>
  <si>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</si>
  <si>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</si>
  <si>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</si>
  <si>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</si>
  <si>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</si>
  <si>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</si>
  <si>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</si>
  <si>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</si>
  <si>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</si>
  <si>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</si>
  <si>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</si>
  <si>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</si>
  <si>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</si>
  <si>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</si>
  <si>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</si>
  <si>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</si>
  <si>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</si>
  <si>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</si>
  <si>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</si>
  <si>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</si>
  <si>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</si>
  <si>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</si>
  <si>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</si>
  <si>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</si>
  <si>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</si>
  <si>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</si>
  <si>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</si>
  <si>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</si>
  <si>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</si>
  <si>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</si>
  <si>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</si>
  <si>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</si>
  <si>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</si>
  <si>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</si>
  <si>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</si>
  <si>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</si>
  <si>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</si>
  <si>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</si>
  <si>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</si>
  <si>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</si>
  <si>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</si>
  <si>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</si>
  <si>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</si>
  <si>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</si>
  <si>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</si>
  <si>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</si>
  <si>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</si>
  <si>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</si>
  <si>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</si>
  <si>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</si>
  <si>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</si>
  <si>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</si>
  <si>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</si>
  <si>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</si>
  <si>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</si>
  <si>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</si>
  <si>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</si>
  <si>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</si>
  <si>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</si>
  <si>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</si>
  <si>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</si>
  <si>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</si>
  <si>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</si>
  <si>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</si>
  <si>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</si>
  <si>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</si>
  <si>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</si>
  <si>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</si>
  <si>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</si>
  <si>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</si>
  <si>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</si>
  <si>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</si>
  <si>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</si>
  <si>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</si>
  <si>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</si>
  <si>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</si>
  <si>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</si>
  <si>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</si>
  <si>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</si>
  <si>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</si>
  <si>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</si>
  <si>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</si>
  <si>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</si>
  <si>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</si>
  <si>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</si>
  <si>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</si>
  <si>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</si>
  <si>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</si>
  <si>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</si>
  <si>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</si>
  <si>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</si>
  <si>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</si>
  <si>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</si>
  <si>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</si>
  <si>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</si>
  <si>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</si>
  <si>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</si>
  <si>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</si>
  <si>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</si>
  <si>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</si>
  <si>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</si>
  <si>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</si>
  <si>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</si>
  <si>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</si>
  <si>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</si>
  <si>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</si>
  <si>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</si>
  <si>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</si>
  <si>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</si>
  <si>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</si>
  <si>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</si>
  <si>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</si>
  <si>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</si>
  <si>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</si>
  <si>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</si>
  <si>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</si>
  <si>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</si>
  <si>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</si>
  <si>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</si>
  <si>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</si>
  <si>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</si>
  <si>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</si>
  <si>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</si>
  <si>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</si>
  <si>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</si>
  <si>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</si>
  <si>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</si>
  <si>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</si>
  <si>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</si>
  <si>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</si>
  <si>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</si>
  <si>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</si>
  <si>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</si>
  <si>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</si>
  <si>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</si>
  <si>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</si>
  <si>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</si>
  <si>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</si>
  <si>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</si>
  <si>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</si>
  <si>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</si>
  <si>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</si>
  <si>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</si>
  <si>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</si>
  <si>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</si>
  <si>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</si>
  <si>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</si>
  <si>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</si>
  <si>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</si>
  <si>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</si>
  <si>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</si>
  <si>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</si>
  <si>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</si>
  <si>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</si>
  <si>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</si>
  <si>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</si>
  <si>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</si>
  <si>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</si>
  <si>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</si>
  <si>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</si>
  <si>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</si>
  <si>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</si>
  <si>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</si>
  <si>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</si>
  <si>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</si>
  <si>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</si>
  <si>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</si>
  <si>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</si>
  <si>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</si>
  <si>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</si>
  <si>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</si>
  <si>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</si>
  <si>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</si>
  <si>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</si>
  <si>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</si>
  <si>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</si>
  <si>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</si>
  <si>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</si>
  <si>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</si>
  <si>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</si>
  <si>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</si>
  <si>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</si>
  <si>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</si>
  <si>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</si>
  <si>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</si>
  <si>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</si>
  <si>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</si>
  <si>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</si>
  <si>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</si>
  <si>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</si>
  <si>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</si>
  <si>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</si>
  <si>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</si>
  <si>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</si>
  <si>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</si>
  <si>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</si>
  <si>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</si>
  <si>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</si>
  <si>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</si>
  <si>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</si>
  <si>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</si>
  <si>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</si>
  <si>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</si>
  <si>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</si>
  <si>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</si>
  <si>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</si>
  <si>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</si>
  <si>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</si>
  <si>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</si>
  <si>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</si>
  <si>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</si>
  <si>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</si>
  <si>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</si>
  <si>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</si>
  <si>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</si>
  <si>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</si>
  <si>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</si>
  <si>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</si>
  <si>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</si>
  <si>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</si>
  <si>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</si>
  <si>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</si>
  <si>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</si>
  <si>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</si>
  <si>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</si>
  <si>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</si>
  <si>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</si>
  <si>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</si>
  <si>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</si>
  <si>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</si>
  <si>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</si>
  <si>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</si>
  <si>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</si>
  <si>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</si>
  <si>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</si>
  <si>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</si>
  <si>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</si>
  <si>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</si>
  <si>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</si>
  <si>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</si>
  <si>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</si>
  <si>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</si>
  <si>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</si>
  <si>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</si>
  <si>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</si>
  <si>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</si>
  <si>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</si>
  <si>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</si>
  <si>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</si>
  <si>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</si>
  <si>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</si>
  <si>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</si>
  <si>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</si>
  <si>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</si>
  <si>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</si>
  <si>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</si>
  <si>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</si>
  <si>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</si>
  <si>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</si>
  <si>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</si>
  <si>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</si>
  <si>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</si>
  <si>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</si>
  <si>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</si>
  <si>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</si>
  <si>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</si>
  <si>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</si>
  <si>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</si>
  <si>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</si>
  <si>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</si>
  <si>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</si>
  <si>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</si>
  <si>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</si>
  <si>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</si>
  <si>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</si>
  <si>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</si>
  <si>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</si>
  <si>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</si>
  <si>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</si>
  <si>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</si>
  <si>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</si>
  <si>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</si>
  <si>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</si>
  <si>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</si>
  <si>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</si>
  <si>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</si>
  <si>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</si>
  <si>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</si>
  <si>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</si>
  <si>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</si>
  <si>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</si>
  <si>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</si>
  <si>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</si>
  <si>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</si>
  <si>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</si>
  <si>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</si>
  <si>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</si>
  <si>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</si>
  <si>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</si>
  <si>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</si>
  <si>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</si>
  <si>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</si>
  <si>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</si>
  <si>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</si>
  <si>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</si>
  <si>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</si>
  <si>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</si>
  <si>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</si>
  <si>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</si>
  <si>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</si>
  <si>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</si>
  <si>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</si>
  <si>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</si>
  <si>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</si>
  <si>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</si>
  <si>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</si>
  <si>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</si>
  <si>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</si>
  <si>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</si>
  <si>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</si>
  <si>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</si>
  <si>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</si>
  <si>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</si>
  <si>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</si>
  <si>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</si>
  <si>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</si>
  <si>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</si>
  <si>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</si>
  <si>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</si>
  <si>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</si>
  <si>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</si>
  <si>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</si>
  <si>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</si>
  <si>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</si>
  <si>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</si>
  <si>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</si>
  <si>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</si>
  <si>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</si>
  <si>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</si>
  <si>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</si>
  <si>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</si>
  <si>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</si>
  <si>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</si>
  <si>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</si>
  <si>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</si>
  <si>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</si>
  <si>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</si>
  <si>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</si>
  <si>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</si>
  <si>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</si>
  <si>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</si>
  <si>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</si>
  <si>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</si>
  <si>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</si>
  <si>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</si>
  <si>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</si>
  <si>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</si>
  <si>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</si>
  <si>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</si>
  <si>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</si>
  <si>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</si>
  <si>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</si>
  <si>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</si>
  <si>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</si>
  <si>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</si>
  <si>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</si>
  <si>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</si>
  <si>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</si>
  <si>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</si>
  <si>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</si>
  <si>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</si>
  <si>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</si>
  <si>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</si>
  <si>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</si>
  <si>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</si>
  <si>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</si>
  <si>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</si>
  <si>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</si>
  <si>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</si>
  <si>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</si>
  <si>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</si>
  <si>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</si>
  <si>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</si>
  <si>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</si>
  <si>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</si>
  <si>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</si>
  <si>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https://portal.eias.ru/Portal/DownloadPage.aspx?type=12&amp;guid=ce980002-e536-45a3-ad51-c5ea31b67b6d</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</si>
  <si>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</si>
  <si>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</si>
  <si>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</si>
  <si>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ФЗот05.04.2013№44-ФЗ;Положение о закупках товаров,работ,услуг для нужд ИМУП "Посжилкомсервис"</t>
  </si>
  <si>
    <t>https://zakupki.gov.ru/epz/main/public/siteMap.html</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</si>
  <si>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</si>
  <si>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</si>
  <si>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https://zakupki.gov.ru/epz/orderclause/search/results.html?searchString=2983013920&amp;morphology=on&amp;search-filter=Дате+размещения&amp;sortBy=UPDATE_DATE&amp;pageNumber=1&amp;sortDirection=false&amp;recordsPerPage=_10&amp;showLotsInfoHidden=false</t>
  </si>
  <si>
    <t>План закупок товаров, работ, услуг для обеспечения нужд ИМУП "ПЖКС"</t>
  </si>
  <si>
    <t>https://zakupki.gov.ru/epz/orderplan/search/results.html?searchString=2983013920&amp;morphology=on&amp;search-filter=Дате+размещения&amp;structuredCheckBox=on&amp;structured=true&amp;notStructured=false&amp;fz44=on&amp;actualPeriodRangeYearFrom=2020&amp;sortBy=BY_MODIFY_DATE&amp;pageNumber=1&amp;sortDirection=false&amp;recordsPerPage=_10&amp;showLotsInfoHidden=false&amp;searchType=false</t>
  </si>
  <si>
    <t>Сведения о результатах проведения закупок</t>
  </si>
  <si>
    <t>https://zakupki.gov.ru/epz/order/extendedsearch/results.html?searchString=2983013920&amp;morphology=on&amp;search-filter=Дате+размещения&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</si>
  <si>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</si>
  <si>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</si>
  <si>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</si>
  <si>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</si>
  <si>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</si>
  <si>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</si>
  <si>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</si>
  <si>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</si>
  <si>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</si>
  <si>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</si>
  <si>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</si>
  <si>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</si>
  <si>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</si>
  <si>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</si>
  <si>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</si>
  <si>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</si>
  <si>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</si>
  <si>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</si>
  <si>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</si>
  <si>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</si>
  <si>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</si>
  <si>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</si>
  <si>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</si>
  <si>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</si>
  <si>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</si>
  <si>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</si>
  <si>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</si>
  <si>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</si>
  <si>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</si>
  <si>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</si>
  <si>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</si>
  <si>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</si>
  <si>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</si>
  <si>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</si>
  <si>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</si>
  <si>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</si>
  <si>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</si>
  <si>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</si>
  <si>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</si>
  <si>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</si>
  <si>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</si>
  <si>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</si>
  <si>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</si>
  <si>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</si>
  <si>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</si>
  <si>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</si>
  <si>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</si>
  <si>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</si>
  <si>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</si>
  <si>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</si>
  <si>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</si>
  <si>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</si>
  <si>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</si>
  <si>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</si>
  <si>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</si>
  <si>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</si>
  <si>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</si>
  <si>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</si>
  <si>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</si>
  <si>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</si>
  <si>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</si>
  <si>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</si>
  <si>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</si>
  <si>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</si>
  <si>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</si>
  <si>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</si>
  <si>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</si>
  <si>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</si>
  <si>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</si>
  <si>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</si>
  <si>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</si>
  <si>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</si>
  <si>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</si>
  <si>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</si>
  <si>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</si>
  <si>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</si>
  <si>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</si>
  <si>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</si>
  <si>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</si>
  <si>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</si>
  <si>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</si>
  <si>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</si>
  <si>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</si>
  <si>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</si>
  <si>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</si>
  <si>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</si>
  <si>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</si>
  <si>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</si>
  <si>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</si>
  <si>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</si>
  <si>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</si>
  <si>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</si>
  <si>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</si>
  <si>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</si>
  <si>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</si>
  <si>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</si>
  <si>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</si>
  <si>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</si>
  <si>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</si>
  <si>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</si>
  <si>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</si>
  <si>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</si>
  <si>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</si>
  <si>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</si>
  <si>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</si>
  <si>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</si>
  <si>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</si>
  <si>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</si>
  <si>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</si>
  <si>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</si>
  <si>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</si>
  <si>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</si>
  <si>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</si>
  <si>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</si>
  <si>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</si>
  <si>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</si>
  <si>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</si>
  <si>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</si>
  <si>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</si>
  <si>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</si>
  <si>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</si>
  <si>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</si>
  <si>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</si>
  <si>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</si>
  <si>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</si>
  <si>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</si>
  <si>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</si>
  <si>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</si>
  <si>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</si>
  <si>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</si>
  <si>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</si>
  <si>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</si>
  <si>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</si>
  <si>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</si>
  <si>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</si>
  <si>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</si>
  <si>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</si>
  <si>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</si>
  <si>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</si>
  <si>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</si>
  <si>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</si>
  <si>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</si>
  <si>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</si>
  <si>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</si>
  <si>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</si>
  <si>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</si>
  <si>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</si>
  <si>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</si>
  <si>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</si>
  <si>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</si>
  <si>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</si>
  <si>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</si>
  <si>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</si>
  <si>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</si>
  <si>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</si>
  <si>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</si>
  <si>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</si>
  <si>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</si>
  <si>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</si>
  <si>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</si>
  <si>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</si>
  <si>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</si>
  <si>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</si>
  <si>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</si>
  <si>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</si>
  <si>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</si>
  <si>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</si>
  <si>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</si>
  <si>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</si>
  <si>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</si>
  <si>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</si>
  <si>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</si>
  <si>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</si>
  <si>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</si>
  <si>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</si>
  <si>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</si>
  <si>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</si>
  <si>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</si>
  <si>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</si>
  <si>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</si>
  <si>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</si>
  <si>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</si>
  <si>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</si>
  <si>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</si>
  <si>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</si>
  <si>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</si>
  <si>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</si>
  <si>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</si>
  <si>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</si>
  <si>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</si>
  <si>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</si>
  <si>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</si>
  <si>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</si>
  <si>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</si>
  <si>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</si>
  <si>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</si>
  <si>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</si>
  <si>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</si>
  <si>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</si>
  <si>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</si>
  <si>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</si>
  <si>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</si>
  <si>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</si>
  <si>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</si>
  <si>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</si>
  <si>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</si>
  <si>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</si>
  <si>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</si>
  <si>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</si>
  <si>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</si>
  <si>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</si>
  <si>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</si>
  <si>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</si>
  <si>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</si>
  <si>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</si>
  <si>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</si>
  <si>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</si>
  <si>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</si>
  <si>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</si>
  <si>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</si>
  <si>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</si>
  <si>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</si>
  <si>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</si>
  <si>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</si>
  <si>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</si>
  <si>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</si>
  <si>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</si>
  <si>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</si>
  <si>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</si>
  <si>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</si>
  <si>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</si>
  <si>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</si>
  <si>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</si>
  <si>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</si>
  <si>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</si>
  <si>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</si>
  <si>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</si>
  <si>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</si>
  <si>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</si>
  <si>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</si>
  <si>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</si>
  <si>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</si>
  <si>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</si>
  <si>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</si>
  <si>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</si>
  <si>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</si>
  <si>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</si>
  <si>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</si>
  <si>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</si>
  <si>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</si>
  <si>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</si>
  <si>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</si>
  <si>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</si>
  <si>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</si>
  <si>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</si>
  <si>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</si>
  <si>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</si>
  <si>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</si>
  <si>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</si>
  <si>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</si>
  <si>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</si>
  <si>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</si>
  <si>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</si>
  <si>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</si>
  <si>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</si>
  <si>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</si>
  <si>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</si>
  <si>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</si>
  <si>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</si>
  <si>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</si>
  <si>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</si>
  <si>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</si>
  <si>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</si>
  <si>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</si>
  <si>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</si>
  <si>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</si>
  <si>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</si>
  <si>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</si>
  <si>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</si>
  <si>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</si>
  <si>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</si>
  <si>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</si>
  <si>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</si>
  <si>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</si>
  <si>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</si>
  <si>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</si>
  <si>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</si>
  <si>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</si>
  <si>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</si>
  <si>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</si>
  <si>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</si>
  <si>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</si>
  <si>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</si>
  <si>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</si>
  <si>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</si>
  <si>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</si>
  <si>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</si>
  <si>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</si>
  <si>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</si>
  <si>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</si>
  <si>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</si>
  <si>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</si>
  <si>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</si>
  <si>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</si>
  <si>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</si>
  <si>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</si>
  <si>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</si>
  <si>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</si>
  <si>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</si>
  <si>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</si>
  <si>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</si>
  <si>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</si>
  <si>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</si>
  <si>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</si>
  <si>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</si>
  <si>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</si>
  <si>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</si>
  <si>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</si>
  <si>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</si>
  <si>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</si>
  <si>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</si>
  <si>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</si>
  <si>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</si>
  <si>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</si>
  <si>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</si>
  <si>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</si>
  <si>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</si>
  <si>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</si>
  <si>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</si>
  <si>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</si>
  <si>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</si>
  <si>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</si>
  <si>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</si>
  <si>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</si>
  <si>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</si>
  <si>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</si>
  <si>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</si>
  <si>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</si>
  <si>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</si>
  <si>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</si>
  <si>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</si>
  <si>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</si>
  <si>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</si>
  <si>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</si>
  <si>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</si>
  <si>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</si>
  <si>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</si>
  <si>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</si>
  <si>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</si>
  <si>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</si>
  <si>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</si>
  <si>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</si>
  <si>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</si>
  <si>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</si>
  <si>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</si>
  <si>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</si>
  <si>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</si>
  <si>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</si>
  <si>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</si>
  <si>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</si>
  <si>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</si>
  <si>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</si>
  <si>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</si>
  <si>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</si>
  <si>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</si>
  <si>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</si>
  <si>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</si>
  <si>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</si>
  <si>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</si>
  <si>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</si>
  <si>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</si>
  <si>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</si>
  <si>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</si>
  <si>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</si>
  <si>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</si>
  <si>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</si>
  <si>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</si>
  <si>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</si>
  <si>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</si>
  <si>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</si>
  <si>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</si>
  <si>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</si>
  <si>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</si>
  <si>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</si>
  <si>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</si>
  <si>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</si>
  <si>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</si>
  <si>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</si>
  <si>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</si>
  <si>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</si>
  <si>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</si>
  <si>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</si>
  <si>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</si>
  <si>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</si>
  <si>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</si>
  <si>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</si>
  <si>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</si>
  <si>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</si>
  <si>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</si>
  <si>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</si>
  <si>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</si>
  <si>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</si>
  <si>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</si>
  <si>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</si>
  <si>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</si>
  <si>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</si>
  <si>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</si>
  <si>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</si>
  <si>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</si>
  <si>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</si>
  <si>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</si>
  <si>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</si>
  <si>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</si>
  <si>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</si>
  <si>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</si>
  <si>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</si>
  <si>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</si>
  <si>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</si>
  <si>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</si>
  <si>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</si>
  <si>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</si>
  <si>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</si>
  <si>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</si>
  <si>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</si>
  <si>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</si>
  <si>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</si>
  <si>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</si>
  <si>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</si>
  <si>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</si>
  <si>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</si>
  <si>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</si>
  <si>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</si>
  <si>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</si>
  <si>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</si>
  <si>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</si>
  <si>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</si>
  <si>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</si>
  <si>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</si>
  <si>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</si>
  <si>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</si>
  <si>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</si>
  <si>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</si>
  <si>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</si>
  <si>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</si>
  <si>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</si>
  <si>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</si>
  <si>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</si>
  <si>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</si>
  <si>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</si>
  <si>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</si>
  <si>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</si>
  <si>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</si>
  <si>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</si>
  <si>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</si>
  <si>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</si>
  <si>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</si>
  <si>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</si>
  <si>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</si>
  <si>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</si>
  <si>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</si>
  <si>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</si>
  <si>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</si>
  <si>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</si>
  <si>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</si>
  <si>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</si>
  <si>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</si>
  <si>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</si>
  <si>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</si>
  <si>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</si>
  <si>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</si>
  <si>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</si>
  <si>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</si>
  <si>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</si>
  <si>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</si>
  <si>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</si>
  <si>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</si>
  <si>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</si>
  <si>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</si>
  <si>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</si>
  <si>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</si>
  <si>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</si>
  <si>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</si>
  <si>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</si>
  <si>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</si>
  <si>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</si>
  <si>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</si>
  <si>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</si>
  <si>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</si>
  <si>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</si>
  <si>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</si>
  <si>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</si>
  <si>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</si>
  <si>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</si>
  <si>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</si>
  <si>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</si>
  <si>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</si>
  <si>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</si>
  <si>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</si>
  <si>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</si>
  <si>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</si>
  <si>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</si>
  <si>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</si>
  <si>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</si>
  <si>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</si>
  <si>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</si>
  <si>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</si>
  <si>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</si>
  <si>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</si>
  <si>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</si>
  <si>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</si>
  <si>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</si>
  <si>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</si>
  <si>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</si>
  <si>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</si>
  <si>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</si>
  <si>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</si>
  <si>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</si>
  <si>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</si>
  <si>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</si>
  <si>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</si>
  <si>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</si>
  <si>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</si>
  <si>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</si>
  <si>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</si>
  <si>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</si>
  <si>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</si>
  <si>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</si>
  <si>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</si>
  <si>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</si>
  <si>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</si>
  <si>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</si>
  <si>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</si>
  <si>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</si>
  <si>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</si>
  <si>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</si>
  <si>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</si>
  <si>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</si>
  <si>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</si>
  <si>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</si>
  <si>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</si>
  <si>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</si>
  <si>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</si>
  <si>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</si>
  <si>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</si>
  <si>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</si>
  <si>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</si>
  <si>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</si>
  <si>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</si>
  <si>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</si>
  <si>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</si>
  <si>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</si>
  <si>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</si>
  <si>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</si>
  <si>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</si>
  <si>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</si>
  <si>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</si>
  <si>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</si>
  <si>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</si>
  <si>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</si>
  <si>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</si>
  <si>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</si>
  <si>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</si>
  <si>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</si>
  <si>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</si>
  <si>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</si>
  <si>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</si>
  <si>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</si>
  <si>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</si>
  <si>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</si>
  <si>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</si>
  <si>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</si>
  <si>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</si>
  <si>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</si>
  <si>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</si>
  <si>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</si>
  <si>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</si>
  <si>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</si>
  <si>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</si>
  <si>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</si>
  <si>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</si>
  <si>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</si>
  <si>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</si>
  <si>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</si>
  <si>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</si>
  <si>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</si>
  <si>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</si>
  <si>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</si>
  <si>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</si>
  <si>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</si>
  <si>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</si>
  <si>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</si>
  <si>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</si>
  <si>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</si>
  <si>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</si>
  <si>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</si>
  <si>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</si>
  <si>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</si>
  <si>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</si>
  <si>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</si>
  <si>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</si>
  <si>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</si>
  <si>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</si>
  <si>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</si>
  <si>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</si>
  <si>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</si>
  <si>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</si>
  <si>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</si>
  <si>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</si>
  <si>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</si>
  <si>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</si>
  <si>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</si>
  <si>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</si>
  <si>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</si>
  <si>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</si>
  <si>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</si>
  <si>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</si>
  <si>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</si>
  <si>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</si>
  <si>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</si>
  <si>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</si>
  <si>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</si>
  <si>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</si>
  <si>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</si>
  <si>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</si>
  <si>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</si>
  <si>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</si>
  <si>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</si>
  <si>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</si>
  <si>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</si>
  <si>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</si>
  <si>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</si>
  <si>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</si>
  <si>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</si>
  <si>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</si>
  <si>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</si>
  <si>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</si>
  <si>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</si>
  <si>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</si>
  <si>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</si>
  <si>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</si>
  <si>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</si>
  <si>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</si>
  <si>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</si>
  <si>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</si>
  <si>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</si>
  <si>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</si>
  <si>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</si>
  <si>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</si>
  <si>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</si>
  <si>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</si>
  <si>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</si>
  <si>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</si>
  <si>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</si>
  <si>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</si>
  <si>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</si>
  <si>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</si>
  <si>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</si>
  <si>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</si>
  <si>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</si>
  <si>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</si>
  <si>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</si>
  <si>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</si>
  <si>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</si>
  <si>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</si>
  <si>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</si>
  <si>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</si>
  <si>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</si>
  <si>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</si>
  <si>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</si>
  <si>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</si>
  <si>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</si>
  <si>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</si>
  <si>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</si>
  <si>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</si>
  <si>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</si>
  <si>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</si>
  <si>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</si>
  <si>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</si>
  <si>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</si>
  <si>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</si>
  <si>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</si>
  <si>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</si>
  <si>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</si>
  <si>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</si>
  <si>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</si>
  <si>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</si>
  <si>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</si>
  <si>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</si>
  <si>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</si>
  <si>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</si>
  <si>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</si>
  <si>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</si>
  <si>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</si>
  <si>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</si>
  <si>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</si>
  <si>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</si>
  <si>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</si>
  <si>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</si>
  <si>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</si>
  <si>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</si>
  <si>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</si>
  <si>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</si>
  <si>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</si>
  <si>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</si>
  <si>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</si>
  <si>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</si>
  <si>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</si>
  <si>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</si>
  <si>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</si>
  <si>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</si>
  <si>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</si>
  <si>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</si>
  <si>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</si>
  <si>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</si>
  <si>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</si>
  <si>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</si>
  <si>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</si>
  <si>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</si>
  <si>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</si>
  <si>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</si>
  <si>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</si>
  <si>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</si>
  <si>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</si>
  <si>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</si>
  <si>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</si>
  <si>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</si>
  <si>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</si>
  <si>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</si>
  <si>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</si>
  <si>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</si>
  <si>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</si>
  <si>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</si>
  <si>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</si>
  <si>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</si>
  <si>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</si>
  <si>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Произведен расчет корректировки ранее утвержденных тарифов на 2027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</si>
  <si>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</si>
  <si>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</si>
  <si>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</si>
  <si>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</si>
  <si>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</si>
  <si>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</si>
  <si>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</si>
  <si>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</si>
  <si>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</si>
  <si>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</si>
  <si>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</si>
  <si>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</si>
  <si>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</si>
  <si>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</si>
  <si>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</si>
  <si>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</si>
  <si>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</si>
  <si>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</si>
  <si>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</si>
  <si>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</si>
  <si>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</si>
  <si>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</si>
  <si>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</si>
  <si>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</si>
  <si>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</si>
  <si>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</si>
  <si>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</si>
  <si>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</si>
  <si>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</si>
  <si>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</si>
  <si>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</si>
  <si>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</si>
  <si>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</si>
  <si>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</si>
  <si>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</si>
  <si>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</si>
  <si>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</si>
  <si>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</si>
  <si>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</si>
  <si>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</si>
  <si>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</si>
  <si>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</si>
  <si>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</si>
  <si>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</si>
  <si>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</si>
  <si>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</si>
  <si>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</si>
  <si>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</si>
  <si>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</si>
  <si>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</si>
  <si>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</si>
  <si>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</si>
  <si>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</si>
  <si>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</si>
  <si>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</si>
  <si>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</si>
  <si>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</si>
  <si>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</si>
  <si>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</si>
  <si>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</si>
  <si>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</si>
  <si>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</si>
  <si>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</si>
  <si>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</si>
  <si>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</si>
  <si>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</si>
  <si>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</si>
  <si>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</si>
  <si>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</si>
  <si>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</si>
  <si>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</si>
  <si>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</si>
  <si>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</si>
  <si>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</si>
  <si>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</si>
  <si>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</si>
  <si>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</si>
  <si>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</si>
  <si>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</si>
  <si>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</si>
  <si>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</si>
  <si>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</si>
  <si>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</si>
  <si>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</si>
  <si>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</si>
  <si>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</si>
  <si>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</si>
  <si>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</si>
  <si>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</si>
  <si>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</si>
  <si>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</si>
  <si>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</si>
  <si>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</si>
  <si>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</si>
  <si>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</si>
  <si>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</si>
  <si>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</si>
  <si>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</si>
  <si>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</si>
  <si>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</si>
  <si>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</si>
  <si>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</si>
  <si>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</si>
  <si>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</si>
  <si>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</si>
  <si>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</si>
  <si>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</si>
  <si>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</si>
  <si>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</si>
  <si>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</si>
  <si>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</si>
  <si>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</si>
  <si>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</si>
  <si>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</si>
  <si>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</si>
  <si>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</si>
  <si>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</si>
  <si>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</si>
  <si>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</si>
  <si>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</si>
  <si>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</si>
  <si>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</si>
  <si>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</si>
  <si>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</si>
  <si>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</si>
  <si>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</si>
  <si>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</si>
  <si>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</si>
  <si>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</si>
  <si>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</si>
  <si>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</si>
  <si>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</si>
  <si>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</si>
  <si>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</si>
  <si>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</si>
  <si>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</si>
  <si>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</si>
  <si>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</si>
  <si>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</si>
  <si>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</si>
  <si>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</si>
  <si>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</si>
  <si>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</si>
  <si>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</si>
  <si>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</si>
  <si>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</si>
  <si>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</si>
  <si>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</si>
  <si>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</si>
  <si>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</si>
  <si>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</si>
  <si>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</si>
  <si>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</si>
  <si>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</si>
  <si>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</si>
  <si>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</si>
  <si>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</si>
  <si>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</si>
  <si>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</si>
  <si>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</si>
  <si>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</si>
  <si>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</si>
  <si>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</si>
  <si>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</si>
  <si>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</si>
  <si>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</si>
  <si>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</si>
  <si>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</si>
  <si>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</si>
  <si>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</si>
  <si>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</si>
  <si>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</si>
  <si>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</si>
  <si>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</si>
  <si>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</si>
  <si>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</si>
  <si>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</si>
  <si>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</si>
  <si>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</si>
  <si>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</si>
  <si>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</si>
  <si>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</si>
  <si>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</si>
  <si>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</si>
  <si>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</si>
  <si>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</si>
  <si>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</si>
  <si>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</si>
  <si>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</si>
  <si>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</si>
  <si>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</si>
  <si>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</si>
  <si>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</si>
  <si>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</si>
  <si>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</si>
  <si>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</si>
  <si>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</si>
  <si>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</si>
  <si>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</si>
  <si>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</si>
  <si>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</si>
  <si>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</si>
  <si>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</si>
  <si>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</si>
  <si>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</si>
  <si>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</si>
  <si>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</si>
  <si>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</si>
  <si>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</si>
  <si>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</si>
  <si>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</si>
  <si>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</si>
  <si>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</si>
  <si>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</si>
  <si>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</si>
  <si>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</si>
  <si>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</si>
  <si>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</si>
  <si>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</si>
  <si>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</si>
  <si>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</si>
  <si>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</si>
  <si>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</si>
  <si>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</si>
  <si>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</si>
  <si>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</si>
  <si>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</si>
  <si>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</si>
  <si>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</si>
  <si>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</si>
  <si>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</si>
  <si>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</si>
  <si>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</si>
  <si>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</si>
  <si>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</si>
  <si>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</si>
  <si>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</si>
  <si>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</si>
  <si>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</si>
  <si>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</si>
  <si>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</si>
  <si>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</si>
  <si>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</si>
  <si>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</si>
  <si>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</si>
  <si>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</si>
  <si>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</si>
  <si>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</si>
  <si>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</si>
  <si>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</si>
  <si>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</si>
  <si>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</si>
  <si>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</si>
  <si>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</si>
  <si>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</si>
  <si>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</si>
  <si>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</si>
  <si>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</si>
  <si>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</si>
  <si>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</si>
  <si>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</si>
  <si>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</si>
  <si>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</si>
  <si>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</si>
  <si>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</si>
  <si>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</si>
  <si>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</si>
  <si>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</si>
  <si>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</si>
  <si>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</si>
  <si>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</si>
  <si>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</si>
  <si>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</si>
  <si>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</si>
  <si>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</si>
  <si>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</si>
  <si>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</si>
  <si>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</si>
  <si>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</si>
  <si>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</si>
  <si>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</si>
  <si>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</si>
  <si>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</si>
  <si>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</si>
  <si>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</si>
  <si>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</si>
  <si>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</si>
  <si>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</si>
  <si>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</si>
  <si>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</si>
  <si>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</si>
  <si>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</si>
  <si>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</si>
  <si>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</si>
  <si>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</si>
  <si>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</si>
  <si>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</si>
  <si>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</si>
  <si>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</si>
  <si>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</si>
  <si>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</si>
  <si>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</si>
  <si>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</si>
  <si>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</si>
  <si>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</si>
  <si>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</si>
  <si>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</si>
  <si>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</si>
  <si>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</si>
  <si>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</si>
  <si>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</si>
  <si>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</si>
  <si>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</si>
  <si>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</si>
  <si>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</si>
  <si>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</si>
  <si>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</si>
  <si>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</si>
  <si>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</si>
  <si>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</si>
  <si>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</si>
  <si>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</si>
  <si>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</si>
  <si>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</si>
  <si>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</si>
  <si>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</si>
  <si>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</si>
  <si>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</si>
  <si>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</si>
  <si>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</si>
  <si>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</si>
  <si>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</si>
  <si>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</si>
  <si>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</si>
  <si>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</si>
  <si>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</si>
  <si>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</si>
  <si>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</si>
  <si>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</si>
  <si>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</si>
  <si>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</si>
  <si>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</si>
  <si>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</si>
  <si>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</si>
  <si>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</si>
  <si>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</si>
  <si>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</si>
  <si>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</si>
  <si>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</si>
  <si>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</si>
  <si>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</si>
  <si>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</si>
  <si>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</si>
  <si>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</si>
  <si>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</si>
  <si>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</si>
  <si>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</si>
  <si>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</si>
  <si>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</si>
  <si>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</si>
  <si>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</si>
  <si>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</si>
  <si>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</si>
  <si>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</si>
  <si>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</si>
  <si>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</si>
  <si>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</si>
  <si>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</si>
  <si>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</si>
  <si>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</si>
  <si>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</si>
  <si>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</si>
  <si>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</si>
  <si>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</si>
  <si>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</si>
  <si>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</si>
  <si>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</si>
  <si>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</si>
  <si>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</si>
  <si>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</si>
  <si>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</si>
  <si>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</si>
  <si>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</si>
  <si>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</si>
  <si>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</si>
  <si>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</si>
  <si>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</si>
  <si>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</si>
  <si>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</si>
  <si>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</si>
  <si>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</si>
  <si>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</si>
  <si>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</si>
  <si>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</si>
  <si>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</si>
  <si>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</si>
  <si>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</si>
  <si>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</si>
  <si>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</si>
  <si>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</si>
  <si>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</si>
  <si>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</si>
  <si>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</si>
  <si>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</si>
  <si>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</si>
  <si>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</si>
  <si>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</si>
  <si>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</si>
  <si>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</si>
  <si>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</si>
  <si>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</si>
  <si>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</si>
  <si>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</si>
  <si>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</si>
  <si>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</si>
  <si>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</si>
  <si>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</si>
  <si>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</si>
  <si>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</si>
  <si>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</si>
  <si>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</si>
  <si>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</si>
  <si>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</si>
  <si>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</si>
  <si>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</si>
  <si>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</si>
  <si>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</si>
  <si>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</si>
  <si>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</si>
  <si>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</si>
  <si>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</si>
  <si>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</si>
  <si>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</si>
  <si>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</si>
  <si>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</si>
  <si>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</si>
  <si>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</si>
  <si>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</si>
  <si>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</si>
  <si>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</si>
  <si>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</si>
  <si>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</si>
  <si>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</si>
  <si>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</si>
  <si>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</si>
  <si>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</si>
  <si>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</si>
  <si>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</si>
  <si>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</si>
  <si>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</si>
  <si>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</si>
  <si>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</si>
  <si>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</si>
  <si>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</si>
  <si>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</si>
  <si>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</si>
  <si>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</si>
  <si>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</si>
  <si>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</si>
  <si>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</si>
  <si>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</si>
  <si>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</si>
  <si>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</si>
  <si>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</si>
  <si>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</si>
  <si>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</si>
  <si>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</si>
  <si>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</si>
  <si>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</si>
  <si>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</si>
  <si>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</si>
  <si>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</si>
  <si>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</si>
  <si>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</si>
  <si>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</si>
  <si>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</si>
  <si>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</si>
  <si>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</si>
  <si>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</si>
  <si>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</si>
  <si>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</si>
  <si>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</si>
  <si>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</si>
  <si>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</si>
  <si>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</si>
  <si>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</si>
  <si>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</si>
  <si>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</si>
  <si>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</si>
  <si>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</si>
  <si>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219-р от 20.07.2021 Нарьян-Марское МУ ПОКиТС в сфере теплоснабжения по реконструкции, модернизации и развитию котельных на 2022-2026 годы</t>
  </si>
  <si>
    <t>01.11.2022</t>
  </si>
  <si>
    <t>31.12.2026</t>
  </si>
  <si>
    <t>Инвестиционная программа № 219-р от 20.07.2021 Нарьян-Марское МУ ПОКиТС в сфере теплоснабжения по строительству и техническому перевооружению объектов, на территории городского округа Нарьян-Мар на 2022-2026 годы</t>
  </si>
  <si>
    <t>01.01.2022</t>
  </si>
  <si>
    <t>Инвестиционная программа № 285-р от 20.11.2025 МП ЗР "СЕВЕРЖИЛКОМСЕРВИС", МП ЗР "СЖКС" в сфере теплоснабжения по строительству, реконструкции и модернизации объектов, на территории муниципального района "Заполярный " на 2026-2028 годы</t>
  </si>
  <si>
    <t>01.01.2026</t>
  </si>
  <si>
    <t>31.12.2028</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</si>
  <si>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2024-2026 годы</t>
  </si>
  <si>
    <t>01.12.2024</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</si>
  <si>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t>
  </si>
  <si>
    <t>01.01.2024</t>
  </si>
  <si>
    <t>Инвестиционная программа от 28.10.2022 МП ЗР "Севержилкомсервис" в сфере теплоснабжения по реконструкции существующих объектов котельных и тепловых сетей на 2023-2025 годы</t>
  </si>
  <si>
    <t>01.01.2023</t>
  </si>
  <si>
    <t>31.12.2025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</si>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</sst>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1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0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27" fillId="39" borderId="12" xfId="0" applyFont="1" applyFill="1" applyBorder="1" applyNumberFormat="1">
      <alignment horizontal="left" vertical="center" wrapText="1"/>
      <protection locked="0"/>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ce980002-e536-45a3-ad51-c5ea31b67b6d"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main/public/siteMap.html" TargetMode="External"/><Relationship Id="rId3" Type="http://schemas.openxmlformats.org/officeDocument/2006/relationships/hyperlink" Target="https://zakupki.gov.ru/epz/orderclause/search/results.html?searchString=2983013920&amp;morphology=on&amp;search-filter=&#1044;&#1072;&#1090;&#1077;+&#1088;&#1072;&#1079;&#1084;&#1077;&#1097;&#1077;&#1085;&#1080;&#1103;&amp;sortBy=UPDATE_DATE&amp;pageNumber=1&amp;sortDirection=false&amp;recordsPerPage=_10&amp;showLotsInfoHidden=false" TargetMode="External"/><Relationship Id="rId4" Type="http://schemas.openxmlformats.org/officeDocument/2006/relationships/hyperlink" Target="https://zakupki.gov.ru/epz/orderplan/search/results.html?searchString=2983013920&amp;morphology=on&amp;search-filter=&#1044;&#1072;&#1090;&#1077;+&#1088;&#1072;&#1079;&#1084;&#1077;&#1097;&#1077;&#1085;&#1080;&#1103;&amp;structuredCheckBox=on&amp;structured=true&amp;notStructured=false&amp;fz44=on&amp;actualPeriodRangeYearFrom=2020&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2983013920&amp;morphology=on&amp;search-filter=&#1044;&#1072;&#1090;&#1077;+&#1088;&#1072;&#1079;&#1084;&#1077;&#1097;&#1077;&#1085;&#1080;&#1103;&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F590C-A88A-4788-D223-0.3C8A944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62B416-CA22-3FBD-6BAB-0.94E76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84</v>
      </c>
      <c r="H1" s="489" t="s">
        <v>85</v>
      </c>
      <c r="I1" s="489" t="s">
        <v>86</v>
      </c>
      <c r="P1" s="489" t="s">
        <v>84</v>
      </c>
      <c r="Q1" s="489" t="s">
        <v>85</v>
      </c>
      <c r="R1" s="489" t="s">
        <v>86</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413</v>
      </c>
      <c r="F4" s="2238"/>
      <c r="G4" s="2239"/>
      <c r="H4" s="2239"/>
      <c r="I4" s="2240"/>
      <c r="J4" s="491"/>
      <c r="K4" s="453"/>
      <c r="L4" s="453"/>
      <c r="W4" s="447">
        <v>22</v>
      </c>
    </row>
    <row s="1635" customFormat="1" customHeight="1" ht="18">
      <c r="A5" s="759"/>
      <c r="D5" s="822"/>
      <c r="E5" s="2214" t="str">
        <f>IF(org=0,"Не определено",org)</f>
        <v>ИМУП «ПОСЖИЛКОМСЕРВИС»</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325</v>
      </c>
      <c r="F7" s="2208"/>
      <c r="G7" s="2209"/>
      <c r="H7" s="2209"/>
      <c r="I7" s="2209"/>
      <c r="J7" s="2209"/>
      <c r="K7" s="2209"/>
      <c r="L7" s="2223" t="s">
        <v>326</v>
      </c>
      <c r="W7" s="447">
        <v>14</v>
      </c>
    </row>
    <row customHeight="1" ht="48.29999999999999">
      <c r="D8" s="450"/>
      <c r="E8" s="473" t="s">
        <v>89</v>
      </c>
      <c r="F8" s="823"/>
      <c r="G8" s="465" t="s">
        <v>87</v>
      </c>
      <c r="H8" s="465" t="s">
        <v>88</v>
      </c>
      <c r="I8" s="414" t="s">
        <v>86</v>
      </c>
      <c r="J8" s="414" t="s">
        <v>414</v>
      </c>
      <c r="K8" s="414" t="s">
        <v>415</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416</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67</v>
      </c>
      <c r="K12" s="1164" t="s">
        <v>28</v>
      </c>
      <c r="L12" s="2241"/>
      <c r="M12" s="511"/>
      <c r="N12" s="511"/>
      <c r="O12" s="511"/>
      <c r="P12" s="516" t="s">
        <v>417</v>
      </c>
      <c r="Q12" s="516" t="s">
        <v>418</v>
      </c>
      <c r="R12" s="517" t="s">
        <v>419</v>
      </c>
      <c r="S12" s="511" t="s">
        <v>420</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83</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DC9224-A237-ABC9-224F-0.A0AC50A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421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422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424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426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428</v>
      </c>
      <c r="M6" s="537"/>
      <c r="P6" s="2257">
        <v>1</v>
      </c>
      <c r="Q6" s="1305"/>
      <c r="R6" s="356"/>
      <c r="S6" s="1309">
        <f>$I6</f>
      </c>
      <c r="T6" s="285" t="s">
        <v>429</v>
      </c>
      <c r="U6" s="300"/>
      <c r="V6" s="2245"/>
      <c r="W6" s="2246"/>
      <c r="X6" s="2246"/>
      <c r="Y6" s="2246"/>
      <c r="Z6" s="2246"/>
      <c r="AA6" s="2246"/>
      <c r="AB6" s="2246"/>
      <c r="AC6" s="2247"/>
      <c r="AD6" s="2245"/>
      <c r="AE6" s="2246"/>
      <c r="AF6" s="2246"/>
      <c r="AG6" s="2246"/>
      <c r="AH6" s="2246"/>
      <c r="AI6" s="2246"/>
      <c r="AJ6" s="2246"/>
      <c r="AK6" s="2246"/>
      <c r="AL6" s="2247"/>
      <c r="AM6" s="1258" t="s">
        <v>430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431</v>
      </c>
      <c r="M7" s="537"/>
      <c r="N7" s="1366"/>
      <c r="P7" s="2257"/>
      <c r="Q7" s="2257">
        <v>1</v>
      </c>
      <c r="R7" s="357"/>
      <c r="S7" s="1309">
        <f>$J7</f>
      </c>
      <c r="T7" s="286" t="s">
        <v>432</v>
      </c>
      <c r="U7" s="300"/>
      <c r="V7" s="2245"/>
      <c r="W7" s="2246"/>
      <c r="X7" s="2246"/>
      <c r="Y7" s="2246"/>
      <c r="Z7" s="2246"/>
      <c r="AA7" s="2246"/>
      <c r="AB7" s="2246"/>
      <c r="AC7" s="2247"/>
      <c r="AD7" s="2245"/>
      <c r="AE7" s="2246"/>
      <c r="AF7" s="2246"/>
      <c r="AG7" s="2246"/>
      <c r="AH7" s="2246"/>
      <c r="AI7" s="2246"/>
      <c r="AJ7" s="2246"/>
      <c r="AK7" s="2246"/>
      <c r="AL7" s="2247"/>
      <c r="AM7" s="1258" t="s">
        <v>433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434</v>
      </c>
      <c r="M8" s="537"/>
      <c r="N8" s="1366"/>
      <c r="O8" s="1366"/>
      <c r="P8" s="2257"/>
      <c r="Q8" s="2257"/>
      <c r="R8" s="357">
        <v>1</v>
      </c>
      <c r="S8" s="1309">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435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436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437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438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67</v>
      </c>
      <c r="AJ17" s="2267"/>
      <c r="AK17" s="2268" t="s">
        <v>67</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439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440</v>
      </c>
      <c r="P22" s="1362"/>
      <c r="Q22" s="1371"/>
      <c r="R22" s="1371"/>
      <c r="S22" s="729"/>
      <c r="T22" s="1160" t="s">
        <v>441</v>
      </c>
      <c r="AA22" s="186" t="s">
        <v>442</v>
      </c>
      <c r="AC22" s="186" t="s">
        <v>443</v>
      </c>
      <c r="AD22" s="1160" t="s">
        <v>441</v>
      </c>
      <c r="AI22" s="186" t="s">
        <v>444</v>
      </c>
      <c r="AK22" s="186" t="s">
        <v>443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445</v>
      </c>
      <c r="T30" s="2250"/>
      <c r="U30" s="1372"/>
      <c r="V30" s="2264" t="str">
        <f>IF(TITLE_DATE_PR_CHANGE="",IF(TITLE_DATE_PR="","",TITLE_DATE_PR),TITLE_DATE_PR_CHANGE)</f>
        <v>46141</v>
      </c>
      <c r="W30" s="2264"/>
      <c r="X30" s="2264"/>
      <c r="Y30" s="2264"/>
      <c r="Z30" s="2264"/>
      <c r="AA30" s="2264"/>
      <c r="AB30" s="2264"/>
      <c r="AC30" s="326"/>
      <c r="AD30" s="2264" t="str">
        <f>IF(TITLE_DATE_PR_CHANGE="",IF(TITLE_DATE_PR="","",TITLE_DATE_PR),TITLE_DATE_PR_CHANGE)</f>
        <v>46141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446</v>
      </c>
      <c r="T31" s="2250"/>
      <c r="U31" s="1372"/>
      <c r="V31" s="2251" t="str">
        <f>IF(TITLE_NUMBER_PR_CHANGE="",IF(TITLE_NUMBER_PR="","",TITLE_NUMBER_PR),TITLE_NUMBER_PR_CHANGE)</f>
        <v>654,659,660</v>
      </c>
      <c r="W31" s="2251"/>
      <c r="X31" s="2251"/>
      <c r="Y31" s="2251"/>
      <c r="Z31" s="2251"/>
      <c r="AA31" s="2251"/>
      <c r="AB31" s="2251"/>
      <c r="AC31" s="326"/>
      <c r="AD31" s="2251" t="str">
        <f>IF(TITLE_NUMBER_PR_CHANGE="",IF(TITLE_NUMBER_PR="","",TITLE_NUMBER_PR),TITLE_NUMBER_PR_CHANGE)</f>
        <v>654,659,660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447</v>
      </c>
      <c r="T34" s="2250"/>
      <c r="U34" s="1372"/>
      <c r="V34" s="2264" t="str">
        <f>IF(TITLE_DATE_PR_CHANGE="",IF(TITLE_DATE_PR="","",TITLE_DATE_PR),TITLE_DATE_PR_CHANGE)</f>
        <v>46141</v>
      </c>
      <c r="W34" s="2264"/>
      <c r="X34" s="2264"/>
      <c r="Y34" s="2264"/>
      <c r="Z34" s="2264"/>
      <c r="AA34" s="2264"/>
      <c r="AB34" s="2264"/>
      <c r="AC34" s="326"/>
      <c r="AD34" s="2264" t="str">
        <f>IF(TITLE_DATE_PR_CHANGE="",IF(TITLE_DATE_PR="","",TITLE_DATE_PR),TITLE_DATE_PR_CHANGE)</f>
        <v>46141</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448</v>
      </c>
      <c r="T35" s="2250"/>
      <c r="U35" s="1372"/>
      <c r="V35" s="2251" t="str">
        <f>IF(TITLE_NUMBER_PR_CHANGE="",IF(TITLE_NUMBER_PR="","",TITLE_NUMBER_PR),TITLE_NUMBER_PR_CHANGE)</f>
        <v>654,659,660</v>
      </c>
      <c r="W35" s="2251"/>
      <c r="X35" s="2251"/>
      <c r="Y35" s="2251"/>
      <c r="Z35" s="2251"/>
      <c r="AA35" s="2251"/>
      <c r="AB35" s="2251"/>
      <c r="AC35" s="326"/>
      <c r="AD35" s="2251" t="str">
        <f>IF(TITLE_NUMBER_PR_CHANGE="",IF(TITLE_NUMBER_PR="","",TITLE_NUMBER_PR),TITLE_NUMBER_PR_CHANGE)</f>
        <v>654,659,660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449</v>
      </c>
      <c r="AD36" s="326"/>
      <c r="AE36" s="326"/>
      <c r="AF36" s="326"/>
      <c r="AG36" s="326"/>
      <c r="AH36" s="326"/>
      <c r="AI36" s="326"/>
      <c r="AJ36" s="326"/>
      <c r="AK36" s="278" t="s">
        <v>449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325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326</v>
      </c>
      <c r="AS38" s="1155">
        <v>14</v>
      </c>
    </row>
    <row customHeight="1" ht="14.699999999999998">
      <c r="Q39" s="376"/>
      <c r="R39" s="376"/>
      <c r="S39" s="2273" t="s">
        <v>89</v>
      </c>
      <c r="T39" s="2209" t="s">
        <v>450</v>
      </c>
      <c r="U39" s="301"/>
      <c r="V39" s="2274" t="s">
        <v>451</v>
      </c>
      <c r="W39" s="2275"/>
      <c r="X39" s="2275"/>
      <c r="Y39" s="2275"/>
      <c r="Z39" s="2275"/>
      <c r="AA39" s="2275"/>
      <c r="AB39" s="2276"/>
      <c r="AC39" s="2277" t="s">
        <v>452</v>
      </c>
      <c r="AD39" s="2274" t="s">
        <v>451</v>
      </c>
      <c r="AE39" s="2275"/>
      <c r="AF39" s="2275"/>
      <c r="AG39" s="2275"/>
      <c r="AH39" s="2275"/>
      <c r="AI39" s="2275"/>
      <c r="AJ39" s="2276"/>
      <c r="AK39" s="2277" t="s">
        <v>453</v>
      </c>
      <c r="AL39" s="2280" t="s">
        <v>454</v>
      </c>
      <c r="AM39" s="2127"/>
      <c r="AS39" s="1155">
        <v>14</v>
      </c>
    </row>
    <row customHeight="1" ht="35.699999999999996">
      <c r="Q40" s="376"/>
      <c r="R40" s="376"/>
      <c r="S40" s="2273"/>
      <c r="T40" s="2209"/>
      <c r="U40" s="1031"/>
      <c r="V40" s="2260" t="s">
        <v>455</v>
      </c>
      <c r="W40" s="2610" t="s">
        <v>456</v>
      </c>
      <c r="X40" s="2262" t="s">
        <v>457</v>
      </c>
      <c r="Y40" s="2263"/>
      <c r="Z40" s="2262" t="s">
        <v>458</v>
      </c>
      <c r="AA40" s="2269"/>
      <c r="AB40" s="2263"/>
      <c r="AC40" s="2278"/>
      <c r="AD40" s="2260" t="s">
        <v>455</v>
      </c>
      <c r="AE40" s="2283" t="s">
        <v>456</v>
      </c>
      <c r="AF40" s="2262" t="s">
        <v>457</v>
      </c>
      <c r="AG40" s="2263"/>
      <c r="AH40" s="2262" t="s">
        <v>458</v>
      </c>
      <c r="AI40" s="2269"/>
      <c r="AJ40" s="2263"/>
      <c r="AK40" s="2278"/>
      <c r="AL40" s="2281"/>
      <c r="AM40" s="2127"/>
      <c r="AS40" s="1155">
        <v>34</v>
      </c>
    </row>
    <row customHeight="1" ht="35.699999999999996">
      <c r="A41" s="1370"/>
      <c r="B41" s="1370" t="s">
        <v>137</v>
      </c>
      <c r="C41" s="1370" t="s">
        <v>138</v>
      </c>
      <c r="D41" s="1370" t="s">
        <v>139</v>
      </c>
      <c r="E41" s="1364" t="s">
        <v>459</v>
      </c>
      <c r="F41" s="1364" t="s">
        <v>460</v>
      </c>
      <c r="G41" s="1364" t="s">
        <v>461</v>
      </c>
      <c r="H41" s="1364" t="s">
        <v>462</v>
      </c>
      <c r="I41" s="1364" t="s">
        <v>463</v>
      </c>
      <c r="J41" s="1364" t="s">
        <v>464</v>
      </c>
      <c r="K41" s="1364" t="s">
        <v>465</v>
      </c>
      <c r="L41" s="1364" t="s">
        <v>440</v>
      </c>
      <c r="Q41" s="376"/>
      <c r="R41" s="376"/>
      <c r="S41" s="2273"/>
      <c r="T41" s="2209"/>
      <c r="U41" s="302"/>
      <c r="V41" s="2261"/>
      <c r="W41" s="2284"/>
      <c r="X41" s="1222" t="s">
        <v>466</v>
      </c>
      <c r="Y41" s="1222" t="s">
        <v>467</v>
      </c>
      <c r="Z41" s="1221" t="s">
        <v>468</v>
      </c>
      <c r="AA41" s="2270" t="s">
        <v>469</v>
      </c>
      <c r="AB41" s="2271"/>
      <c r="AC41" s="2279"/>
      <c r="AD41" s="2261"/>
      <c r="AE41" s="2284"/>
      <c r="AF41" s="1222" t="s">
        <v>466</v>
      </c>
      <c r="AG41" s="1222" t="s">
        <v>467</v>
      </c>
      <c r="AH41" s="1313" t="s">
        <v>468</v>
      </c>
      <c r="AI41" s="2270" t="s">
        <v>469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422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423</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424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425</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426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427</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428</v>
      </c>
      <c r="P47" s="2257">
        <v>1</v>
      </c>
      <c r="Q47" s="1220"/>
      <c r="R47" s="356"/>
      <c r="S47" s="1224" t="str">
        <f>$I47</f>
        <v>....1</v>
      </c>
      <c r="T47" s="285" t="s">
        <v>429</v>
      </c>
      <c r="U47" s="300"/>
      <c r="V47" s="2245"/>
      <c r="W47" s="2246"/>
      <c r="X47" s="2246"/>
      <c r="Y47" s="2246"/>
      <c r="Z47" s="2246"/>
      <c r="AA47" s="2246"/>
      <c r="AB47" s="2246"/>
      <c r="AC47" s="2247"/>
      <c r="AD47" s="2245"/>
      <c r="AE47" s="2246"/>
      <c r="AF47" s="2246"/>
      <c r="AG47" s="2246"/>
      <c r="AH47" s="2246"/>
      <c r="AI47" s="2246"/>
      <c r="AJ47" s="2246"/>
      <c r="AK47" s="2246"/>
      <c r="AL47" s="2247"/>
      <c r="AM47" s="1258" t="s">
        <v>430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431</v>
      </c>
      <c r="P48" s="2257"/>
      <c r="Q48" s="2257">
        <v>1</v>
      </c>
      <c r="R48" s="357"/>
      <c r="S48" s="1224" t="str">
        <f>$J48</f>
        <v>....1.1</v>
      </c>
      <c r="T48" s="286" t="s">
        <v>432</v>
      </c>
      <c r="U48" s="300"/>
      <c r="V48" s="2245"/>
      <c r="W48" s="2246"/>
      <c r="X48" s="2246"/>
      <c r="Y48" s="2246"/>
      <c r="Z48" s="2246"/>
      <c r="AA48" s="2246"/>
      <c r="AB48" s="2246"/>
      <c r="AC48" s="2247"/>
      <c r="AD48" s="2245"/>
      <c r="AE48" s="2246"/>
      <c r="AF48" s="2246"/>
      <c r="AG48" s="2246"/>
      <c r="AH48" s="2246"/>
      <c r="AI48" s="2246"/>
      <c r="AJ48" s="2246"/>
      <c r="AK48" s="2246"/>
      <c r="AL48" s="2247"/>
      <c r="AM48" s="1258" t="s">
        <v>433</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434</v>
      </c>
      <c r="P49" s="2257"/>
      <c r="Q49" s="2257"/>
      <c r="R49" s="357">
        <v>1</v>
      </c>
      <c r="S49" s="1224"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435</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436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437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438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189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9ABF3-A922-B7F4-5365-0.5F47FC2F}" mc:Ignorable="x14ac xr xr2 xr3">
  <sheetPr>
    <tabColor theme="6" tint="0.4"/>
  </sheetPr>
  <dimension ref="A1:BA107"/>
  <sheetViews>
    <sheetView topLeftCell="A1" showGridLines="0" zoomScale="90" workbookViewId="0">
      <selection activeCell="AL92" sqref="AL92"/>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45" max="45" width="10.57421875" hidden="1"/>
    <col min="46" max="46" style="1635" width="4.00390625" customWidth="1"/>
    <col min="47" max="47" style="1635" width="115.00390625" customWidth="1"/>
    <col min="48" max="52" style="1642" width="10.00390625" customWidth="1"/>
    <col min="53" max="53" style="1635" width="10.57421875" hidden="1"/>
  </cols>
  <sheetData>
    <row customHeight="1" ht="22.5" hidden="1">
      <c r="Y1" s="327"/>
      <c r="Z1" s="327"/>
      <c r="AG1" s="327"/>
      <c r="AH1" s="327"/>
      <c r="AL1" s="1635"/>
      <c r="AM1" s="1635"/>
      <c r="AN1" s="1635"/>
      <c r="AO1" s="1635"/>
      <c r="AP1" s="1635"/>
      <c r="AQ1" s="1635"/>
      <c r="AR1" s="1635"/>
      <c r="AS1" s="1635"/>
      <c r="BA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4"/>
      <c r="AU2" s="1258" t="s">
        <v>421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422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4"/>
      <c r="AU3" s="1258" t="s">
        <v>423</v>
      </c>
      <c r="AW3" s="500"/>
      <c r="AX3" s="500" t="str">
        <f>IF(T3="","",T3)</f>
        <v>Территория действия тарифа</v>
      </c>
      <c r="AY3" s="500"/>
      <c r="AZ3" s="500"/>
      <c r="BA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424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4"/>
      <c r="AU4" s="1258" t="s">
        <v>425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4"/>
      <c r="AU5" s="1258" t="s">
        <v>427</v>
      </c>
      <c r="AW5" s="500"/>
      <c r="AX5" s="500" t="str">
        <f>IF(T5="","",T5)</f>
        <v>Источник тепловой энергии  </v>
      </c>
      <c r="AY5" s="500"/>
      <c r="AZ5" s="500"/>
      <c r="BA5" s="1155">
        <v>0</v>
      </c>
    </row>
    <row customHeight="1" ht="47.25" hidden="1">
      <c r="A6" s="1363"/>
      <c r="B6" s="1363"/>
      <c r="C6" s="1363"/>
      <c r="D6" s="1363"/>
      <c r="E6" s="2259"/>
      <c r="F6" s="2259"/>
      <c r="G6" s="2259"/>
      <c r="H6" s="2259"/>
      <c r="I6" s="2256">
        <f>S5&amp;".1"</f>
      </c>
      <c r="J6" s="1363"/>
      <c r="K6" s="1363"/>
      <c r="L6" s="1364" t="s">
        <v>428</v>
      </c>
      <c r="M6" s="537"/>
      <c r="P6" s="2257">
        <v>1</v>
      </c>
      <c r="Q6" s="1331"/>
      <c r="R6" s="356"/>
      <c r="S6" s="1336">
        <f>$I6</f>
      </c>
      <c r="T6" s="285" t="s">
        <v>429</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7"/>
      <c r="AU6" s="1258" t="s">
        <v>430</v>
      </c>
      <c r="AW6" s="500"/>
      <c r="AX6" s="500" t="str">
        <f>IF(T6="","",T6)</f>
        <v>Схема подключения теплопотребляющей установки к коллектору источника тепловой энергии</v>
      </c>
      <c r="AY6" s="500"/>
      <c r="AZ6" s="500"/>
      <c r="BA6" s="1155">
        <v>0</v>
      </c>
    </row>
    <row customHeight="1" ht="21" hidden="1">
      <c r="A7" s="1363"/>
      <c r="B7" s="1363"/>
      <c r="C7" s="1363"/>
      <c r="D7" s="1363"/>
      <c r="E7" s="2259"/>
      <c r="F7" s="2259"/>
      <c r="G7" s="2259"/>
      <c r="H7" s="2259"/>
      <c r="I7" s="2286"/>
      <c r="J7" s="2256">
        <f>I6&amp;".1"</f>
      </c>
      <c r="K7" s="1363"/>
      <c r="L7" s="1364" t="s">
        <v>431</v>
      </c>
      <c r="M7" s="537"/>
      <c r="N7" s="1366"/>
      <c r="P7" s="2257"/>
      <c r="Q7" s="2257">
        <v>1</v>
      </c>
      <c r="R7" s="357"/>
      <c r="S7" s="1336">
        <f>$J7</f>
      </c>
      <c r="T7" s="286" t="s">
        <v>432</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7"/>
      <c r="AU7" s="1258" t="s">
        <v>433</v>
      </c>
      <c r="AW7" s="500"/>
      <c r="AX7" s="500" t="str">
        <f>IF(T7="","",T7)</f>
        <v>Группа потребителей</v>
      </c>
      <c r="AY7" s="500"/>
      <c r="AZ7" s="500"/>
      <c r="BA7" s="1155">
        <v>0</v>
      </c>
    </row>
    <row customHeight="1" ht="21" hidden="1">
      <c r="A8" s="1363"/>
      <c r="B8" s="1363"/>
      <c r="C8" s="1363"/>
      <c r="D8" s="1363"/>
      <c r="E8" s="2259"/>
      <c r="F8" s="2259"/>
      <c r="G8" s="2259"/>
      <c r="H8" s="2259"/>
      <c r="I8" s="2286"/>
      <c r="J8" s="2286"/>
      <c r="K8" s="2256">
        <f>J7&amp;".1"</f>
      </c>
      <c r="L8" s="1364" t="s">
        <v>434</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751"/>
      <c r="AM8" s="325"/>
      <c r="AN8" s="751"/>
      <c r="AO8" s="1257"/>
      <c r="AP8" s="2602"/>
      <c r="AQ8" s="2107" t="s">
        <v>67</v>
      </c>
      <c r="AR8" s="2602"/>
      <c r="AS8" s="2107" t="s">
        <v>67</v>
      </c>
      <c r="AT8" s="325"/>
      <c r="AU8" s="2253" t="s">
        <v>435</v>
      </c>
      <c r="AV8" s="511">
        <f>STRCHECKDATE(V9:AT9)</f>
      </c>
      <c r="AW8" s="500"/>
      <c r="AX8" s="500" t="str">
        <f>IF(T8="","",T8)</f>
        <v/>
      </c>
      <c r="AY8" s="500"/>
      <c r="AZ8" s="500"/>
      <c r="BA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2254"/>
      <c r="AW9" s="500"/>
      <c r="AX9" s="500" t="str">
        <f>IF(T9="","",T9)</f>
        <v/>
      </c>
      <c r="AY9" s="500"/>
      <c r="AZ9" s="500"/>
      <c r="BA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436</v>
      </c>
      <c r="U10" s="367"/>
      <c r="V10" s="367"/>
      <c r="W10" s="367"/>
      <c r="X10" s="367"/>
      <c r="Y10" s="367"/>
      <c r="Z10" s="367"/>
      <c r="AA10" s="367"/>
      <c r="AB10" s="367"/>
      <c r="AC10" s="367"/>
      <c r="AD10" s="367"/>
      <c r="AE10" s="367"/>
      <c r="AF10" s="367"/>
      <c r="AG10" s="367"/>
      <c r="AH10" s="367"/>
      <c r="AI10" s="367"/>
      <c r="AJ10" s="367"/>
      <c r="AK10" s="367"/>
      <c r="AL10" s="2654"/>
      <c r="AM10" s="2654"/>
      <c r="AN10" s="2654"/>
      <c r="AO10" s="2654"/>
      <c r="AP10" s="2654"/>
      <c r="AQ10" s="2654"/>
      <c r="AR10" s="2654"/>
      <c r="AS10" s="2654"/>
      <c r="AT10" s="324"/>
      <c r="AU10" s="2255"/>
      <c r="AW10" s="500"/>
      <c r="AX10" s="500" t="str">
        <f>IF(T10="","",T10)</f>
        <v>Добавить вид теплоносителя (параметры теплоносителя)</v>
      </c>
      <c r="AY10" s="500"/>
      <c r="AZ10" s="500"/>
      <c r="BA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437</v>
      </c>
      <c r="U11" s="367"/>
      <c r="V11" s="367"/>
      <c r="W11" s="367"/>
      <c r="X11" s="367"/>
      <c r="Y11" s="367"/>
      <c r="Z11" s="367"/>
      <c r="AA11" s="367"/>
      <c r="AB11" s="367"/>
      <c r="AC11" s="366"/>
      <c r="AD11" s="367"/>
      <c r="AE11" s="367"/>
      <c r="AF11" s="367"/>
      <c r="AG11" s="367"/>
      <c r="AH11" s="367"/>
      <c r="AI11" s="367"/>
      <c r="AJ11" s="367"/>
      <c r="AK11" s="366"/>
      <c r="AL11" s="2654"/>
      <c r="AM11" s="2654"/>
      <c r="AN11" s="2654"/>
      <c r="AO11" s="2654"/>
      <c r="AP11" s="2654"/>
      <c r="AQ11" s="2654"/>
      <c r="AR11" s="2654"/>
      <c r="AS11" s="2655"/>
      <c r="AT11" s="367"/>
      <c r="AU11" s="303"/>
      <c r="AW11" s="500"/>
      <c r="AX11" s="500" t="str">
        <f>IF(T11="","",T11)</f>
        <v>Добавить группу потребителей</v>
      </c>
      <c r="AY11" s="500"/>
      <c r="AZ11" s="500"/>
      <c r="BA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438</v>
      </c>
      <c r="U12" s="367"/>
      <c r="V12" s="367"/>
      <c r="W12" s="367"/>
      <c r="X12" s="367"/>
      <c r="Y12" s="367"/>
      <c r="Z12" s="367"/>
      <c r="AA12" s="367"/>
      <c r="AB12" s="367"/>
      <c r="AC12" s="366"/>
      <c r="AD12" s="367"/>
      <c r="AE12" s="367"/>
      <c r="AF12" s="367"/>
      <c r="AG12" s="367"/>
      <c r="AH12" s="367"/>
      <c r="AI12" s="367"/>
      <c r="AJ12" s="367"/>
      <c r="AK12" s="366"/>
      <c r="AL12" s="2654"/>
      <c r="AM12" s="2654"/>
      <c r="AN12" s="2654"/>
      <c r="AO12" s="2654"/>
      <c r="AP12" s="2654"/>
      <c r="AQ12" s="2654"/>
      <c r="AR12" s="2654"/>
      <c r="AS12" s="2655"/>
      <c r="AT12" s="367"/>
      <c r="AU12" s="303"/>
      <c r="AW12" s="500"/>
      <c r="AX12" s="500" t="str">
        <f>IF(T12="","",T12)</f>
        <v>Добавить схему подключения</v>
      </c>
      <c r="AY12" s="500"/>
      <c r="AZ12" s="500"/>
      <c r="BA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W13" s="789"/>
      <c r="AX13" s="789" t="str">
        <f>IF(T13="","",T13)</f>
        <v>Добавить источник для дифференциации</v>
      </c>
      <c r="AY13" s="789"/>
      <c r="AZ13" s="789"/>
      <c r="BA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W14" s="789"/>
      <c r="AX14" s="789" t="str">
        <f>IF(T14="","",T14)</f>
        <v>Добавить централизованную систему для дифференциации</v>
      </c>
      <c r="AY14" s="789"/>
      <c r="AZ14" s="789"/>
      <c r="BA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территорию для дифференциации</v>
      </c>
      <c r="AY15" s="789"/>
      <c r="AZ15" s="789"/>
      <c r="BA15" s="518">
        <v>0</v>
      </c>
    </row>
    <row customHeight="1" ht="14.25" hidden="1">
      <c r="AC16" s="327"/>
      <c r="AK16" s="327"/>
      <c r="AL16" s="1635"/>
      <c r="AM16" s="1635"/>
      <c r="AN16" s="1635"/>
      <c r="AO16" s="1635"/>
      <c r="AP16" s="1635"/>
      <c r="AQ16" s="1635"/>
      <c r="AR16" s="1635"/>
      <c r="AS16" s="1635"/>
      <c r="BA16" s="1155">
        <v>0</v>
      </c>
    </row>
    <row customHeight="1" ht="14.25" hidden="1">
      <c r="AD17" s="1360"/>
      <c r="AE17" s="1360"/>
      <c r="AF17" s="1360"/>
      <c r="AG17" s="1361"/>
      <c r="AH17" s="2267"/>
      <c r="AI17" s="2268" t="s">
        <v>67</v>
      </c>
      <c r="AJ17" s="2267"/>
      <c r="AK17" s="2268" t="s">
        <v>67</v>
      </c>
      <c r="AL17" s="1635"/>
      <c r="AM17" s="1635"/>
      <c r="AN17" s="1635"/>
      <c r="AO17" s="1635"/>
      <c r="AP17" s="1635"/>
      <c r="AQ17" s="1635"/>
      <c r="AR17" s="1635"/>
      <c r="AS17" s="1635"/>
      <c r="BA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BA18" s="1155">
        <v>0</v>
      </c>
    </row>
    <row customHeight="1" ht="14.25" hidden="1">
      <c r="AK19" s="327"/>
      <c r="AL19" s="1635"/>
      <c r="AM19" s="1635"/>
      <c r="AN19" s="1635"/>
      <c r="AO19" s="1635"/>
      <c r="AP19" s="1635"/>
      <c r="AQ19" s="1635"/>
      <c r="AR19" s="1635"/>
      <c r="AS19" s="1635"/>
      <c r="BA19" s="1155">
        <v>0</v>
      </c>
    </row>
    <row s="1366" customFormat="1" customHeight="1" ht="22.5" hidden="1">
      <c r="L20" s="1329"/>
      <c r="M20" s="1362"/>
      <c r="N20" s="1362"/>
      <c r="O20" s="1367" t="s">
        <v>439</v>
      </c>
      <c r="P20" s="1362"/>
      <c r="Q20" s="1371"/>
      <c r="R20" s="1371"/>
      <c r="S20" s="729"/>
      <c r="Z20" s="1367"/>
      <c r="AB20" s="1367"/>
      <c r="AC20" s="1366"/>
      <c r="AH20" s="1367"/>
      <c r="AJ20" s="1367"/>
      <c r="AK20" s="1366"/>
      <c r="AL20" s="1366"/>
      <c r="AM20" s="1366"/>
      <c r="AN20" s="1366"/>
      <c r="AO20" s="1366"/>
      <c r="AP20" s="1367"/>
      <c r="AQ20" s="1366"/>
      <c r="AR20" s="1367"/>
      <c r="AS20" s="1366"/>
      <c r="AV20" s="511"/>
      <c r="AW20" s="511"/>
      <c r="AX20" s="511"/>
      <c r="AY20" s="511"/>
      <c r="AZ20" s="511"/>
      <c r="BA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V21" s="511"/>
      <c r="AW21" s="511"/>
      <c r="AX21" s="511"/>
      <c r="AY21" s="511"/>
      <c r="AZ21" s="511"/>
      <c r="BA21" s="1160">
        <v>0</v>
      </c>
    </row>
    <row s="1366" customFormat="1" customHeight="1" ht="14.25" hidden="1">
      <c r="L22" s="1329"/>
      <c r="M22" s="1362"/>
      <c r="N22" s="1362"/>
      <c r="O22" s="1364" t="s">
        <v>440</v>
      </c>
      <c r="P22" s="1362"/>
      <c r="Q22" s="1371"/>
      <c r="R22" s="1371"/>
      <c r="S22" s="729"/>
      <c r="T22" s="1160" t="s">
        <v>441</v>
      </c>
      <c r="AA22" s="186" t="s">
        <v>442</v>
      </c>
      <c r="AC22" s="186" t="s">
        <v>443</v>
      </c>
      <c r="AD22" s="1160" t="s">
        <v>441</v>
      </c>
      <c r="AI22" s="186" t="s">
        <v>444</v>
      </c>
      <c r="AK22" s="186" t="s">
        <v>443</v>
      </c>
      <c r="AL22" s="1366"/>
      <c r="AM22" s="1366"/>
      <c r="AN22" s="1366"/>
      <c r="AO22" s="1366"/>
      <c r="AP22" s="1366"/>
      <c r="AQ22" s="1370" t="s">
        <v>442</v>
      </c>
      <c r="AR22" s="1366"/>
      <c r="AS22" s="1370" t="s">
        <v>443</v>
      </c>
      <c r="AV22" s="511"/>
      <c r="AW22" s="511"/>
      <c r="AX22" s="511"/>
      <c r="AY22" s="511"/>
      <c r="AZ22" s="511"/>
      <c r="BA22" s="1160">
        <v>0</v>
      </c>
    </row>
    <row customHeight="1" ht="14.25" hidden="1">
      <c r="O23" s="1364"/>
      <c r="AL23" s="1635"/>
      <c r="AM23" s="1635"/>
      <c r="AN23" s="1635"/>
      <c r="AO23" s="1635"/>
      <c r="AP23" s="1635"/>
      <c r="AQ23" s="1635"/>
      <c r="AR23" s="1635"/>
      <c r="AS23" s="1635"/>
      <c r="BA23" s="1155">
        <v>0</v>
      </c>
    </row>
    <row customHeight="1" ht="14.25" hidden="1">
      <c r="O24" s="1364"/>
      <c r="AL24" s="1635"/>
      <c r="AM24" s="1635"/>
      <c r="AN24" s="1635"/>
      <c r="AO24" s="1635"/>
      <c r="AP24" s="1635"/>
      <c r="AQ24" s="1635"/>
      <c r="AR24" s="1635"/>
      <c r="AS24" s="1635"/>
      <c r="BA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BA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BA26" s="1155">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BA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509"/>
      <c r="BA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2251" t="str">
        <f>IF(TITLE_NAME_OR_PR_CHANGE="",IF(TITLE_NAME_OR_PR="","",TITLE_NAME_OR_PR),TITLE_NAME_OR_PR_CHANGE)</f>
        <v/>
      </c>
      <c r="AM29" s="2251"/>
      <c r="AN29" s="2251"/>
      <c r="AO29" s="2251"/>
      <c r="AP29" s="2251"/>
      <c r="AQ29" s="2251"/>
      <c r="AR29" s="2251"/>
      <c r="AS29" s="1635"/>
      <c r="AT29" s="326"/>
      <c r="AU29" s="280"/>
      <c r="AV29" s="368"/>
      <c r="AW29" s="368"/>
      <c r="AX29" s="368"/>
      <c r="AY29" s="368"/>
      <c r="AZ29" s="368"/>
      <c r="BA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445</v>
      </c>
      <c r="T30" s="2250"/>
      <c r="U30" s="1372"/>
      <c r="V30" s="2264" t="str">
        <f>IF(TITLE_DATE_PR_CHANGE="",IF(TITLE_DATE_PR="","",TITLE_DATE_PR),TITLE_DATE_PR_CHANGE)</f>
        <v>46141</v>
      </c>
      <c r="W30" s="2264"/>
      <c r="X30" s="2264"/>
      <c r="Y30" s="2264"/>
      <c r="Z30" s="2264"/>
      <c r="AA30" s="2264"/>
      <c r="AB30" s="2264"/>
      <c r="AC30" s="326"/>
      <c r="AD30" s="2264" t="str">
        <f>IF(TITLE_DATE_PR_CHANGE="",IF(TITLE_DATE_PR="","",TITLE_DATE_PR),TITLE_DATE_PR_CHANGE)</f>
        <v>46141</v>
      </c>
      <c r="AE30" s="2264"/>
      <c r="AF30" s="2264"/>
      <c r="AG30" s="2264"/>
      <c r="AH30" s="2264"/>
      <c r="AI30" s="2264"/>
      <c r="AJ30" s="2264"/>
      <c r="AK30" s="326"/>
      <c r="AL30" s="2264" t="str">
        <f>IF(TITLE_DATE_PR_CHANGE="",IF(TITLE_DATE_PR="","",TITLE_DATE_PR),TITLE_DATE_PR_CHANGE)</f>
        <v>46141</v>
      </c>
      <c r="AM30" s="2264"/>
      <c r="AN30" s="2264"/>
      <c r="AO30" s="2264"/>
      <c r="AP30" s="2264"/>
      <c r="AQ30" s="2264"/>
      <c r="AR30" s="2264"/>
      <c r="AS30" s="1635"/>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446</v>
      </c>
      <c r="T31" s="2250"/>
      <c r="U31" s="1372"/>
      <c r="V31" s="2251" t="str">
        <f>IF(TITLE_NUMBER_PR_CHANGE="",IF(TITLE_NUMBER_PR="","",TITLE_NUMBER_PR),TITLE_NUMBER_PR_CHANGE)</f>
        <v>654,659,660</v>
      </c>
      <c r="W31" s="2251"/>
      <c r="X31" s="2251"/>
      <c r="Y31" s="2251"/>
      <c r="Z31" s="2251"/>
      <c r="AA31" s="2251"/>
      <c r="AB31" s="2251"/>
      <c r="AC31" s="326"/>
      <c r="AD31" s="2251" t="str">
        <f>IF(TITLE_NUMBER_PR_CHANGE="",IF(TITLE_NUMBER_PR="","",TITLE_NUMBER_PR),TITLE_NUMBER_PR_CHANGE)</f>
        <v>654,659,660</v>
      </c>
      <c r="AE31" s="2251"/>
      <c r="AF31" s="2251"/>
      <c r="AG31" s="2251"/>
      <c r="AH31" s="2251"/>
      <c r="AI31" s="2251"/>
      <c r="AJ31" s="2251"/>
      <c r="AK31" s="326"/>
      <c r="AL31" s="2251" t="str">
        <f>IF(TITLE_NUMBER_PR_CHANGE="",IF(TITLE_NUMBER_PR="","",TITLE_NUMBER_PR),TITLE_NUMBER_PR_CHANGE)</f>
        <v>654,659,660</v>
      </c>
      <c r="AM31" s="2251"/>
      <c r="AN31" s="2251"/>
      <c r="AO31" s="2251"/>
      <c r="AP31" s="2251"/>
      <c r="AQ31" s="2251"/>
      <c r="AR31" s="2251"/>
      <c r="AS31" s="1635"/>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2251" t="str">
        <f>IF(TITLE_IST_PUB_CHANGE="",IF(TITLE_IST_PUB="","",TITLE_IST_PUB),TITLE_IST_PUB_CHANGE)</f>
        <v/>
      </c>
      <c r="AM32" s="2251"/>
      <c r="AN32" s="2251"/>
      <c r="AO32" s="2251"/>
      <c r="AP32" s="2251"/>
      <c r="AQ32" s="2251"/>
      <c r="AR32" s="2251"/>
      <c r="AS32" s="1635"/>
      <c r="AT32" s="326"/>
      <c r="AU32" s="280"/>
      <c r="AV32" s="368"/>
      <c r="AW32" s="368"/>
      <c r="AX32" s="368"/>
      <c r="AY32" s="368"/>
      <c r="AZ32" s="368"/>
      <c r="BA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509"/>
      <c r="BA33" s="1155">
        <v>0</v>
      </c>
    </row>
    <row s="1853" customFormat="1" customHeight="1" ht="18.75">
      <c r="A34" s="1368"/>
      <c r="B34" s="1368"/>
      <c r="C34" s="1368"/>
      <c r="D34" s="1368"/>
      <c r="E34" s="1368"/>
      <c r="F34" s="1368"/>
      <c r="G34" s="1368"/>
      <c r="H34" s="1368"/>
      <c r="I34" s="1368"/>
      <c r="J34" s="1368"/>
      <c r="K34" s="1368"/>
      <c r="L34" s="1369"/>
      <c r="M34" s="1368"/>
      <c r="N34" s="1368"/>
      <c r="O34" s="1368"/>
      <c r="S34" s="2250" t="s">
        <v>447</v>
      </c>
      <c r="T34" s="2250"/>
      <c r="U34" s="1372"/>
      <c r="V34" s="2264" t="str">
        <f>IF(TITLE_DATE_PR_CHANGE="",IF(TITLE_DATE_PR="","",TITLE_DATE_PR),TITLE_DATE_PR_CHANGE)</f>
        <v>46141</v>
      </c>
      <c r="W34" s="2264"/>
      <c r="X34" s="2264"/>
      <c r="Y34" s="2264"/>
      <c r="Z34" s="2264"/>
      <c r="AA34" s="2264"/>
      <c r="AB34" s="2264"/>
      <c r="AC34" s="326"/>
      <c r="AD34" s="2264" t="str">
        <f>IF(TITLE_DATE_PR_CHANGE="",IF(TITLE_DATE_PR="","",TITLE_DATE_PR),TITLE_DATE_PR_CHANGE)</f>
        <v>46141</v>
      </c>
      <c r="AE34" s="2264"/>
      <c r="AF34" s="2264"/>
      <c r="AG34" s="2264"/>
      <c r="AH34" s="2264"/>
      <c r="AI34" s="2264"/>
      <c r="AJ34" s="2264"/>
      <c r="AK34" s="326"/>
      <c r="AL34" s="2264" t="str">
        <f>IF(TITLE_DATE_PR_CHANGE="",IF(TITLE_DATE_PR="","",TITLE_DATE_PR),TITLE_DATE_PR_CHANGE)</f>
        <v>46141</v>
      </c>
      <c r="AM34" s="2264"/>
      <c r="AN34" s="2264"/>
      <c r="AO34" s="2264"/>
      <c r="AP34" s="2264"/>
      <c r="AQ34" s="2264"/>
      <c r="AR34" s="2264"/>
      <c r="AS34" s="1635"/>
      <c r="AT34" s="326"/>
      <c r="AU34" s="280"/>
      <c r="AV34" s="368"/>
      <c r="AW34" s="368"/>
      <c r="AX34" s="368"/>
      <c r="AY34" s="368"/>
      <c r="AZ34" s="368"/>
      <c r="BA34" s="418">
        <v>0</v>
      </c>
    </row>
    <row s="1853" customFormat="1" customHeight="1" ht="18.75">
      <c r="A35" s="1368"/>
      <c r="B35" s="1368"/>
      <c r="C35" s="1368"/>
      <c r="D35" s="1368"/>
      <c r="E35" s="1368"/>
      <c r="F35" s="1368"/>
      <c r="G35" s="1368"/>
      <c r="H35" s="1368"/>
      <c r="I35" s="1368"/>
      <c r="J35" s="1368"/>
      <c r="K35" s="1368"/>
      <c r="L35" s="1369"/>
      <c r="M35" s="1368"/>
      <c r="N35" s="1368"/>
      <c r="O35" s="1368"/>
      <c r="S35" s="2250" t="s">
        <v>448</v>
      </c>
      <c r="T35" s="2250"/>
      <c r="U35" s="1372"/>
      <c r="V35" s="2251" t="str">
        <f>IF(TITLE_NUMBER_PR_CHANGE="",IF(TITLE_NUMBER_PR="","",TITLE_NUMBER_PR),TITLE_NUMBER_PR_CHANGE)</f>
        <v>654,659,660</v>
      </c>
      <c r="W35" s="2251"/>
      <c r="X35" s="2251"/>
      <c r="Y35" s="2251"/>
      <c r="Z35" s="2251"/>
      <c r="AA35" s="2251"/>
      <c r="AB35" s="2251"/>
      <c r="AC35" s="326"/>
      <c r="AD35" s="2251" t="str">
        <f>IF(TITLE_NUMBER_PR_CHANGE="",IF(TITLE_NUMBER_PR="","",TITLE_NUMBER_PR),TITLE_NUMBER_PR_CHANGE)</f>
        <v>654,659,660</v>
      </c>
      <c r="AE35" s="2251"/>
      <c r="AF35" s="2251"/>
      <c r="AG35" s="2251"/>
      <c r="AH35" s="2251"/>
      <c r="AI35" s="2251"/>
      <c r="AJ35" s="2251"/>
      <c r="AK35" s="326"/>
      <c r="AL35" s="2251" t="str">
        <f>IF(TITLE_NUMBER_PR_CHANGE="",IF(TITLE_NUMBER_PR="","",TITLE_NUMBER_PR),TITLE_NUMBER_PR_CHANGE)</f>
        <v>654,659,660</v>
      </c>
      <c r="AM35" s="2251"/>
      <c r="AN35" s="2251"/>
      <c r="AO35" s="2251"/>
      <c r="AP35" s="2251"/>
      <c r="AQ35" s="2251"/>
      <c r="AR35" s="2251"/>
      <c r="AS35" s="1635"/>
      <c r="AT35" s="326"/>
      <c r="AU35" s="280"/>
      <c r="AV35" s="368"/>
      <c r="AW35" s="368"/>
      <c r="AX35" s="368"/>
      <c r="AY35" s="368"/>
      <c r="AZ35" s="368"/>
      <c r="BA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449</v>
      </c>
      <c r="AD36" s="326"/>
      <c r="AE36" s="326"/>
      <c r="AF36" s="326"/>
      <c r="AG36" s="326"/>
      <c r="AH36" s="326"/>
      <c r="AI36" s="326"/>
      <c r="AJ36" s="326"/>
      <c r="AK36" s="278" t="s">
        <v>449</v>
      </c>
      <c r="AL36" s="1635"/>
      <c r="AM36" s="1635"/>
      <c r="AN36" s="1635"/>
      <c r="AO36" s="1635"/>
      <c r="AP36" s="1635"/>
      <c r="AQ36" s="1635"/>
      <c r="AR36" s="1635"/>
      <c r="AS36" s="1642" t="s">
        <v>449</v>
      </c>
      <c r="AV36" s="368"/>
      <c r="AW36" s="368"/>
      <c r="AX36" s="368"/>
      <c r="AY36" s="368"/>
      <c r="AZ36" s="368"/>
      <c r="BA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173</v>
      </c>
      <c r="AM37" s="2252"/>
      <c r="AN37" s="2252"/>
      <c r="AO37" s="2252"/>
      <c r="AP37" s="2252"/>
      <c r="AQ37" s="2252"/>
      <c r="AR37" s="2252"/>
      <c r="AS37" s="2252"/>
      <c r="BA37" s="1155">
        <v>14</v>
      </c>
    </row>
    <row customHeight="1" ht="14.699999999999998">
      <c r="Q38" s="376"/>
      <c r="R38" s="376"/>
      <c r="S38" s="2127" t="s">
        <v>325</v>
      </c>
      <c r="T38" s="2127"/>
      <c r="U38" s="2127"/>
      <c r="V38" s="2127"/>
      <c r="W38" s="2127"/>
      <c r="X38" s="2127"/>
      <c r="Y38" s="2127"/>
      <c r="Z38" s="2127"/>
      <c r="AA38" s="2127"/>
      <c r="AB38" s="2127"/>
      <c r="AC38" s="2127"/>
      <c r="AD38" s="2127"/>
      <c r="AE38" s="2127"/>
      <c r="AF38" s="2127"/>
      <c r="AG38" s="2127"/>
      <c r="AH38" s="2127"/>
      <c r="AI38" s="2127"/>
      <c r="AJ38" s="2127"/>
      <c r="AK38" s="2127"/>
      <c r="AL38" s="2312" t="s">
        <v>325</v>
      </c>
      <c r="AM38" s="2312"/>
      <c r="AN38" s="2312"/>
      <c r="AO38" s="2312"/>
      <c r="AP38" s="2312"/>
      <c r="AQ38" s="2312"/>
      <c r="AR38" s="2312"/>
      <c r="AS38" s="2312"/>
      <c r="AT38" s="2127"/>
      <c r="AU38" s="2127"/>
      <c r="BA38" s="1155"/>
    </row>
    <row customHeight="1" ht="14.699999999999998">
      <c r="Q39" s="376"/>
      <c r="R39" s="376"/>
      <c r="S39" s="2273" t="s">
        <v>89</v>
      </c>
      <c r="T39" s="2209" t="s">
        <v>450</v>
      </c>
      <c r="U39" s="301"/>
      <c r="V39" s="2274" t="s">
        <v>451</v>
      </c>
      <c r="W39" s="2275"/>
      <c r="X39" s="2275"/>
      <c r="Y39" s="2275"/>
      <c r="Z39" s="2275"/>
      <c r="AA39" s="2275"/>
      <c r="AB39" s="2276"/>
      <c r="AC39" s="2277" t="s">
        <v>452</v>
      </c>
      <c r="AD39" s="2274" t="s">
        <v>451</v>
      </c>
      <c r="AE39" s="2275"/>
      <c r="AF39" s="2275"/>
      <c r="AG39" s="2275"/>
      <c r="AH39" s="2275"/>
      <c r="AI39" s="2275"/>
      <c r="AJ39" s="2276"/>
      <c r="AK39" s="2277" t="s">
        <v>453</v>
      </c>
      <c r="AL39" s="2399" t="s">
        <v>451</v>
      </c>
      <c r="AM39" s="2400"/>
      <c r="AN39" s="2400"/>
      <c r="AO39" s="2400"/>
      <c r="AP39" s="2400"/>
      <c r="AQ39" s="2400"/>
      <c r="AR39" s="2401"/>
      <c r="AS39" s="2277" t="s">
        <v>452</v>
      </c>
      <c r="AT39" s="2280" t="s">
        <v>454</v>
      </c>
      <c r="AU39" s="2127"/>
      <c r="BA39" s="1155">
        <v>14</v>
      </c>
    </row>
    <row customHeight="1" ht="35.699999999999996">
      <c r="Q40" s="376"/>
      <c r="R40" s="376"/>
      <c r="S40" s="2273"/>
      <c r="T40" s="2209"/>
      <c r="U40" s="1031"/>
      <c r="V40" s="2260" t="s">
        <v>455</v>
      </c>
      <c r="W40" s="2283" t="s">
        <v>456</v>
      </c>
      <c r="X40" s="2262" t="s">
        <v>457</v>
      </c>
      <c r="Y40" s="2263"/>
      <c r="Z40" s="2262" t="s">
        <v>470</v>
      </c>
      <c r="AA40" s="2269"/>
      <c r="AB40" s="2263"/>
      <c r="AC40" s="2278"/>
      <c r="AD40" s="2260" t="s">
        <v>455</v>
      </c>
      <c r="AE40" s="2283" t="s">
        <v>456</v>
      </c>
      <c r="AF40" s="2262" t="s">
        <v>457</v>
      </c>
      <c r="AG40" s="2263"/>
      <c r="AH40" s="2262" t="s">
        <v>458</v>
      </c>
      <c r="AI40" s="2269"/>
      <c r="AJ40" s="2263"/>
      <c r="AK40" s="2278"/>
      <c r="AL40" s="2260" t="s">
        <v>455</v>
      </c>
      <c r="AM40" s="2610" t="s">
        <v>456</v>
      </c>
      <c r="AN40" s="2262" t="s">
        <v>457</v>
      </c>
      <c r="AO40" s="2263"/>
      <c r="AP40" s="2262" t="s">
        <v>470</v>
      </c>
      <c r="AQ40" s="2269"/>
      <c r="AR40" s="2263"/>
      <c r="AS40" s="2278"/>
      <c r="AT40" s="2281"/>
      <c r="AU40" s="2127"/>
      <c r="BA40" s="1155">
        <v>34</v>
      </c>
    </row>
    <row customHeight="1" ht="35.699999999999996">
      <c r="A41" s="1370"/>
      <c r="B41" s="1370" t="s">
        <v>137</v>
      </c>
      <c r="C41" s="1370" t="s">
        <v>138</v>
      </c>
      <c r="D41" s="1370" t="s">
        <v>139</v>
      </c>
      <c r="E41" s="1364" t="s">
        <v>459</v>
      </c>
      <c r="F41" s="1364" t="s">
        <v>460</v>
      </c>
      <c r="G41" s="1364" t="s">
        <v>461</v>
      </c>
      <c r="H41" s="1364" t="s">
        <v>462</v>
      </c>
      <c r="I41" s="1364" t="s">
        <v>463</v>
      </c>
      <c r="J41" s="1364" t="s">
        <v>464</v>
      </c>
      <c r="K41" s="1364" t="s">
        <v>465</v>
      </c>
      <c r="L41" s="1364" t="s">
        <v>440</v>
      </c>
      <c r="Q41" s="376"/>
      <c r="R41" s="376"/>
      <c r="S41" s="2273"/>
      <c r="T41" s="2209"/>
      <c r="U41" s="302"/>
      <c r="V41" s="2261"/>
      <c r="W41" s="2284"/>
      <c r="X41" s="1222" t="s">
        <v>466</v>
      </c>
      <c r="Y41" s="1222" t="s">
        <v>467</v>
      </c>
      <c r="Z41" s="1338" t="s">
        <v>468</v>
      </c>
      <c r="AA41" s="2270" t="s">
        <v>469</v>
      </c>
      <c r="AB41" s="2271"/>
      <c r="AC41" s="2279"/>
      <c r="AD41" s="2261"/>
      <c r="AE41" s="2284"/>
      <c r="AF41" s="1222" t="s">
        <v>466</v>
      </c>
      <c r="AG41" s="1222" t="s">
        <v>467</v>
      </c>
      <c r="AH41" s="1338" t="s">
        <v>468</v>
      </c>
      <c r="AI41" s="2270" t="s">
        <v>469</v>
      </c>
      <c r="AJ41" s="2271"/>
      <c r="AK41" s="2279"/>
      <c r="AL41" s="2261"/>
      <c r="AM41" s="2284"/>
      <c r="AN41" s="2577" t="s">
        <v>466</v>
      </c>
      <c r="AO41" s="2577" t="s">
        <v>467</v>
      </c>
      <c r="AP41" s="2577" t="s">
        <v>468</v>
      </c>
      <c r="AQ41" s="2270" t="s">
        <v>469</v>
      </c>
      <c r="AR41" s="2271"/>
      <c r="AS41" s="2279"/>
      <c r="AT41" s="2282"/>
      <c r="AU41" s="2127"/>
      <c r="BA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1245">
        <f>OFFSET(AT42,0,-1)</f>
        <v>5</v>
      </c>
      <c r="AU42" s="1335">
        <f>OFFSET(AU42,0,-1)+1</f>
        <v>6</v>
      </c>
      <c r="AV42" s="511"/>
      <c r="AW42" s="511"/>
      <c r="AX42" s="511"/>
      <c r="AY42" s="511"/>
      <c r="AZ42" s="511"/>
      <c r="BA42" s="496">
        <v>0</v>
      </c>
    </row>
    <row customHeight="1" ht="22.049999999999997">
      <c r="A43" s="1363" t="s">
        <v>166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125</v>
      </c>
      <c r="U43" s="300"/>
      <c r="V43" s="2242"/>
      <c r="W43" s="2243"/>
      <c r="X43" s="2243"/>
      <c r="Y43" s="2243"/>
      <c r="Z43" s="2243"/>
      <c r="AA43" s="2243"/>
      <c r="AB43" s="2243"/>
      <c r="AC43" s="2244"/>
      <c r="AD43" s="2242" t="str">
        <f>INDEX(PT_DIFFERENTIATION_NTAR,MATCH(A43,PT_DIFFERENTIATION_NTAR_ID,0))</f>
        <v>Тарифы на тепловую энергию (мощность) потребителям в случае отсутствия дифференциации тарифов по схеме подключения</v>
      </c>
      <c r="AE43" s="2243"/>
      <c r="AF43" s="2243"/>
      <c r="AG43" s="2243"/>
      <c r="AH43" s="2243"/>
      <c r="AI43" s="2243"/>
      <c r="AJ43" s="2243"/>
      <c r="AK43" s="2243"/>
      <c r="AL43" s="2242"/>
      <c r="AM43" s="2243"/>
      <c r="AN43" s="2243"/>
      <c r="AO43" s="2243"/>
      <c r="AP43" s="2243"/>
      <c r="AQ43" s="2243"/>
      <c r="AR43" s="2243"/>
      <c r="AS43" s="2244"/>
      <c r="AT43" s="2244"/>
      <c r="AU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0"/>
      <c r="AX43" s="500" t="str">
        <f>IF(T43="","",T43)</f>
        <v>Наименование тарифа</v>
      </c>
      <c r="AY43" s="500"/>
      <c r="AZ43" s="500"/>
      <c r="BA43" s="1155">
        <v>21</v>
      </c>
    </row>
    <row customHeight="1" ht="22.049999999999997">
      <c r="A44" s="1363" t="s">
        <v>166</v>
      </c>
      <c r="B44" s="1363" t="s">
        <v>167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422</v>
      </c>
      <c r="U44" s="300"/>
      <c r="V44" s="2242"/>
      <c r="W44" s="2243"/>
      <c r="X44" s="2243"/>
      <c r="Y44" s="2243"/>
      <c r="Z44" s="2243"/>
      <c r="AA44" s="2243"/>
      <c r="AB44" s="2243"/>
      <c r="AC44" s="2244"/>
      <c r="AD44" s="2242" t="str">
        <f>INDEX(PT_DIFFERENTIATION_TER,MATCH(B44,PT_DIFFERENTIATION_TER_ID,0))</f>
        <v>Территория 1</v>
      </c>
      <c r="AE44" s="2243"/>
      <c r="AF44" s="2243"/>
      <c r="AG44" s="2243"/>
      <c r="AH44" s="2243"/>
      <c r="AI44" s="2243"/>
      <c r="AJ44" s="2243"/>
      <c r="AK44" s="2243"/>
      <c r="AL44" s="2242"/>
      <c r="AM44" s="2243"/>
      <c r="AN44" s="2243"/>
      <c r="AO44" s="2243"/>
      <c r="AP44" s="2243"/>
      <c r="AQ44" s="2243"/>
      <c r="AR44" s="2243"/>
      <c r="AS44" s="2244"/>
      <c r="AT44" s="2244"/>
      <c r="AU44" s="1258" t="s">
        <v>423</v>
      </c>
      <c r="AW44" s="500"/>
      <c r="AX44" s="500" t="str">
        <f>IF(T44="","",T44)</f>
        <v>Территория действия тарифа</v>
      </c>
      <c r="AY44" s="500"/>
      <c r="AZ44" s="500"/>
      <c r="BA44" s="1155">
        <v>21</v>
      </c>
    </row>
    <row customHeight="1" ht="24">
      <c r="A45" s="1363" t="s">
        <v>166</v>
      </c>
      <c r="B45" s="1363" t="s">
        <v>167</v>
      </c>
      <c r="C45" s="1363" t="s">
        <v>168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424</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4"/>
      <c r="AU45" s="1258" t="s">
        <v>425</v>
      </c>
      <c r="AW45" s="500"/>
      <c r="AX45" s="500" t="str">
        <f>IF(T45="","",T45)</f>
        <v>Наименование системы теплоснабжения </v>
      </c>
      <c r="AY45" s="500"/>
      <c r="AZ45" s="500"/>
      <c r="BA45" s="1155">
        <v>23</v>
      </c>
    </row>
    <row customHeight="1" ht="22.049999999999997">
      <c r="A46" s="1363" t="s">
        <v>166</v>
      </c>
      <c r="B46" s="1363" t="s">
        <v>167</v>
      </c>
      <c r="C46" s="1363" t="s">
        <v>168</v>
      </c>
      <c r="D46" s="1363" t="s">
        <v>169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426</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4"/>
      <c r="AU46" s="1258" t="s">
        <v>427</v>
      </c>
      <c r="AW46" s="500"/>
      <c r="AX46" s="500" t="str">
        <f>IF(T46="","",T46)</f>
        <v>Источник тепловой энергии  </v>
      </c>
      <c r="AY46" s="500"/>
      <c r="AZ46" s="500"/>
      <c r="BA46" s="1155">
        <v>21</v>
      </c>
    </row>
    <row customHeight="1" ht="49.5">
      <c r="A47" s="1363" t="s">
        <v>166</v>
      </c>
      <c r="B47" s="1363" t="s">
        <v>167</v>
      </c>
      <c r="C47" s="1363" t="s">
        <v>168</v>
      </c>
      <c r="D47" s="1363" t="s">
        <v>169</v>
      </c>
      <c r="E47" s="2259"/>
      <c r="F47" s="2259"/>
      <c r="G47" s="2259"/>
      <c r="H47" s="2259"/>
      <c r="I47" s="2256" t="str">
        <f>S46&amp;".1"</f>
        <v>1.1.1.1.1</v>
      </c>
      <c r="J47" s="1363"/>
      <c r="K47" s="1363"/>
      <c r="L47" s="1364" t="s">
        <v>428</v>
      </c>
      <c r="P47" s="2257">
        <v>1</v>
      </c>
      <c r="Q47" s="1331"/>
      <c r="R47" s="356"/>
      <c r="S47" s="1336" t="str">
        <f>$I47</f>
        <v>1.1.1.1.1</v>
      </c>
      <c r="T47" s="285" t="s">
        <v>429</v>
      </c>
      <c r="U47" s="300"/>
      <c r="V47" s="2245"/>
      <c r="W47" s="2246"/>
      <c r="X47" s="2246"/>
      <c r="Y47" s="2246"/>
      <c r="Z47" s="2246"/>
      <c r="AA47" s="2246"/>
      <c r="AB47" s="2246"/>
      <c r="AC47" s="2247"/>
      <c r="AD47" s="2245" t="s">
        <v>471</v>
      </c>
      <c r="AE47" s="2246"/>
      <c r="AF47" s="2246"/>
      <c r="AG47" s="2246"/>
      <c r="AH47" s="2246"/>
      <c r="AI47" s="2246"/>
      <c r="AJ47" s="2246"/>
      <c r="AK47" s="2246"/>
      <c r="AL47" s="2245"/>
      <c r="AM47" s="2246"/>
      <c r="AN47" s="2246"/>
      <c r="AO47" s="2246"/>
      <c r="AP47" s="2246"/>
      <c r="AQ47" s="2246"/>
      <c r="AR47" s="2246"/>
      <c r="AS47" s="2247"/>
      <c r="AT47" s="2247"/>
      <c r="AU47" s="1258" t="s">
        <v>430</v>
      </c>
      <c r="AW47" s="500"/>
      <c r="AX47" s="500" t="str">
        <f>IF(T47="","",T47)</f>
        <v>Схема подключения теплопотребляющей установки к коллектору источника тепловой энергии</v>
      </c>
      <c r="AY47" s="500"/>
      <c r="AZ47" s="500"/>
      <c r="BA47" s="1155">
        <v>47</v>
      </c>
    </row>
    <row customHeight="1" ht="22.049999999999997">
      <c r="A48" s="1363" t="s">
        <v>166</v>
      </c>
      <c r="B48" s="1363" t="s">
        <v>167</v>
      </c>
      <c r="C48" s="1363" t="s">
        <v>168</v>
      </c>
      <c r="D48" s="1363" t="s">
        <v>169</v>
      </c>
      <c r="E48" s="2259"/>
      <c r="F48" s="2259"/>
      <c r="G48" s="2259"/>
      <c r="H48" s="2259"/>
      <c r="I48" s="2286"/>
      <c r="J48" s="2256" t="str">
        <f>I47&amp;".1"</f>
        <v>1.1.1.1.1.1</v>
      </c>
      <c r="K48" s="1363"/>
      <c r="L48" s="1364" t="s">
        <v>431</v>
      </c>
      <c r="P48" s="2257"/>
      <c r="Q48" s="2257">
        <v>1</v>
      </c>
      <c r="R48" s="357"/>
      <c r="S48" s="1336" t="str">
        <f>$J48</f>
        <v>1.1.1.1.1.1</v>
      </c>
      <c r="T48" s="286" t="s">
        <v>432</v>
      </c>
      <c r="U48" s="300"/>
      <c r="V48" s="2245"/>
      <c r="W48" s="2246"/>
      <c r="X48" s="2246"/>
      <c r="Y48" s="2246"/>
      <c r="Z48" s="2246"/>
      <c r="AA48" s="2246"/>
      <c r="AB48" s="2246"/>
      <c r="AC48" s="2247"/>
      <c r="AD48" s="2245" t="s">
        <v>472</v>
      </c>
      <c r="AE48" s="2246"/>
      <c r="AF48" s="2246"/>
      <c r="AG48" s="2246"/>
      <c r="AH48" s="2246"/>
      <c r="AI48" s="2246"/>
      <c r="AJ48" s="2246"/>
      <c r="AK48" s="2246"/>
      <c r="AL48" s="2245"/>
      <c r="AM48" s="2246"/>
      <c r="AN48" s="2246"/>
      <c r="AO48" s="2246"/>
      <c r="AP48" s="2246"/>
      <c r="AQ48" s="2246"/>
      <c r="AR48" s="2246"/>
      <c r="AS48" s="2247"/>
      <c r="AT48" s="2247"/>
      <c r="AU48" s="1258" t="s">
        <v>433</v>
      </c>
      <c r="AW48" s="500"/>
      <c r="AX48" s="500" t="str">
        <f>IF(T48="","",T48)</f>
        <v>Группа потребителей</v>
      </c>
      <c r="AY48" s="500"/>
      <c r="AZ48" s="500"/>
      <c r="BA48" s="1155">
        <v>21</v>
      </c>
    </row>
    <row customHeight="1" ht="22.049999999999997">
      <c r="A49" s="1363" t="s">
        <v>166</v>
      </c>
      <c r="B49" s="1363" t="s">
        <v>167</v>
      </c>
      <c r="C49" s="1363" t="s">
        <v>168</v>
      </c>
      <c r="D49" s="1363" t="s">
        <v>169</v>
      </c>
      <c r="E49" s="2259"/>
      <c r="F49" s="2259"/>
      <c r="G49" s="2259"/>
      <c r="H49" s="2259"/>
      <c r="I49" s="2286"/>
      <c r="J49" s="2286"/>
      <c r="K49" s="2256" t="str">
        <f>J48&amp;".1"</f>
        <v>1.1.1.1.1.1.1</v>
      </c>
      <c r="L49" s="1364" t="s">
        <v>434</v>
      </c>
      <c r="P49" s="2257"/>
      <c r="Q49" s="2257"/>
      <c r="R49" s="357">
        <v>1</v>
      </c>
      <c r="S49" s="1336" t="str">
        <f>$K49</f>
        <v>1.1.1.1.1.1.1</v>
      </c>
      <c r="T49" s="1347" t="s">
        <v>473</v>
      </c>
      <c r="U49" s="300"/>
      <c r="V49" s="751"/>
      <c r="W49" s="325"/>
      <c r="X49" s="751"/>
      <c r="Y49" s="1257"/>
      <c r="Z49" s="2265"/>
      <c r="AA49" s="2107" t="s">
        <v>67</v>
      </c>
      <c r="AB49" s="2265"/>
      <c r="AC49" s="2107" t="s">
        <v>67</v>
      </c>
      <c r="AD49" s="751">
        <v>5015.8</v>
      </c>
      <c r="AE49" s="325"/>
      <c r="AF49" s="751"/>
      <c r="AG49" s="1257"/>
      <c r="AH49" s="2602">
        <v>46388</v>
      </c>
      <c r="AI49" s="2107" t="s">
        <v>67</v>
      </c>
      <c r="AJ49" s="2287">
        <v>46568</v>
      </c>
      <c r="AK49" s="2107" t="s">
        <v>67</v>
      </c>
      <c r="AL49" s="751">
        <v>3602.62</v>
      </c>
      <c r="AM49" s="325"/>
      <c r="AN49" s="751"/>
      <c r="AO49" s="1257"/>
      <c r="AP49" s="2602">
        <v>46569</v>
      </c>
      <c r="AQ49" s="2107" t="s">
        <v>67</v>
      </c>
      <c r="AR49" s="2602">
        <v>46752</v>
      </c>
      <c r="AS49" s="2107" t="s">
        <v>67</v>
      </c>
      <c r="AT49" s="1348"/>
      <c r="AU49" s="2253" t="s">
        <v>435</v>
      </c>
      <c r="AV49" s="511">
        <f>STRCHECKDATE(V50:AT50)</f>
      </c>
      <c r="AW49" s="500"/>
      <c r="AX49" s="500" t="str">
        <f>IF(T49="","",T49)</f>
        <v>вода</v>
      </c>
      <c r="AY49" s="500"/>
      <c r="AZ49" s="500"/>
      <c r="BA49" s="1155">
        <v>21</v>
      </c>
    </row>
    <row customHeight="1" ht="1.05">
      <c r="A50" s="1363" t="s">
        <v>166</v>
      </c>
      <c r="B50" s="1363" t="s">
        <v>167</v>
      </c>
      <c r="C50" s="1363" t="s">
        <v>168</v>
      </c>
      <c r="D50" s="1363" t="s">
        <v>169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46388-46568</v>
      </c>
      <c r="AH50" s="2266"/>
      <c r="AI50" s="2107"/>
      <c r="AJ50" s="2288"/>
      <c r="AK50" s="2107"/>
      <c r="AL50" s="325"/>
      <c r="AM50" s="325"/>
      <c r="AN50" s="325"/>
      <c r="AO50" s="328" t="str">
        <f>AP49&amp;"-"&amp;AR49</f>
        <v>46569-46752</v>
      </c>
      <c r="AP50" s="2309"/>
      <c r="AQ50" s="2107"/>
      <c r="AR50" s="2309"/>
      <c r="AS50" s="2107"/>
      <c r="AT50" s="1349"/>
      <c r="AU50" s="2254"/>
      <c r="AW50" s="500"/>
      <c r="AX50" s="500" t="str">
        <f>IF(T50="","",T50)</f>
        <v/>
      </c>
      <c r="AY50" s="500"/>
      <c r="AZ50" s="500"/>
      <c r="BA50" s="1155">
        <v>1</v>
      </c>
    </row>
    <row customHeight="1" ht="11.549999999999999">
      <c r="A51" s="1363" t="s">
        <v>166</v>
      </c>
      <c r="B51" s="1363" t="s">
        <v>167</v>
      </c>
      <c r="C51" s="1363" t="s">
        <v>168</v>
      </c>
      <c r="D51" s="1363" t="s">
        <v>169</v>
      </c>
      <c r="E51" s="2259"/>
      <c r="F51" s="2259"/>
      <c r="G51" s="2259"/>
      <c r="H51" s="2259"/>
      <c r="I51" s="2286"/>
      <c r="J51" s="2256"/>
      <c r="K51" s="1363"/>
      <c r="L51" s="1364"/>
      <c r="P51" s="2257"/>
      <c r="Q51" s="2257"/>
      <c r="R51" s="356"/>
      <c r="S51" s="1278"/>
      <c r="T51" s="288" t="s">
        <v>436</v>
      </c>
      <c r="U51" s="367"/>
      <c r="V51" s="367"/>
      <c r="W51" s="367"/>
      <c r="X51" s="367"/>
      <c r="Y51" s="367"/>
      <c r="Z51" s="367"/>
      <c r="AA51" s="367"/>
      <c r="AB51" s="367"/>
      <c r="AC51" s="367"/>
      <c r="AD51" s="367"/>
      <c r="AE51" s="367"/>
      <c r="AF51" s="367"/>
      <c r="AG51" s="367"/>
      <c r="AH51" s="367"/>
      <c r="AI51" s="367"/>
      <c r="AJ51" s="367"/>
      <c r="AK51" s="367"/>
      <c r="AL51" s="2654"/>
      <c r="AM51" s="2654"/>
      <c r="AN51" s="2654"/>
      <c r="AO51" s="2654"/>
      <c r="AP51" s="2654"/>
      <c r="AQ51" s="2654"/>
      <c r="AR51" s="2654"/>
      <c r="AS51" s="2654"/>
      <c r="AT51" s="324"/>
      <c r="AU51" s="2255"/>
      <c r="AW51" s="500"/>
      <c r="AX51" s="500" t="str">
        <f>IF(T51="","",T51)</f>
        <v>Добавить вид теплоносителя (параметры теплоносителя)</v>
      </c>
      <c r="AY51" s="500"/>
      <c r="AZ51" s="500"/>
      <c r="BA51" s="1155">
        <v>11</v>
      </c>
    </row>
    <row customHeight="1" ht="11.549999999999999">
      <c r="A52" s="1363" t="s">
        <v>166</v>
      </c>
      <c r="B52" s="1363" t="s">
        <v>167</v>
      </c>
      <c r="C52" s="1363" t="s">
        <v>168</v>
      </c>
      <c r="D52" s="1363" t="s">
        <v>169</v>
      </c>
      <c r="E52" s="2259"/>
      <c r="F52" s="2259"/>
      <c r="G52" s="2259"/>
      <c r="H52" s="2259"/>
      <c r="I52" s="2256"/>
      <c r="J52" s="1363"/>
      <c r="K52" s="1363"/>
      <c r="L52" s="1364"/>
      <c r="P52" s="2257"/>
      <c r="Q52" s="1331"/>
      <c r="R52" s="356"/>
      <c r="S52" s="1278"/>
      <c r="T52" s="287" t="s">
        <v>437</v>
      </c>
      <c r="U52" s="367"/>
      <c r="V52" s="367"/>
      <c r="W52" s="367"/>
      <c r="X52" s="367"/>
      <c r="Y52" s="367"/>
      <c r="Z52" s="367"/>
      <c r="AA52" s="367"/>
      <c r="AB52" s="367"/>
      <c r="AC52" s="366"/>
      <c r="AD52" s="367"/>
      <c r="AE52" s="367"/>
      <c r="AF52" s="367"/>
      <c r="AG52" s="367"/>
      <c r="AH52" s="367"/>
      <c r="AI52" s="367"/>
      <c r="AJ52" s="367"/>
      <c r="AK52" s="366"/>
      <c r="AL52" s="2654"/>
      <c r="AM52" s="2654"/>
      <c r="AN52" s="2654"/>
      <c r="AO52" s="2654"/>
      <c r="AP52" s="2654"/>
      <c r="AQ52" s="2654"/>
      <c r="AR52" s="2654"/>
      <c r="AS52" s="2655"/>
      <c r="AT52" s="367"/>
      <c r="AU52" s="303"/>
      <c r="AW52" s="500"/>
      <c r="AX52" s="500" t="str">
        <f>IF(T52="","",T52)</f>
        <v>Добавить группу потребителей</v>
      </c>
      <c r="AY52" s="500"/>
      <c r="AZ52" s="500"/>
      <c r="BA52" s="1155">
        <v>11</v>
      </c>
    </row>
    <row customHeight="1" ht="14.699999999999998">
      <c r="A53" s="1363" t="s">
        <v>166</v>
      </c>
      <c r="B53" s="1363" t="s">
        <v>167</v>
      </c>
      <c r="C53" s="1363" t="s">
        <v>168</v>
      </c>
      <c r="D53" s="1363" t="s">
        <v>169</v>
      </c>
      <c r="E53" s="2259"/>
      <c r="F53" s="2259"/>
      <c r="G53" s="2259"/>
      <c r="H53" s="2258"/>
      <c r="I53" s="1363"/>
      <c r="J53" s="1363"/>
      <c r="K53" s="1363"/>
      <c r="L53" s="1364"/>
      <c r="M53" s="1365"/>
      <c r="N53" s="1365"/>
      <c r="O53" s="537"/>
      <c r="P53" s="360"/>
      <c r="Q53" s="375"/>
      <c r="R53" s="355"/>
      <c r="S53" s="1278"/>
      <c r="T53" s="365" t="s">
        <v>438</v>
      </c>
      <c r="U53" s="367"/>
      <c r="V53" s="367"/>
      <c r="W53" s="367"/>
      <c r="X53" s="367"/>
      <c r="Y53" s="367"/>
      <c r="Z53" s="367"/>
      <c r="AA53" s="367"/>
      <c r="AB53" s="367"/>
      <c r="AC53" s="366"/>
      <c r="AD53" s="367"/>
      <c r="AE53" s="367"/>
      <c r="AF53" s="367"/>
      <c r="AG53" s="367"/>
      <c r="AH53" s="367"/>
      <c r="AI53" s="367"/>
      <c r="AJ53" s="367"/>
      <c r="AK53" s="366"/>
      <c r="AL53" s="2654"/>
      <c r="AM53" s="2654"/>
      <c r="AN53" s="2654"/>
      <c r="AO53" s="2654"/>
      <c r="AP53" s="2654"/>
      <c r="AQ53" s="2654"/>
      <c r="AR53" s="2654"/>
      <c r="AS53" s="2655"/>
      <c r="AT53" s="367"/>
      <c r="AU53" s="303"/>
      <c r="AW53" s="500"/>
      <c r="AX53" s="500" t="str">
        <f>IF(T53="","",T53)</f>
        <v>Добавить схему подключения</v>
      </c>
      <c r="AY53" s="500"/>
      <c r="AZ53" s="500"/>
      <c r="BA53" s="1155">
        <v>14</v>
      </c>
    </row>
    <row s="1642" customFormat="1" customHeight="1" ht="1.05">
      <c r="A54" s="1343" t="s">
        <v>166</v>
      </c>
      <c r="B54" s="1343" t="s">
        <v>167</v>
      </c>
      <c r="C54" s="1343" t="s">
        <v>168</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W54" s="789"/>
      <c r="AX54" s="789" t="str">
        <f>IF(T54="","",T54)</f>
        <v>Добавить источник для дифференциации</v>
      </c>
      <c r="AY54" s="789"/>
      <c r="AZ54" s="789"/>
      <c r="BA54" s="518">
        <v>1</v>
      </c>
    </row>
    <row s="1642" customFormat="1" customHeight="1" ht="1.05">
      <c r="A55" s="1343" t="s">
        <v>166</v>
      </c>
      <c r="B55" s="1343" t="s">
        <v>167</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W55" s="789"/>
      <c r="AX55" s="789" t="str">
        <f>IF(T55="","",T55)</f>
        <v>Добавить централизованную систему для дифференциации</v>
      </c>
      <c r="AY55" s="789"/>
      <c r="AZ55" s="789"/>
      <c r="BA55" s="518">
        <v>1</v>
      </c>
    </row>
    <row s="1642" customFormat="1" customHeight="1" ht="1.05">
      <c r="A56" s="1343" t="s">
        <v>166</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W56" s="500"/>
      <c r="AX56" s="500" t="str">
        <f>IF(T56="","",T56)</f>
        <v>Добавить территорию для дифференциации</v>
      </c>
      <c r="AY56" s="500"/>
      <c r="AZ56" s="500"/>
      <c r="BA56" s="511">
        <v>1</v>
      </c>
    </row>
    <row s="1850" customFormat="1" customHeight="1" ht="21">
      <c r="A57" s="1363" t="s">
        <v>175</v>
      </c>
      <c r="B57" s="1363"/>
      <c r="C57" s="1363"/>
      <c r="D57" s="1363"/>
      <c r="E57" s="2258" t="s">
        <v>112</v>
      </c>
      <c r="F57" s="1363"/>
      <c r="G57" s="1363"/>
      <c r="H57" s="1363"/>
      <c r="I57" s="1363"/>
      <c r="J57" s="1363"/>
      <c r="K57" s="1363"/>
      <c r="L57" s="1369"/>
      <c r="M57" s="1365"/>
      <c r="N57" s="1365"/>
      <c r="O57" s="1365"/>
      <c r="P57" s="2397"/>
      <c r="Q57" s="1823"/>
      <c r="R57" s="355"/>
      <c r="S57" s="2273" t="str">
        <f>INDEX(PT_DIFFERENTIATION_NUM_NTAR,MATCH(A57,PT_DIFFERENTIATION_NTAR_ID,0))</f>
        <v>2</v>
      </c>
      <c r="T57" s="1525" t="s">
        <v>125</v>
      </c>
      <c r="U57" s="300"/>
      <c r="V57" s="2242"/>
      <c r="W57" s="2243"/>
      <c r="X57" s="2243"/>
      <c r="Y57" s="2243"/>
      <c r="Z57" s="2243"/>
      <c r="AA57" s="2243"/>
      <c r="AB57" s="2243"/>
      <c r="AC57" s="2244"/>
      <c r="AD57" s="2242" t="str">
        <f>INDEX(PT_DIFFERENTIATION_NTAR,MATCH(A57,PT_DIFFERENTIATION_NTAR_ID,0))</f>
        <v>Тарифы на тепловую энергию (мощность) населению и потребителям, приравненных к населению</v>
      </c>
      <c r="AE57" s="2243"/>
      <c r="AF57" s="2243"/>
      <c r="AG57" s="2243"/>
      <c r="AH57" s="2243"/>
      <c r="AI57" s="2243"/>
      <c r="AJ57" s="2243"/>
      <c r="AK57" s="2243"/>
      <c r="AL57" s="2242"/>
      <c r="AM57" s="2243"/>
      <c r="AN57" s="2243"/>
      <c r="AO57" s="2243"/>
      <c r="AP57" s="2243"/>
      <c r="AQ57" s="2243"/>
      <c r="AR57" s="2243"/>
      <c r="AS57" s="2244"/>
      <c r="AT57" s="2244"/>
      <c r="AU57" s="1258" t="s">
        <v>421</v>
      </c>
      <c r="AV57" s="1642"/>
      <c r="AW57" s="1624"/>
      <c r="AX57" s="1624" t="str">
        <f>IF(T57="","",T57)</f>
        <v>Наименование тарифа</v>
      </c>
      <c r="AY57" s="1624"/>
      <c r="AZ57" s="1624"/>
      <c r="BA57" s="1635">
        <v>0</v>
      </c>
    </row>
    <row s="1850" customFormat="1" customHeight="1" ht="21">
      <c r="A58" s="1363"/>
      <c r="B58" s="1363" t="s">
        <v>176</v>
      </c>
      <c r="C58" s="1363"/>
      <c r="D58" s="1363"/>
      <c r="E58" s="2259">
        <v>1</v>
      </c>
      <c r="F58" s="2258">
        <v>1</v>
      </c>
      <c r="G58" s="1363"/>
      <c r="H58" s="1363"/>
      <c r="I58" s="1363"/>
      <c r="J58" s="1363"/>
      <c r="K58" s="1363"/>
      <c r="L58" s="1369"/>
      <c r="M58" s="1365"/>
      <c r="N58" s="1365"/>
      <c r="O58" s="1365"/>
      <c r="P58" s="2125"/>
      <c r="Q58" s="352"/>
      <c r="R58" s="353"/>
      <c r="S58" s="2273" t="str">
        <f>INDEX(PT_DIFFERENTIATION_NUM_TER,MATCH(B58,PT_DIFFERENTIATION_TER_ID,0))</f>
        <v>2.1</v>
      </c>
      <c r="T58" s="1522" t="s">
        <v>422</v>
      </c>
      <c r="U58" s="300"/>
      <c r="V58" s="2242"/>
      <c r="W58" s="2243"/>
      <c r="X58" s="2243"/>
      <c r="Y58" s="2243"/>
      <c r="Z58" s="2243"/>
      <c r="AA58" s="2243"/>
      <c r="AB58" s="2243"/>
      <c r="AC58" s="2244"/>
      <c r="AD58" s="2242" t="str">
        <f>INDEX(PT_DIFFERENTIATION_TER,MATCH(B58,PT_DIFFERENTIATION_TER_ID,0))</f>
        <v>Территория 1</v>
      </c>
      <c r="AE58" s="2243"/>
      <c r="AF58" s="2243"/>
      <c r="AG58" s="2243"/>
      <c r="AH58" s="2243"/>
      <c r="AI58" s="2243"/>
      <c r="AJ58" s="2243"/>
      <c r="AK58" s="2243"/>
      <c r="AL58" s="2242"/>
      <c r="AM58" s="2243"/>
      <c r="AN58" s="2243"/>
      <c r="AO58" s="2243"/>
      <c r="AP58" s="2243"/>
      <c r="AQ58" s="2243"/>
      <c r="AR58" s="2243"/>
      <c r="AS58" s="2244"/>
      <c r="AT58" s="2244"/>
      <c r="AU58" s="1258" t="s">
        <v>423</v>
      </c>
      <c r="AV58" s="1642"/>
      <c r="AW58" s="1624"/>
      <c r="AX58" s="1624" t="str">
        <f>IF(T58="","",T58)</f>
        <v>Территория действия тарифа</v>
      </c>
      <c r="AY58" s="1624"/>
      <c r="AZ58" s="1624"/>
      <c r="BA58" s="1635">
        <v>0</v>
      </c>
    </row>
    <row s="1850" customFormat="1" customHeight="1" ht="23.25">
      <c r="A59" s="1363"/>
      <c r="B59" s="1363"/>
      <c r="C59" s="1363" t="s">
        <v>177</v>
      </c>
      <c r="D59" s="1363"/>
      <c r="E59" s="2259">
        <v>1</v>
      </c>
      <c r="F59" s="2259"/>
      <c r="G59" s="2258">
        <v>1</v>
      </c>
      <c r="H59" s="1363"/>
      <c r="I59" s="1363"/>
      <c r="J59" s="1363"/>
      <c r="K59" s="1363"/>
      <c r="L59" s="1369"/>
      <c r="M59" s="1365"/>
      <c r="N59" s="1365"/>
      <c r="O59" s="1365"/>
      <c r="P59" s="354"/>
      <c r="Q59" s="352"/>
      <c r="R59" s="353"/>
      <c r="S59" s="2273" t="str">
        <f>INDEX(PT_DIFFERENTIATION_NUM_CS,MATCH(C59,PT_DIFFERENTIATION_CS_ID,0))</f>
        <v>2.1.1</v>
      </c>
      <c r="T59" s="309" t="s">
        <v>424</v>
      </c>
      <c r="U59" s="300"/>
      <c r="V59" s="2242"/>
      <c r="W59" s="2243"/>
      <c r="X59" s="2243"/>
      <c r="Y59" s="2243"/>
      <c r="Z59" s="2243"/>
      <c r="AA59" s="2243"/>
      <c r="AB59" s="2243"/>
      <c r="AC59" s="2244"/>
      <c r="AD59" s="2242" t="str">
        <f>INDEX(PT_DIFFERENTIATION_CS,MATCH(C59,PT_DIFFERENTIATION_CS_ID,0))</f>
        <v>без дифференциации</v>
      </c>
      <c r="AE59" s="2243"/>
      <c r="AF59" s="2243"/>
      <c r="AG59" s="2243"/>
      <c r="AH59" s="2243"/>
      <c r="AI59" s="2243"/>
      <c r="AJ59" s="2243"/>
      <c r="AK59" s="2243"/>
      <c r="AL59" s="2242"/>
      <c r="AM59" s="2243"/>
      <c r="AN59" s="2243"/>
      <c r="AO59" s="2243"/>
      <c r="AP59" s="2243"/>
      <c r="AQ59" s="2243"/>
      <c r="AR59" s="2243"/>
      <c r="AS59" s="2244"/>
      <c r="AT59" s="2244"/>
      <c r="AU59" s="1258" t="s">
        <v>425</v>
      </c>
      <c r="AV59" s="1642"/>
      <c r="AW59" s="1624"/>
      <c r="AX59" s="1624" t="str">
        <f>IF(T59="","",T59)</f>
        <v>Наименование системы теплоснабжения </v>
      </c>
      <c r="AY59" s="1624"/>
      <c r="AZ59" s="1624"/>
      <c r="BA59" s="1635">
        <v>0</v>
      </c>
    </row>
    <row s="1850" customFormat="1" customHeight="1" ht="21">
      <c r="A60" s="1363"/>
      <c r="B60" s="1363"/>
      <c r="C60" s="1363"/>
      <c r="D60" s="1363" t="s">
        <v>178</v>
      </c>
      <c r="E60" s="2259">
        <v>1</v>
      </c>
      <c r="F60" s="2259"/>
      <c r="G60" s="2259"/>
      <c r="H60" s="2258">
        <v>1</v>
      </c>
      <c r="I60" s="1363"/>
      <c r="J60" s="1363"/>
      <c r="K60" s="1363"/>
      <c r="L60" s="1369"/>
      <c r="M60" s="1365"/>
      <c r="N60" s="1365"/>
      <c r="O60" s="1365"/>
      <c r="P60" s="354"/>
      <c r="Q60" s="352"/>
      <c r="R60" s="353"/>
      <c r="S60" s="2273" t="str">
        <f>INDEX(PT_DIFFERENTIATION_NUM_IST_TE,MATCH(D60,PT_DIFFERENTIATION_IST_TE_ID,0))</f>
        <v>2.1.1.1</v>
      </c>
      <c r="T60" s="310" t="s">
        <v>426</v>
      </c>
      <c r="U60" s="300"/>
      <c r="V60" s="2242"/>
      <c r="W60" s="2243"/>
      <c r="X60" s="2243"/>
      <c r="Y60" s="2243"/>
      <c r="Z60" s="2243"/>
      <c r="AA60" s="2243"/>
      <c r="AB60" s="2243"/>
      <c r="AC60" s="2244"/>
      <c r="AD60" s="2242" t="str">
        <f>INDEX(PT_DIFFERENTIATION_IST_TE,MATCH(D60,PT_DIFFERENTIATION_IST_TE_ID,0))</f>
        <v>без дифференциации</v>
      </c>
      <c r="AE60" s="2243"/>
      <c r="AF60" s="2243"/>
      <c r="AG60" s="2243"/>
      <c r="AH60" s="2243"/>
      <c r="AI60" s="2243"/>
      <c r="AJ60" s="2243"/>
      <c r="AK60" s="2243"/>
      <c r="AL60" s="2242"/>
      <c r="AM60" s="2243"/>
      <c r="AN60" s="2243"/>
      <c r="AO60" s="2243"/>
      <c r="AP60" s="2243"/>
      <c r="AQ60" s="2243"/>
      <c r="AR60" s="2243"/>
      <c r="AS60" s="2244"/>
      <c r="AT60" s="2244"/>
      <c r="AU60" s="1258" t="s">
        <v>427</v>
      </c>
      <c r="AV60" s="1642"/>
      <c r="AW60" s="1624"/>
      <c r="AX60" s="1624" t="str">
        <f>IF(T60="","",T60)</f>
        <v>Источник тепловой энергии  </v>
      </c>
      <c r="AY60" s="1624"/>
      <c r="AZ60" s="1624"/>
      <c r="BA60" s="1635">
        <v>0</v>
      </c>
    </row>
    <row s="1850" customFormat="1" customHeight="1" ht="47.25">
      <c r="A61" s="1363"/>
      <c r="B61" s="1363"/>
      <c r="C61" s="1363"/>
      <c r="D61" s="1363"/>
      <c r="E61" s="2259">
        <v>1</v>
      </c>
      <c r="F61" s="2259"/>
      <c r="G61" s="2259"/>
      <c r="H61" s="2259"/>
      <c r="I61" s="2256" t="str">
        <f>S60&amp;".1"</f>
        <v>2.1.1.1.1</v>
      </c>
      <c r="J61" s="1363"/>
      <c r="K61" s="1363"/>
      <c r="L61" s="1369" t="s">
        <v>428</v>
      </c>
      <c r="M61" s="1366"/>
      <c r="N61" s="1776"/>
      <c r="O61" s="1776"/>
      <c r="P61" s="2374">
        <v>1</v>
      </c>
      <c r="Q61" s="2374"/>
      <c r="R61" s="356"/>
      <c r="S61" s="2273" t="str">
        <f>$I61</f>
        <v>2.1.1.1.1</v>
      </c>
      <c r="T61" s="285" t="s">
        <v>429</v>
      </c>
      <c r="U61" s="300"/>
      <c r="V61" s="2245"/>
      <c r="W61" s="2246"/>
      <c r="X61" s="2246"/>
      <c r="Y61" s="2246"/>
      <c r="Z61" s="2246"/>
      <c r="AA61" s="2246"/>
      <c r="AB61" s="2246"/>
      <c r="AC61" s="2247"/>
      <c r="AD61" s="2245" t="s">
        <v>471</v>
      </c>
      <c r="AE61" s="2246"/>
      <c r="AF61" s="2246"/>
      <c r="AG61" s="2246"/>
      <c r="AH61" s="2246"/>
      <c r="AI61" s="2246"/>
      <c r="AJ61" s="2246"/>
      <c r="AK61" s="2246"/>
      <c r="AL61" s="2245"/>
      <c r="AM61" s="2246"/>
      <c r="AN61" s="2246"/>
      <c r="AO61" s="2246"/>
      <c r="AP61" s="2246"/>
      <c r="AQ61" s="2246"/>
      <c r="AR61" s="2246"/>
      <c r="AS61" s="2247"/>
      <c r="AT61" s="2247"/>
      <c r="AU61" s="1258" t="s">
        <v>430</v>
      </c>
      <c r="AV61" s="1642"/>
      <c r="AW61" s="1624"/>
      <c r="AX61" s="1624" t="str">
        <f>IF(T61="","",T61)</f>
        <v>Схема подключения теплопотребляющей установки к коллектору источника тепловой энергии</v>
      </c>
      <c r="AY61" s="1624"/>
      <c r="AZ61" s="1624"/>
      <c r="BA61" s="1635">
        <v>0</v>
      </c>
    </row>
    <row s="1850" customFormat="1" customHeight="1" ht="21">
      <c r="A62" s="1363"/>
      <c r="B62" s="1363"/>
      <c r="C62" s="1363"/>
      <c r="D62" s="1363"/>
      <c r="E62" s="2259">
        <v>1</v>
      </c>
      <c r="F62" s="2259"/>
      <c r="G62" s="2259"/>
      <c r="H62" s="2259"/>
      <c r="I62" s="2286"/>
      <c r="J62" s="2256" t="str">
        <f>I61&amp;".1"</f>
        <v>2.1.1.1.1.1</v>
      </c>
      <c r="K62" s="1363"/>
      <c r="L62" s="1369" t="s">
        <v>431</v>
      </c>
      <c r="M62" s="1366"/>
      <c r="N62" s="1366"/>
      <c r="O62" s="1776"/>
      <c r="P62" s="2374"/>
      <c r="Q62" s="2374">
        <v>1</v>
      </c>
      <c r="R62" s="357"/>
      <c r="S62" s="2273" t="str">
        <f>$J62</f>
        <v>2.1.1.1.1.1</v>
      </c>
      <c r="T62" s="286" t="s">
        <v>432</v>
      </c>
      <c r="U62" s="300"/>
      <c r="V62" s="2245"/>
      <c r="W62" s="2246"/>
      <c r="X62" s="2246"/>
      <c r="Y62" s="2246"/>
      <c r="Z62" s="2246"/>
      <c r="AA62" s="2246"/>
      <c r="AB62" s="2246"/>
      <c r="AC62" s="2247"/>
      <c r="AD62" s="2245" t="s">
        <v>474</v>
      </c>
      <c r="AE62" s="2246"/>
      <c r="AF62" s="2246"/>
      <c r="AG62" s="2246"/>
      <c r="AH62" s="2246"/>
      <c r="AI62" s="2246"/>
      <c r="AJ62" s="2246"/>
      <c r="AK62" s="2246"/>
      <c r="AL62" s="2245"/>
      <c r="AM62" s="2246"/>
      <c r="AN62" s="2246"/>
      <c r="AO62" s="2246"/>
      <c r="AP62" s="2246"/>
      <c r="AQ62" s="2246"/>
      <c r="AR62" s="2246"/>
      <c r="AS62" s="2247"/>
      <c r="AT62" s="2247"/>
      <c r="AU62" s="1258" t="s">
        <v>433</v>
      </c>
      <c r="AV62" s="1642"/>
      <c r="AW62" s="1624"/>
      <c r="AX62" s="1624" t="str">
        <f>IF(T62="","",T62)</f>
        <v>Группа потребителей</v>
      </c>
      <c r="AY62" s="1624"/>
      <c r="AZ62" s="1624"/>
      <c r="BA62" s="1635">
        <v>0</v>
      </c>
    </row>
    <row s="1850" customFormat="1" customHeight="1" ht="21">
      <c r="A63" s="1363"/>
      <c r="B63" s="1363"/>
      <c r="C63" s="1363"/>
      <c r="D63" s="1363"/>
      <c r="E63" s="2259">
        <v>1</v>
      </c>
      <c r="F63" s="2259"/>
      <c r="G63" s="2259"/>
      <c r="H63" s="2259"/>
      <c r="I63" s="2286"/>
      <c r="J63" s="2286"/>
      <c r="K63" s="2256" t="str">
        <f>J62&amp;".1"</f>
        <v>2.1.1.1.1.1.1</v>
      </c>
      <c r="L63" s="1369" t="s">
        <v>434</v>
      </c>
      <c r="M63" s="1366"/>
      <c r="N63" s="1366"/>
      <c r="O63" s="1366"/>
      <c r="P63" s="2374"/>
      <c r="Q63" s="2374"/>
      <c r="R63" s="357">
        <v>1</v>
      </c>
      <c r="S63" s="2273" t="str">
        <f>$K63</f>
        <v>2.1.1.1.1.1.1</v>
      </c>
      <c r="T63" s="1347" t="s">
        <v>473</v>
      </c>
      <c r="U63" s="300"/>
      <c r="V63" s="751"/>
      <c r="W63" s="325"/>
      <c r="X63" s="751"/>
      <c r="Y63" s="1257"/>
      <c r="Z63" s="2602"/>
      <c r="AA63" s="2107" t="s">
        <v>67</v>
      </c>
      <c r="AB63" s="2602"/>
      <c r="AC63" s="2107" t="s">
        <v>67</v>
      </c>
      <c r="AD63" s="751">
        <f>2948.06*1.22</f>
        <v>3596.6332</v>
      </c>
      <c r="AE63" s="325"/>
      <c r="AF63" s="751"/>
      <c r="AG63" s="1257"/>
      <c r="AH63" s="2602">
        <v>46388</v>
      </c>
      <c r="AI63" s="2107" t="s">
        <v>67</v>
      </c>
      <c r="AJ63" s="2602">
        <v>46568</v>
      </c>
      <c r="AK63" s="2107" t="s">
        <v>67</v>
      </c>
      <c r="AL63" s="751">
        <f>3250.53*1.22</f>
        <v>3965.6466</v>
      </c>
      <c r="AM63" s="325"/>
      <c r="AN63" s="751"/>
      <c r="AO63" s="1257"/>
      <c r="AP63" s="2602">
        <v>46569</v>
      </c>
      <c r="AQ63" s="2107" t="s">
        <v>67</v>
      </c>
      <c r="AR63" s="2602">
        <v>46752</v>
      </c>
      <c r="AS63" s="2107" t="s">
        <v>67</v>
      </c>
      <c r="AT63" s="325"/>
      <c r="AU63" s="2253" t="s">
        <v>435</v>
      </c>
      <c r="AV63" s="1642">
        <f>STRCHECKDATE(V64:AT64)</f>
      </c>
      <c r="AW63" s="1624"/>
      <c r="AX63" s="1624" t="str">
        <f>IF(T63="","",T63)</f>
        <v>вода</v>
      </c>
      <c r="AY63" s="1624"/>
      <c r="AZ63" s="1624"/>
      <c r="BA63" s="1635">
        <v>0</v>
      </c>
    </row>
    <row s="1850" customFormat="1" customHeight="1" ht="0.75">
      <c r="A64" s="1363"/>
      <c r="B64" s="1363"/>
      <c r="C64" s="1363"/>
      <c r="D64" s="1363"/>
      <c r="E64" s="2259">
        <v>1</v>
      </c>
      <c r="F64" s="2259"/>
      <c r="G64" s="2259"/>
      <c r="H64" s="2259"/>
      <c r="I64" s="2286"/>
      <c r="J64" s="2286"/>
      <c r="K64" s="2256"/>
      <c r="L64" s="1369"/>
      <c r="M64" s="1366"/>
      <c r="N64" s="1366"/>
      <c r="O64" s="1366"/>
      <c r="P64" s="2374"/>
      <c r="Q64" s="2374"/>
      <c r="R64" s="357"/>
      <c r="S64" s="2513"/>
      <c r="T64" s="300"/>
      <c r="U64" s="300"/>
      <c r="V64" s="325"/>
      <c r="W64" s="325"/>
      <c r="X64" s="325"/>
      <c r="Y64" s="328" t="str">
        <f>Z63&amp;"-"&amp;AB63</f>
        <v>-</v>
      </c>
      <c r="Z64" s="2309"/>
      <c r="AA64" s="2107"/>
      <c r="AB64" s="2309"/>
      <c r="AC64" s="2107"/>
      <c r="AD64" s="325"/>
      <c r="AE64" s="325"/>
      <c r="AF64" s="325"/>
      <c r="AG64" s="328" t="str">
        <f>AH63&amp;"-"&amp;AJ63</f>
        <v>46388-46568</v>
      </c>
      <c r="AH64" s="2309"/>
      <c r="AI64" s="2107"/>
      <c r="AJ64" s="2309"/>
      <c r="AK64" s="2107"/>
      <c r="AL64" s="325"/>
      <c r="AM64" s="325"/>
      <c r="AN64" s="325"/>
      <c r="AO64" s="328" t="str">
        <f>AP63&amp;"-"&amp;AR63</f>
        <v>46569-46752</v>
      </c>
      <c r="AP64" s="2309"/>
      <c r="AQ64" s="2107"/>
      <c r="AR64" s="2309"/>
      <c r="AS64" s="2107"/>
      <c r="AT64" s="325"/>
      <c r="AU64" s="2254"/>
      <c r="AV64" s="1642"/>
      <c r="AW64" s="1624"/>
      <c r="AX64" s="1624" t="str">
        <f>IF(T64="","",T64)</f>
        <v/>
      </c>
      <c r="AY64" s="1624"/>
      <c r="AZ64" s="1624"/>
      <c r="BA64" s="1635">
        <v>0</v>
      </c>
    </row>
    <row s="1850" customFormat="1" customHeight="1" ht="15">
      <c r="A65" s="1363"/>
      <c r="B65" s="1363"/>
      <c r="C65" s="1363"/>
      <c r="D65" s="1363"/>
      <c r="E65" s="2259">
        <v>1</v>
      </c>
      <c r="F65" s="2259"/>
      <c r="G65" s="2259"/>
      <c r="H65" s="2259"/>
      <c r="I65" s="2286"/>
      <c r="J65" s="2256"/>
      <c r="K65" s="1363"/>
      <c r="L65" s="1369"/>
      <c r="M65" s="1366"/>
      <c r="N65" s="1366"/>
      <c r="O65" s="1776"/>
      <c r="P65" s="2374"/>
      <c r="Q65" s="2374"/>
      <c r="R65" s="356"/>
      <c r="S65" s="2656"/>
      <c r="T65" s="2657" t="s">
        <v>436</v>
      </c>
      <c r="U65" s="2658"/>
      <c r="V65" s="2658"/>
      <c r="W65" s="2658"/>
      <c r="X65" s="2658"/>
      <c r="Y65" s="2658"/>
      <c r="Z65" s="2658"/>
      <c r="AA65" s="2658"/>
      <c r="AB65" s="2658"/>
      <c r="AC65" s="2658"/>
      <c r="AD65" s="2658"/>
      <c r="AE65" s="2658"/>
      <c r="AF65" s="2658"/>
      <c r="AG65" s="2658"/>
      <c r="AH65" s="2658"/>
      <c r="AI65" s="2658"/>
      <c r="AJ65" s="2658"/>
      <c r="AK65" s="2658"/>
      <c r="AL65" s="2659"/>
      <c r="AM65" s="2659"/>
      <c r="AN65" s="2659"/>
      <c r="AO65" s="2659"/>
      <c r="AP65" s="2659"/>
      <c r="AQ65" s="2659"/>
      <c r="AR65" s="2659"/>
      <c r="AS65" s="2659"/>
      <c r="AT65" s="2660"/>
      <c r="AU65" s="2255"/>
      <c r="AV65" s="1642"/>
      <c r="AW65" s="1624"/>
      <c r="AX65" s="1624" t="str">
        <f>IF(T65="","",T65)</f>
        <v>Добавить вид теплоносителя (параметры теплоносителя)</v>
      </c>
      <c r="AY65" s="1624"/>
      <c r="AZ65" s="1624"/>
      <c r="BA65" s="1635">
        <v>0</v>
      </c>
    </row>
    <row s="1850" customFormat="1" customHeight="1" ht="15">
      <c r="A66" s="1363"/>
      <c r="B66" s="1363"/>
      <c r="C66" s="1363"/>
      <c r="D66" s="1363"/>
      <c r="E66" s="2259">
        <v>1</v>
      </c>
      <c r="F66" s="2259"/>
      <c r="G66" s="2259"/>
      <c r="H66" s="2259"/>
      <c r="I66" s="2256"/>
      <c r="J66" s="1363"/>
      <c r="K66" s="1363"/>
      <c r="L66" s="1369"/>
      <c r="M66" s="1366"/>
      <c r="N66" s="1776"/>
      <c r="O66" s="1776"/>
      <c r="P66" s="2374"/>
      <c r="Q66" s="2374"/>
      <c r="R66" s="356"/>
      <c r="S66" s="2656"/>
      <c r="T66" s="2661" t="s">
        <v>437</v>
      </c>
      <c r="U66" s="2658"/>
      <c r="V66" s="2658"/>
      <c r="W66" s="2658"/>
      <c r="X66" s="2658"/>
      <c r="Y66" s="2658"/>
      <c r="Z66" s="2658"/>
      <c r="AA66" s="2658"/>
      <c r="AB66" s="2658"/>
      <c r="AC66" s="2662"/>
      <c r="AD66" s="2658"/>
      <c r="AE66" s="2658"/>
      <c r="AF66" s="2658"/>
      <c r="AG66" s="2658"/>
      <c r="AH66" s="2658"/>
      <c r="AI66" s="2658"/>
      <c r="AJ66" s="2658"/>
      <c r="AK66" s="2662"/>
      <c r="AL66" s="2659"/>
      <c r="AM66" s="2659"/>
      <c r="AN66" s="2659"/>
      <c r="AO66" s="2659"/>
      <c r="AP66" s="2659"/>
      <c r="AQ66" s="2659"/>
      <c r="AR66" s="2659"/>
      <c r="AS66" s="2663"/>
      <c r="AT66" s="2658"/>
      <c r="AU66" s="2664"/>
      <c r="AV66" s="1642"/>
      <c r="AW66" s="1624"/>
      <c r="AX66" s="1624" t="str">
        <f>IF(T66="","",T66)</f>
        <v>Добавить группу потребителей</v>
      </c>
      <c r="AY66" s="1624"/>
      <c r="AZ66" s="1624"/>
      <c r="BA66" s="1635">
        <v>0</v>
      </c>
    </row>
    <row s="1850" customFormat="1" customHeight="1" ht="14.25">
      <c r="A67" s="1363"/>
      <c r="B67" s="1363"/>
      <c r="C67" s="1363"/>
      <c r="D67" s="1363"/>
      <c r="E67" s="2259">
        <v>1</v>
      </c>
      <c r="F67" s="2259"/>
      <c r="G67" s="2259"/>
      <c r="H67" s="2258"/>
      <c r="I67" s="1363"/>
      <c r="J67" s="1363"/>
      <c r="K67" s="1363"/>
      <c r="L67" s="1369"/>
      <c r="M67" s="1365"/>
      <c r="N67" s="1365"/>
      <c r="O67" s="1366"/>
      <c r="P67" s="1823"/>
      <c r="Q67" s="375"/>
      <c r="R67" s="355"/>
      <c r="S67" s="2656"/>
      <c r="T67" s="2665" t="s">
        <v>438</v>
      </c>
      <c r="U67" s="2658"/>
      <c r="V67" s="2658"/>
      <c r="W67" s="2658"/>
      <c r="X67" s="2658"/>
      <c r="Y67" s="2658"/>
      <c r="Z67" s="2658"/>
      <c r="AA67" s="2658"/>
      <c r="AB67" s="2658"/>
      <c r="AC67" s="2662"/>
      <c r="AD67" s="2658"/>
      <c r="AE67" s="2658"/>
      <c r="AF67" s="2658"/>
      <c r="AG67" s="2658"/>
      <c r="AH67" s="2658"/>
      <c r="AI67" s="2658"/>
      <c r="AJ67" s="2658"/>
      <c r="AK67" s="2662"/>
      <c r="AL67" s="2659"/>
      <c r="AM67" s="2659"/>
      <c r="AN67" s="2659"/>
      <c r="AO67" s="2659"/>
      <c r="AP67" s="2659"/>
      <c r="AQ67" s="2659"/>
      <c r="AR67" s="2659"/>
      <c r="AS67" s="2663"/>
      <c r="AT67" s="2658"/>
      <c r="AU67" s="2664"/>
      <c r="AV67" s="1642"/>
      <c r="AW67" s="1624"/>
      <c r="AX67" s="1624" t="str">
        <f>IF(T67="","",T67)</f>
        <v>Добавить схему подключения</v>
      </c>
      <c r="AY67" s="1624"/>
      <c r="AZ67" s="1624"/>
      <c r="BA67" s="1635">
        <v>0</v>
      </c>
    </row>
    <row s="622" customFormat="1" customHeight="1" ht="0.75">
      <c r="A68" s="1343"/>
      <c r="B68" s="1343"/>
      <c r="C68" s="1343"/>
      <c r="D68" s="1343"/>
      <c r="E68" s="2259">
        <v>1</v>
      </c>
      <c r="F68" s="2259"/>
      <c r="G68" s="2258"/>
      <c r="H68" s="1343"/>
      <c r="I68" s="1343"/>
      <c r="J68" s="1343"/>
      <c r="K68" s="1343"/>
      <c r="L68" s="1545"/>
      <c r="M68" s="1315"/>
      <c r="N68" s="1315"/>
      <c r="O68" s="1642"/>
      <c r="P68" s="1316"/>
      <c r="Q68" s="1344"/>
      <c r="R68" s="1316"/>
      <c r="S68" s="1318"/>
      <c r="T68" s="1319" t="s">
        <v>170</v>
      </c>
      <c r="U68" s="1320"/>
      <c r="V68" s="1320"/>
      <c r="W68" s="1320"/>
      <c r="X68" s="1320"/>
      <c r="Y68" s="1320"/>
      <c r="Z68" s="1320"/>
      <c r="AA68" s="1320"/>
      <c r="AB68" s="1320"/>
      <c r="AC68" s="1320"/>
      <c r="AD68" s="1320"/>
      <c r="AE68" s="1320"/>
      <c r="AF68" s="1320"/>
      <c r="AG68" s="1320"/>
      <c r="AH68" s="1320"/>
      <c r="AI68" s="1320"/>
      <c r="AJ68" s="1320"/>
      <c r="AK68" s="1320"/>
      <c r="AL68" s="1320"/>
      <c r="AM68" s="1320"/>
      <c r="AN68" s="1320"/>
      <c r="AO68" s="1320"/>
      <c r="AP68" s="1320"/>
      <c r="AQ68" s="1320"/>
      <c r="AR68" s="1320"/>
      <c r="AS68" s="1320"/>
      <c r="AT68" s="1320"/>
      <c r="AU68" s="1320"/>
      <c r="AV68" s="1642"/>
      <c r="AW68" s="1624"/>
      <c r="AX68" s="1624" t="str">
        <f>IF(T68="","",T68)</f>
        <v>Добавить источник для дифференциации</v>
      </c>
      <c r="AY68" s="1624"/>
      <c r="AZ68" s="1624"/>
      <c r="BA68" s="1642">
        <v>0</v>
      </c>
    </row>
    <row s="622" customFormat="1" customHeight="1" ht="0.75">
      <c r="A69" s="1343"/>
      <c r="B69" s="1343"/>
      <c r="C69" s="1343"/>
      <c r="D69" s="1343"/>
      <c r="E69" s="2259">
        <v>1</v>
      </c>
      <c r="F69" s="2258"/>
      <c r="G69" s="1343"/>
      <c r="H69" s="1343"/>
      <c r="I69" s="1343"/>
      <c r="J69" s="1343"/>
      <c r="K69" s="1343"/>
      <c r="L69" s="1545"/>
      <c r="M69" s="1321"/>
      <c r="N69" s="1321"/>
      <c r="O69" s="1642"/>
      <c r="P69" s="1316"/>
      <c r="Q69" s="1344"/>
      <c r="R69" s="1316"/>
      <c r="S69" s="1322"/>
      <c r="T69" s="1323" t="s">
        <v>171</v>
      </c>
      <c r="U69" s="1324"/>
      <c r="V69" s="1324"/>
      <c r="W69" s="1324"/>
      <c r="X69" s="1324"/>
      <c r="Y69" s="1324"/>
      <c r="Z69" s="1324"/>
      <c r="AA69" s="1324"/>
      <c r="AB69" s="1324"/>
      <c r="AC69" s="1324"/>
      <c r="AD69" s="1324"/>
      <c r="AE69" s="1324"/>
      <c r="AF69" s="1324"/>
      <c r="AG69" s="1324"/>
      <c r="AH69" s="1324"/>
      <c r="AI69" s="1324"/>
      <c r="AJ69" s="1324"/>
      <c r="AK69" s="1324"/>
      <c r="AL69" s="1324"/>
      <c r="AM69" s="1324"/>
      <c r="AN69" s="1324"/>
      <c r="AO69" s="1324"/>
      <c r="AP69" s="1324"/>
      <c r="AQ69" s="1324"/>
      <c r="AR69" s="1324"/>
      <c r="AS69" s="1324"/>
      <c r="AT69" s="1324"/>
      <c r="AU69" s="1324"/>
      <c r="AV69" s="1642"/>
      <c r="AW69" s="1624"/>
      <c r="AX69" s="1624" t="str">
        <f>IF(T69="","",T69)</f>
        <v>Добавить централизованную систему для дифференциации</v>
      </c>
      <c r="AY69" s="1624"/>
      <c r="AZ69" s="1624"/>
      <c r="BA69" s="1642">
        <v>0</v>
      </c>
    </row>
    <row s="622" customFormat="1" customHeight="1" ht="0.75">
      <c r="A70" s="1343"/>
      <c r="B70" s="1343"/>
      <c r="C70" s="1343"/>
      <c r="D70" s="1343"/>
      <c r="E70" s="2258">
        <v>1</v>
      </c>
      <c r="F70" s="1343"/>
      <c r="G70" s="1343"/>
      <c r="H70" s="1343"/>
      <c r="I70" s="1343"/>
      <c r="J70" s="1343"/>
      <c r="K70" s="1343"/>
      <c r="L70" s="1545"/>
      <c r="M70" s="1321"/>
      <c r="N70" s="1321"/>
      <c r="O70" s="1642"/>
      <c r="P70" s="1316"/>
      <c r="Q70" s="1344"/>
      <c r="R70" s="1316"/>
      <c r="S70" s="1322"/>
      <c r="T70" s="1325" t="s">
        <v>172</v>
      </c>
      <c r="U70" s="1324"/>
      <c r="V70" s="1324"/>
      <c r="W70" s="1324"/>
      <c r="X70" s="1324"/>
      <c r="Y70" s="1324"/>
      <c r="Z70" s="1324"/>
      <c r="AA70" s="1324"/>
      <c r="AB70" s="1324"/>
      <c r="AC70" s="1324"/>
      <c r="AD70" s="1324"/>
      <c r="AE70" s="1324"/>
      <c r="AF70" s="1324"/>
      <c r="AG70" s="1324"/>
      <c r="AH70" s="1324"/>
      <c r="AI70" s="1324"/>
      <c r="AJ70" s="1324"/>
      <c r="AK70" s="1324"/>
      <c r="AL70" s="1324"/>
      <c r="AM70" s="1324"/>
      <c r="AN70" s="1324"/>
      <c r="AO70" s="1324"/>
      <c r="AP70" s="1324"/>
      <c r="AQ70" s="1324"/>
      <c r="AR70" s="1324"/>
      <c r="AS70" s="1324"/>
      <c r="AT70" s="1324"/>
      <c r="AU70" s="1324"/>
      <c r="AV70" s="1642"/>
      <c r="AW70" s="1624"/>
      <c r="AX70" s="1624" t="str">
        <f>IF(T70="","",T70)</f>
        <v>Добавить территорию для дифференциации</v>
      </c>
      <c r="AY70" s="1624"/>
      <c r="AZ70" s="1624"/>
      <c r="BA70" s="1642">
        <v>0</v>
      </c>
    </row>
    <row s="1850" customFormat="1" customHeight="1" ht="21">
      <c r="A71" s="1363" t="s">
        <v>180</v>
      </c>
      <c r="B71" s="1363"/>
      <c r="C71" s="1363"/>
      <c r="D71" s="1363"/>
      <c r="E71" s="2258" t="s">
        <v>91</v>
      </c>
      <c r="F71" s="1363"/>
      <c r="G71" s="1363"/>
      <c r="H71" s="1363"/>
      <c r="I71" s="1363"/>
      <c r="J71" s="1363"/>
      <c r="K71" s="1363"/>
      <c r="L71" s="1369"/>
      <c r="M71" s="1365"/>
      <c r="N71" s="1365"/>
      <c r="O71" s="1365"/>
      <c r="P71" s="2397"/>
      <c r="Q71" s="1823"/>
      <c r="R71" s="355"/>
      <c r="S71" s="2273" t="str">
        <f>INDEX(PT_DIFFERENTIATION_NUM_NTAR,MATCH(A71,PT_DIFFERENTIATION_NTAR_ID,0))</f>
        <v>3</v>
      </c>
      <c r="T71" s="1525" t="s">
        <v>125</v>
      </c>
      <c r="U71" s="300"/>
      <c r="V71" s="2242"/>
      <c r="W71" s="2243"/>
      <c r="X71" s="2243"/>
      <c r="Y71" s="2243"/>
      <c r="Z71" s="2243"/>
      <c r="AA71" s="2243"/>
      <c r="AB71" s="2243"/>
      <c r="AC71" s="2244"/>
      <c r="AD71" s="2242" t="str">
        <f>INDEX(PT_DIFFERENTIATION_NTAR,MATCH(A71,PT_DIFFERENTIATION_NTAR_ID,0))</f>
        <v>Тарифы на тепловую энергию (мощность) населению, проживающему в одноэтажных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v>
      </c>
      <c r="AE71" s="2243"/>
      <c r="AF71" s="2243"/>
      <c r="AG71" s="2243"/>
      <c r="AH71" s="2243"/>
      <c r="AI71" s="2243"/>
      <c r="AJ71" s="2243"/>
      <c r="AK71" s="2243"/>
      <c r="AL71" s="2242"/>
      <c r="AM71" s="2243"/>
      <c r="AN71" s="2243"/>
      <c r="AO71" s="2243"/>
      <c r="AP71" s="2243"/>
      <c r="AQ71" s="2243"/>
      <c r="AR71" s="2243"/>
      <c r="AS71" s="2244"/>
      <c r="AT71" s="2244"/>
      <c r="AU71" s="1258" t="s">
        <v>421</v>
      </c>
      <c r="AV71" s="1642"/>
      <c r="AW71" s="1624"/>
      <c r="AX71" s="1624" t="str">
        <f>IF(T71="","",T71)</f>
        <v>Наименование тарифа</v>
      </c>
      <c r="AY71" s="1624"/>
      <c r="AZ71" s="1624"/>
      <c r="BA71" s="1635">
        <v>0</v>
      </c>
    </row>
    <row s="1850" customFormat="1" customHeight="1" ht="21">
      <c r="A72" s="1363"/>
      <c r="B72" s="1363" t="s">
        <v>181</v>
      </c>
      <c r="C72" s="1363"/>
      <c r="D72" s="1363"/>
      <c r="E72" s="2259" t="s">
        <v>112</v>
      </c>
      <c r="F72" s="2258">
        <v>1</v>
      </c>
      <c r="G72" s="1363"/>
      <c r="H72" s="1363"/>
      <c r="I72" s="1363"/>
      <c r="J72" s="1363"/>
      <c r="K72" s="1363"/>
      <c r="L72" s="1369"/>
      <c r="M72" s="1365"/>
      <c r="N72" s="1365"/>
      <c r="O72" s="1365"/>
      <c r="P72" s="2125"/>
      <c r="Q72" s="352"/>
      <c r="R72" s="353"/>
      <c r="S72" s="2273" t="str">
        <f>INDEX(PT_DIFFERENTIATION_NUM_TER,MATCH(B72,PT_DIFFERENTIATION_TER_ID,0))</f>
        <v>3.1</v>
      </c>
      <c r="T72" s="1522" t="s">
        <v>422</v>
      </c>
      <c r="U72" s="300"/>
      <c r="V72" s="2242"/>
      <c r="W72" s="2243"/>
      <c r="X72" s="2243"/>
      <c r="Y72" s="2243"/>
      <c r="Z72" s="2243"/>
      <c r="AA72" s="2243"/>
      <c r="AB72" s="2243"/>
      <c r="AC72" s="2244"/>
      <c r="AD72" s="2242" t="str">
        <f>INDEX(PT_DIFFERENTIATION_TER,MATCH(B72,PT_DIFFERENTIATION_TER_ID,0))</f>
        <v>Территория 1</v>
      </c>
      <c r="AE72" s="2243"/>
      <c r="AF72" s="2243"/>
      <c r="AG72" s="2243"/>
      <c r="AH72" s="2243"/>
      <c r="AI72" s="2243"/>
      <c r="AJ72" s="2243"/>
      <c r="AK72" s="2243"/>
      <c r="AL72" s="2242"/>
      <c r="AM72" s="2243"/>
      <c r="AN72" s="2243"/>
      <c r="AO72" s="2243"/>
      <c r="AP72" s="2243"/>
      <c r="AQ72" s="2243"/>
      <c r="AR72" s="2243"/>
      <c r="AS72" s="2244"/>
      <c r="AT72" s="2244"/>
      <c r="AU72" s="1258" t="s">
        <v>423</v>
      </c>
      <c r="AV72" s="1642"/>
      <c r="AW72" s="1624"/>
      <c r="AX72" s="1624" t="str">
        <f>IF(T72="","",T72)</f>
        <v>Территория действия тарифа</v>
      </c>
      <c r="AY72" s="1624"/>
      <c r="AZ72" s="1624"/>
      <c r="BA72" s="1635">
        <v>0</v>
      </c>
    </row>
    <row s="1850" customFormat="1" customHeight="1" ht="23.25">
      <c r="A73" s="1363"/>
      <c r="B73" s="1363"/>
      <c r="C73" s="1363" t="s">
        <v>182</v>
      </c>
      <c r="D73" s="1363"/>
      <c r="E73" s="2259" t="s">
        <v>112</v>
      </c>
      <c r="F73" s="2259"/>
      <c r="G73" s="2258">
        <v>1</v>
      </c>
      <c r="H73" s="1363"/>
      <c r="I73" s="1363"/>
      <c r="J73" s="1363"/>
      <c r="K73" s="1363"/>
      <c r="L73" s="1369"/>
      <c r="M73" s="1365"/>
      <c r="N73" s="1365"/>
      <c r="O73" s="1365"/>
      <c r="P73" s="354"/>
      <c r="Q73" s="352"/>
      <c r="R73" s="353"/>
      <c r="S73" s="2273" t="str">
        <f>INDEX(PT_DIFFERENTIATION_NUM_CS,MATCH(C73,PT_DIFFERENTIATION_CS_ID,0))</f>
        <v>3.1.1</v>
      </c>
      <c r="T73" s="309" t="s">
        <v>424</v>
      </c>
      <c r="U73" s="300"/>
      <c r="V73" s="2242"/>
      <c r="W73" s="2243"/>
      <c r="X73" s="2243"/>
      <c r="Y73" s="2243"/>
      <c r="Z73" s="2243"/>
      <c r="AA73" s="2243"/>
      <c r="AB73" s="2243"/>
      <c r="AC73" s="2244"/>
      <c r="AD73" s="2242" t="str">
        <f>INDEX(PT_DIFFERENTIATION_CS,MATCH(C73,PT_DIFFERENTIATION_CS_ID,0))</f>
        <v>без дифференциации</v>
      </c>
      <c r="AE73" s="2243"/>
      <c r="AF73" s="2243"/>
      <c r="AG73" s="2243"/>
      <c r="AH73" s="2243"/>
      <c r="AI73" s="2243"/>
      <c r="AJ73" s="2243"/>
      <c r="AK73" s="2243"/>
      <c r="AL73" s="2242"/>
      <c r="AM73" s="2243"/>
      <c r="AN73" s="2243"/>
      <c r="AO73" s="2243"/>
      <c r="AP73" s="2243"/>
      <c r="AQ73" s="2243"/>
      <c r="AR73" s="2243"/>
      <c r="AS73" s="2244"/>
      <c r="AT73" s="2244"/>
      <c r="AU73" s="1258" t="s">
        <v>425</v>
      </c>
      <c r="AV73" s="1642"/>
      <c r="AW73" s="1624"/>
      <c r="AX73" s="1624" t="str">
        <f>IF(T73="","",T73)</f>
        <v>Наименование системы теплоснабжения </v>
      </c>
      <c r="AY73" s="1624"/>
      <c r="AZ73" s="1624"/>
      <c r="BA73" s="1635">
        <v>0</v>
      </c>
    </row>
    <row s="1850" customFormat="1" customHeight="1" ht="21">
      <c r="A74" s="1363"/>
      <c r="B74" s="1363"/>
      <c r="C74" s="1363"/>
      <c r="D74" s="1363" t="s">
        <v>183</v>
      </c>
      <c r="E74" s="2259" t="s">
        <v>112</v>
      </c>
      <c r="F74" s="2259"/>
      <c r="G74" s="2259"/>
      <c r="H74" s="2258">
        <v>1</v>
      </c>
      <c r="I74" s="1363"/>
      <c r="J74" s="1363"/>
      <c r="K74" s="1363"/>
      <c r="L74" s="1369"/>
      <c r="M74" s="1365"/>
      <c r="N74" s="1365"/>
      <c r="O74" s="1365"/>
      <c r="P74" s="354"/>
      <c r="Q74" s="352"/>
      <c r="R74" s="353"/>
      <c r="S74" s="2273" t="str">
        <f>INDEX(PT_DIFFERENTIATION_NUM_IST_TE,MATCH(D74,PT_DIFFERENTIATION_IST_TE_ID,0))</f>
        <v>3.1.1.1</v>
      </c>
      <c r="T74" s="310" t="s">
        <v>426</v>
      </c>
      <c r="U74" s="300"/>
      <c r="V74" s="2242"/>
      <c r="W74" s="2243"/>
      <c r="X74" s="2243"/>
      <c r="Y74" s="2243"/>
      <c r="Z74" s="2243"/>
      <c r="AA74" s="2243"/>
      <c r="AB74" s="2243"/>
      <c r="AC74" s="2244"/>
      <c r="AD74" s="2242" t="str">
        <f>INDEX(PT_DIFFERENTIATION_IST_TE,MATCH(D74,PT_DIFFERENTIATION_IST_TE_ID,0))</f>
        <v>без дифференциации</v>
      </c>
      <c r="AE74" s="2243"/>
      <c r="AF74" s="2243"/>
      <c r="AG74" s="2243"/>
      <c r="AH74" s="2243"/>
      <c r="AI74" s="2243"/>
      <c r="AJ74" s="2243"/>
      <c r="AK74" s="2243"/>
      <c r="AL74" s="2242"/>
      <c r="AM74" s="2243"/>
      <c r="AN74" s="2243"/>
      <c r="AO74" s="2243"/>
      <c r="AP74" s="2243"/>
      <c r="AQ74" s="2243"/>
      <c r="AR74" s="2243"/>
      <c r="AS74" s="2244"/>
      <c r="AT74" s="2244"/>
      <c r="AU74" s="1258" t="s">
        <v>427</v>
      </c>
      <c r="AV74" s="1642"/>
      <c r="AW74" s="1624"/>
      <c r="AX74" s="1624" t="str">
        <f>IF(T74="","",T74)</f>
        <v>Источник тепловой энергии  </v>
      </c>
      <c r="AY74" s="1624"/>
      <c r="AZ74" s="1624"/>
      <c r="BA74" s="1635">
        <v>0</v>
      </c>
    </row>
    <row s="1850" customFormat="1" customHeight="1" ht="47.25">
      <c r="A75" s="1363"/>
      <c r="B75" s="1363"/>
      <c r="C75" s="1363"/>
      <c r="D75" s="1363"/>
      <c r="E75" s="2259" t="s">
        <v>112</v>
      </c>
      <c r="F75" s="2259"/>
      <c r="G75" s="2259"/>
      <c r="H75" s="2259"/>
      <c r="I75" s="2256" t="str">
        <f>S74&amp;".1"</f>
        <v>3.1.1.1.1</v>
      </c>
      <c r="J75" s="1363"/>
      <c r="K75" s="1363"/>
      <c r="L75" s="1369" t="s">
        <v>428</v>
      </c>
      <c r="M75" s="1366"/>
      <c r="N75" s="1776"/>
      <c r="O75" s="1776"/>
      <c r="P75" s="2374">
        <v>1</v>
      </c>
      <c r="Q75" s="2374"/>
      <c r="R75" s="356"/>
      <c r="S75" s="2273" t="str">
        <f>$I75</f>
        <v>3.1.1.1.1</v>
      </c>
      <c r="T75" s="285" t="s">
        <v>429</v>
      </c>
      <c r="U75" s="300"/>
      <c r="V75" s="2245"/>
      <c r="W75" s="2246"/>
      <c r="X75" s="2246"/>
      <c r="Y75" s="2246"/>
      <c r="Z75" s="2246"/>
      <c r="AA75" s="2246"/>
      <c r="AB75" s="2246"/>
      <c r="AC75" s="2247"/>
      <c r="AD75" s="2245" t="s">
        <v>471</v>
      </c>
      <c r="AE75" s="2246"/>
      <c r="AF75" s="2246"/>
      <c r="AG75" s="2246"/>
      <c r="AH75" s="2246"/>
      <c r="AI75" s="2246"/>
      <c r="AJ75" s="2246"/>
      <c r="AK75" s="2246"/>
      <c r="AL75" s="2245"/>
      <c r="AM75" s="2246"/>
      <c r="AN75" s="2246"/>
      <c r="AO75" s="2246"/>
      <c r="AP75" s="2246"/>
      <c r="AQ75" s="2246"/>
      <c r="AR75" s="2246"/>
      <c r="AS75" s="2247"/>
      <c r="AT75" s="2247"/>
      <c r="AU75" s="1258" t="s">
        <v>430</v>
      </c>
      <c r="AV75" s="1642"/>
      <c r="AW75" s="1624"/>
      <c r="AX75" s="1624" t="str">
        <f>IF(T75="","",T75)</f>
        <v>Схема подключения теплопотребляющей установки к коллектору источника тепловой энергии</v>
      </c>
      <c r="AY75" s="1624"/>
      <c r="AZ75" s="1624"/>
      <c r="BA75" s="1635">
        <v>0</v>
      </c>
    </row>
    <row s="1850" customFormat="1" customHeight="1" ht="21">
      <c r="A76" s="1363"/>
      <c r="B76" s="1363"/>
      <c r="C76" s="1363"/>
      <c r="D76" s="1363"/>
      <c r="E76" s="2259" t="s">
        <v>112</v>
      </c>
      <c r="F76" s="2259"/>
      <c r="G76" s="2259"/>
      <c r="H76" s="2259"/>
      <c r="I76" s="2286"/>
      <c r="J76" s="2256" t="str">
        <f>I75&amp;".1"</f>
        <v>3.1.1.1.1.1</v>
      </c>
      <c r="K76" s="1363"/>
      <c r="L76" s="1369" t="s">
        <v>431</v>
      </c>
      <c r="M76" s="1366"/>
      <c r="N76" s="1366"/>
      <c r="O76" s="1776"/>
      <c r="P76" s="2374"/>
      <c r="Q76" s="2374">
        <v>1</v>
      </c>
      <c r="R76" s="357"/>
      <c r="S76" s="2273" t="str">
        <f>$J76</f>
        <v>3.1.1.1.1.1</v>
      </c>
      <c r="T76" s="286" t="s">
        <v>432</v>
      </c>
      <c r="U76" s="300"/>
      <c r="V76" s="2245"/>
      <c r="W76" s="2246"/>
      <c r="X76" s="2246"/>
      <c r="Y76" s="2246"/>
      <c r="Z76" s="2246"/>
      <c r="AA76" s="2246"/>
      <c r="AB76" s="2246"/>
      <c r="AC76" s="2247"/>
      <c r="AD76" s="2245" t="s">
        <v>474</v>
      </c>
      <c r="AE76" s="2246"/>
      <c r="AF76" s="2246"/>
      <c r="AG76" s="2246"/>
      <c r="AH76" s="2246"/>
      <c r="AI76" s="2246"/>
      <c r="AJ76" s="2246"/>
      <c r="AK76" s="2246"/>
      <c r="AL76" s="2245"/>
      <c r="AM76" s="2246"/>
      <c r="AN76" s="2246"/>
      <c r="AO76" s="2246"/>
      <c r="AP76" s="2246"/>
      <c r="AQ76" s="2246"/>
      <c r="AR76" s="2246"/>
      <c r="AS76" s="2247"/>
      <c r="AT76" s="2247"/>
      <c r="AU76" s="1258" t="s">
        <v>433</v>
      </c>
      <c r="AV76" s="1642"/>
      <c r="AW76" s="1624"/>
      <c r="AX76" s="1624" t="str">
        <f>IF(T76="","",T76)</f>
        <v>Группа потребителей</v>
      </c>
      <c r="AY76" s="1624"/>
      <c r="AZ76" s="1624"/>
      <c r="BA76" s="1635">
        <v>0</v>
      </c>
    </row>
    <row s="1850" customFormat="1" customHeight="1" ht="21">
      <c r="A77" s="1363"/>
      <c r="B77" s="1363"/>
      <c r="C77" s="1363"/>
      <c r="D77" s="1363"/>
      <c r="E77" s="2259" t="s">
        <v>112</v>
      </c>
      <c r="F77" s="2259"/>
      <c r="G77" s="2259"/>
      <c r="H77" s="2259"/>
      <c r="I77" s="2286"/>
      <c r="J77" s="2286"/>
      <c r="K77" s="2256" t="str">
        <f>J76&amp;".1"</f>
        <v>3.1.1.1.1.1.1</v>
      </c>
      <c r="L77" s="1369" t="s">
        <v>434</v>
      </c>
      <c r="M77" s="1366"/>
      <c r="N77" s="1366"/>
      <c r="O77" s="1366"/>
      <c r="P77" s="2374"/>
      <c r="Q77" s="2374"/>
      <c r="R77" s="357">
        <v>1</v>
      </c>
      <c r="S77" s="2273" t="str">
        <f>$K77</f>
        <v>3.1.1.1.1.1.1</v>
      </c>
      <c r="T77" s="1347" t="s">
        <v>473</v>
      </c>
      <c r="U77" s="300"/>
      <c r="V77" s="751"/>
      <c r="W77" s="325"/>
      <c r="X77" s="751"/>
      <c r="Y77" s="1257"/>
      <c r="Z77" s="2602"/>
      <c r="AA77" s="2107" t="s">
        <v>67</v>
      </c>
      <c r="AB77" s="2602"/>
      <c r="AC77" s="2107" t="s">
        <v>67</v>
      </c>
      <c r="AD77" s="751">
        <f>1515.18*1.22</f>
        <v>1848.5196</v>
      </c>
      <c r="AE77" s="325"/>
      <c r="AF77" s="751"/>
      <c r="AG77" s="1257"/>
      <c r="AH77" s="2602">
        <v>46388</v>
      </c>
      <c r="AI77" s="2107" t="s">
        <v>67</v>
      </c>
      <c r="AJ77" s="2602">
        <v>46568</v>
      </c>
      <c r="AK77" s="2107" t="s">
        <v>67</v>
      </c>
      <c r="AL77" s="751">
        <f>1670.64*1.22</f>
        <v>2038.1808</v>
      </c>
      <c r="AM77" s="325"/>
      <c r="AN77" s="751"/>
      <c r="AO77" s="1257"/>
      <c r="AP77" s="2602">
        <v>46569</v>
      </c>
      <c r="AQ77" s="2107" t="s">
        <v>67</v>
      </c>
      <c r="AR77" s="2602">
        <v>46752</v>
      </c>
      <c r="AS77" s="2107" t="s">
        <v>67</v>
      </c>
      <c r="AT77" s="325"/>
      <c r="AU77" s="2253" t="s">
        <v>435</v>
      </c>
      <c r="AV77" s="1642">
        <f>STRCHECKDATE(V78:AT78)</f>
      </c>
      <c r="AW77" s="1624"/>
      <c r="AX77" s="1624" t="str">
        <f>IF(T77="","",T77)</f>
        <v>вода</v>
      </c>
      <c r="AY77" s="1624"/>
      <c r="AZ77" s="1624"/>
      <c r="BA77" s="1635">
        <v>0</v>
      </c>
    </row>
    <row s="1850" customFormat="1" customHeight="1" ht="0.75">
      <c r="A78" s="1363"/>
      <c r="B78" s="1363"/>
      <c r="C78" s="1363"/>
      <c r="D78" s="1363"/>
      <c r="E78" s="2259" t="s">
        <v>112</v>
      </c>
      <c r="F78" s="2259"/>
      <c r="G78" s="2259"/>
      <c r="H78" s="2259"/>
      <c r="I78" s="2286"/>
      <c r="J78" s="2286"/>
      <c r="K78" s="2256"/>
      <c r="L78" s="1369"/>
      <c r="M78" s="1366"/>
      <c r="N78" s="1366"/>
      <c r="O78" s="1366"/>
      <c r="P78" s="2374"/>
      <c r="Q78" s="2374"/>
      <c r="R78" s="357"/>
      <c r="S78" s="2513"/>
      <c r="T78" s="300"/>
      <c r="U78" s="300"/>
      <c r="V78" s="325"/>
      <c r="W78" s="325"/>
      <c r="X78" s="325"/>
      <c r="Y78" s="328" t="str">
        <f>Z77&amp;"-"&amp;AB77</f>
        <v>-</v>
      </c>
      <c r="Z78" s="2309"/>
      <c r="AA78" s="2107"/>
      <c r="AB78" s="2309"/>
      <c r="AC78" s="2107"/>
      <c r="AD78" s="325"/>
      <c r="AE78" s="325"/>
      <c r="AF78" s="325"/>
      <c r="AG78" s="328" t="str">
        <f>AH77&amp;"-"&amp;AJ77</f>
        <v>46388-46568</v>
      </c>
      <c r="AH78" s="2309"/>
      <c r="AI78" s="2107"/>
      <c r="AJ78" s="2309"/>
      <c r="AK78" s="2107"/>
      <c r="AL78" s="325"/>
      <c r="AM78" s="325"/>
      <c r="AN78" s="325"/>
      <c r="AO78" s="328" t="str">
        <f>AP77&amp;"-"&amp;AR77</f>
        <v>46569-46752</v>
      </c>
      <c r="AP78" s="2309"/>
      <c r="AQ78" s="2107"/>
      <c r="AR78" s="2309"/>
      <c r="AS78" s="2107"/>
      <c r="AT78" s="325"/>
      <c r="AU78" s="2254"/>
      <c r="AV78" s="1642"/>
      <c r="AW78" s="1624"/>
      <c r="AX78" s="1624" t="str">
        <f>IF(T78="","",T78)</f>
        <v/>
      </c>
      <c r="AY78" s="1624"/>
      <c r="AZ78" s="1624"/>
      <c r="BA78" s="1635">
        <v>0</v>
      </c>
    </row>
    <row s="1850" customFormat="1" customHeight="1" ht="15">
      <c r="A79" s="1363"/>
      <c r="B79" s="1363"/>
      <c r="C79" s="1363"/>
      <c r="D79" s="1363"/>
      <c r="E79" s="2259" t="s">
        <v>112</v>
      </c>
      <c r="F79" s="2259"/>
      <c r="G79" s="2259"/>
      <c r="H79" s="2259"/>
      <c r="I79" s="2286"/>
      <c r="J79" s="2256"/>
      <c r="K79" s="1363"/>
      <c r="L79" s="1369"/>
      <c r="M79" s="1366"/>
      <c r="N79" s="1366"/>
      <c r="O79" s="1776"/>
      <c r="P79" s="2374"/>
      <c r="Q79" s="2374"/>
      <c r="R79" s="356"/>
      <c r="S79" s="2656"/>
      <c r="T79" s="2666" t="s">
        <v>436</v>
      </c>
      <c r="U79" s="2658"/>
      <c r="V79" s="2658"/>
      <c r="W79" s="2658"/>
      <c r="X79" s="2658"/>
      <c r="Y79" s="2658"/>
      <c r="Z79" s="2658"/>
      <c r="AA79" s="2658"/>
      <c r="AB79" s="2658"/>
      <c r="AC79" s="2658"/>
      <c r="AD79" s="2658"/>
      <c r="AE79" s="2658"/>
      <c r="AF79" s="2658"/>
      <c r="AG79" s="2658"/>
      <c r="AH79" s="2658"/>
      <c r="AI79" s="2658"/>
      <c r="AJ79" s="2658"/>
      <c r="AK79" s="2658"/>
      <c r="AL79" s="2659"/>
      <c r="AM79" s="2659"/>
      <c r="AN79" s="2659"/>
      <c r="AO79" s="2659"/>
      <c r="AP79" s="2659"/>
      <c r="AQ79" s="2659"/>
      <c r="AR79" s="2659"/>
      <c r="AS79" s="2659"/>
      <c r="AT79" s="2660"/>
      <c r="AU79" s="2255"/>
      <c r="AV79" s="1642"/>
      <c r="AW79" s="1624"/>
      <c r="AX79" s="1624" t="str">
        <f>IF(T79="","",T79)</f>
        <v>Добавить вид теплоносителя (параметры теплоносителя)</v>
      </c>
      <c r="AY79" s="1624"/>
      <c r="AZ79" s="1624"/>
      <c r="BA79" s="1635">
        <v>0</v>
      </c>
    </row>
    <row s="1850" customFormat="1" customHeight="1" ht="15">
      <c r="A80" s="1363"/>
      <c r="B80" s="1363"/>
      <c r="C80" s="1363"/>
      <c r="D80" s="1363"/>
      <c r="E80" s="2259" t="s">
        <v>112</v>
      </c>
      <c r="F80" s="2259"/>
      <c r="G80" s="2259"/>
      <c r="H80" s="2259"/>
      <c r="I80" s="2256"/>
      <c r="J80" s="1363"/>
      <c r="K80" s="1363"/>
      <c r="L80" s="1369"/>
      <c r="M80" s="1366"/>
      <c r="N80" s="1776"/>
      <c r="O80" s="1776"/>
      <c r="P80" s="2374"/>
      <c r="Q80" s="2374"/>
      <c r="R80" s="356"/>
      <c r="S80" s="2656"/>
      <c r="T80" s="2667" t="s">
        <v>437</v>
      </c>
      <c r="U80" s="2658"/>
      <c r="V80" s="2658"/>
      <c r="W80" s="2658"/>
      <c r="X80" s="2658"/>
      <c r="Y80" s="2658"/>
      <c r="Z80" s="2658"/>
      <c r="AA80" s="2658"/>
      <c r="AB80" s="2658"/>
      <c r="AC80" s="2662"/>
      <c r="AD80" s="2658"/>
      <c r="AE80" s="2658"/>
      <c r="AF80" s="2658"/>
      <c r="AG80" s="2658"/>
      <c r="AH80" s="2658"/>
      <c r="AI80" s="2658"/>
      <c r="AJ80" s="2658"/>
      <c r="AK80" s="2662"/>
      <c r="AL80" s="2659"/>
      <c r="AM80" s="2659"/>
      <c r="AN80" s="2659"/>
      <c r="AO80" s="2659"/>
      <c r="AP80" s="2659"/>
      <c r="AQ80" s="2659"/>
      <c r="AR80" s="2659"/>
      <c r="AS80" s="2663"/>
      <c r="AT80" s="2658"/>
      <c r="AU80" s="2664"/>
      <c r="AV80" s="1642"/>
      <c r="AW80" s="1624"/>
      <c r="AX80" s="1624" t="str">
        <f>IF(T80="","",T80)</f>
        <v>Добавить группу потребителей</v>
      </c>
      <c r="AY80" s="1624"/>
      <c r="AZ80" s="1624"/>
      <c r="BA80" s="1635">
        <v>0</v>
      </c>
    </row>
    <row s="1850" customFormat="1" customHeight="1" ht="14.25">
      <c r="A81" s="1363"/>
      <c r="B81" s="1363"/>
      <c r="C81" s="1363"/>
      <c r="D81" s="1363"/>
      <c r="E81" s="2259" t="s">
        <v>112</v>
      </c>
      <c r="F81" s="2259"/>
      <c r="G81" s="2259"/>
      <c r="H81" s="2258"/>
      <c r="I81" s="1363"/>
      <c r="J81" s="1363"/>
      <c r="K81" s="1363"/>
      <c r="L81" s="1369"/>
      <c r="M81" s="1365"/>
      <c r="N81" s="1365"/>
      <c r="O81" s="1366"/>
      <c r="P81" s="1823"/>
      <c r="Q81" s="375"/>
      <c r="R81" s="355"/>
      <c r="S81" s="2656"/>
      <c r="T81" s="2668" t="s">
        <v>438</v>
      </c>
      <c r="U81" s="2658"/>
      <c r="V81" s="2658"/>
      <c r="W81" s="2658"/>
      <c r="X81" s="2658"/>
      <c r="Y81" s="2658"/>
      <c r="Z81" s="2658"/>
      <c r="AA81" s="2658"/>
      <c r="AB81" s="2658"/>
      <c r="AC81" s="2662"/>
      <c r="AD81" s="2658"/>
      <c r="AE81" s="2658"/>
      <c r="AF81" s="2658"/>
      <c r="AG81" s="2658"/>
      <c r="AH81" s="2658"/>
      <c r="AI81" s="2658"/>
      <c r="AJ81" s="2658"/>
      <c r="AK81" s="2662"/>
      <c r="AL81" s="2659"/>
      <c r="AM81" s="2659"/>
      <c r="AN81" s="2659"/>
      <c r="AO81" s="2659"/>
      <c r="AP81" s="2659"/>
      <c r="AQ81" s="2659"/>
      <c r="AR81" s="2659"/>
      <c r="AS81" s="2663"/>
      <c r="AT81" s="2658"/>
      <c r="AU81" s="2664"/>
      <c r="AV81" s="1642"/>
      <c r="AW81" s="1624"/>
      <c r="AX81" s="1624" t="str">
        <f>IF(T81="","",T81)</f>
        <v>Добавить схему подключения</v>
      </c>
      <c r="AY81" s="1624"/>
      <c r="AZ81" s="1624"/>
      <c r="BA81" s="1635">
        <v>0</v>
      </c>
    </row>
    <row s="622" customFormat="1" customHeight="1" ht="0.75">
      <c r="A82" s="1343"/>
      <c r="B82" s="1343"/>
      <c r="C82" s="1343"/>
      <c r="D82" s="1343"/>
      <c r="E82" s="2259" t="s">
        <v>112</v>
      </c>
      <c r="F82" s="2259"/>
      <c r="G82" s="2258"/>
      <c r="H82" s="1343"/>
      <c r="I82" s="1343"/>
      <c r="J82" s="1343"/>
      <c r="K82" s="1343"/>
      <c r="L82" s="1545"/>
      <c r="M82" s="1315"/>
      <c r="N82" s="1315"/>
      <c r="O82" s="1642"/>
      <c r="P82" s="1316"/>
      <c r="Q82" s="1344"/>
      <c r="R82" s="1316"/>
      <c r="S82" s="1318"/>
      <c r="T82" s="1319" t="s">
        <v>170</v>
      </c>
      <c r="U82" s="1320"/>
      <c r="V82" s="1320"/>
      <c r="W82" s="1320"/>
      <c r="X82" s="1320"/>
      <c r="Y82" s="1320"/>
      <c r="Z82" s="1320"/>
      <c r="AA82" s="1320"/>
      <c r="AB82" s="1320"/>
      <c r="AC82" s="1320"/>
      <c r="AD82" s="1320"/>
      <c r="AE82" s="1320"/>
      <c r="AF82" s="1320"/>
      <c r="AG82" s="1320"/>
      <c r="AH82" s="1320"/>
      <c r="AI82" s="1320"/>
      <c r="AJ82" s="1320"/>
      <c r="AK82" s="1320"/>
      <c r="AL82" s="1320"/>
      <c r="AM82" s="1320"/>
      <c r="AN82" s="1320"/>
      <c r="AO82" s="1320"/>
      <c r="AP82" s="1320"/>
      <c r="AQ82" s="1320"/>
      <c r="AR82" s="1320"/>
      <c r="AS82" s="1320"/>
      <c r="AT82" s="1320"/>
      <c r="AU82" s="1320"/>
      <c r="AV82" s="1642"/>
      <c r="AW82" s="1624"/>
      <c r="AX82" s="1624" t="str">
        <f>IF(T82="","",T82)</f>
        <v>Добавить источник для дифференциации</v>
      </c>
      <c r="AY82" s="1624"/>
      <c r="AZ82" s="1624"/>
      <c r="BA82" s="1642">
        <v>0</v>
      </c>
    </row>
    <row s="622" customFormat="1" customHeight="1" ht="0.75">
      <c r="A83" s="1343"/>
      <c r="B83" s="1343"/>
      <c r="C83" s="1343"/>
      <c r="D83" s="1343"/>
      <c r="E83" s="2259" t="s">
        <v>112</v>
      </c>
      <c r="F83" s="2258"/>
      <c r="G83" s="1343"/>
      <c r="H83" s="1343"/>
      <c r="I83" s="1343"/>
      <c r="J83" s="1343"/>
      <c r="K83" s="1343"/>
      <c r="L83" s="1545"/>
      <c r="M83" s="1321"/>
      <c r="N83" s="1321"/>
      <c r="O83" s="1642"/>
      <c r="P83" s="1316"/>
      <c r="Q83" s="1344"/>
      <c r="R83" s="1316"/>
      <c r="S83" s="1322"/>
      <c r="T83" s="1323" t="s">
        <v>171</v>
      </c>
      <c r="U83" s="1324"/>
      <c r="V83" s="1324"/>
      <c r="W83" s="1324"/>
      <c r="X83" s="1324"/>
      <c r="Y83" s="1324"/>
      <c r="Z83" s="1324"/>
      <c r="AA83" s="1324"/>
      <c r="AB83" s="1324"/>
      <c r="AC83" s="1324"/>
      <c r="AD83" s="1324"/>
      <c r="AE83" s="1324"/>
      <c r="AF83" s="1324"/>
      <c r="AG83" s="1324"/>
      <c r="AH83" s="1324"/>
      <c r="AI83" s="1324"/>
      <c r="AJ83" s="1324"/>
      <c r="AK83" s="1324"/>
      <c r="AL83" s="1324"/>
      <c r="AM83" s="1324"/>
      <c r="AN83" s="1324"/>
      <c r="AO83" s="1324"/>
      <c r="AP83" s="1324"/>
      <c r="AQ83" s="1324"/>
      <c r="AR83" s="1324"/>
      <c r="AS83" s="1324"/>
      <c r="AT83" s="1324"/>
      <c r="AU83" s="1324"/>
      <c r="AV83" s="1642"/>
      <c r="AW83" s="1624"/>
      <c r="AX83" s="1624" t="str">
        <f>IF(T83="","",T83)</f>
        <v>Добавить централизованную систему для дифференциации</v>
      </c>
      <c r="AY83" s="1624"/>
      <c r="AZ83" s="1624"/>
      <c r="BA83" s="1642">
        <v>0</v>
      </c>
    </row>
    <row s="622" customFormat="1" customHeight="1" ht="0.75">
      <c r="A84" s="1343"/>
      <c r="B84" s="1343"/>
      <c r="C84" s="1343"/>
      <c r="D84" s="1343"/>
      <c r="E84" s="2258" t="s">
        <v>112</v>
      </c>
      <c r="F84" s="1343"/>
      <c r="G84" s="1343"/>
      <c r="H84" s="1343"/>
      <c r="I84" s="1343"/>
      <c r="J84" s="1343"/>
      <c r="K84" s="1343"/>
      <c r="L84" s="1545"/>
      <c r="M84" s="1321"/>
      <c r="N84" s="1321"/>
      <c r="O84" s="1642"/>
      <c r="P84" s="1316"/>
      <c r="Q84" s="1344"/>
      <c r="R84" s="1316"/>
      <c r="S84" s="1322"/>
      <c r="T84" s="1325" t="s">
        <v>172</v>
      </c>
      <c r="U84" s="1324"/>
      <c r="V84" s="1324"/>
      <c r="W84" s="1324"/>
      <c r="X84" s="1324"/>
      <c r="Y84" s="1324"/>
      <c r="Z84" s="1324"/>
      <c r="AA84" s="1324"/>
      <c r="AB84" s="1324"/>
      <c r="AC84" s="1324"/>
      <c r="AD84" s="1324"/>
      <c r="AE84" s="1324"/>
      <c r="AF84" s="1324"/>
      <c r="AG84" s="1324"/>
      <c r="AH84" s="1324"/>
      <c r="AI84" s="1324"/>
      <c r="AJ84" s="1324"/>
      <c r="AK84" s="1324"/>
      <c r="AL84" s="1324"/>
      <c r="AM84" s="1324"/>
      <c r="AN84" s="1324"/>
      <c r="AO84" s="1324"/>
      <c r="AP84" s="1324"/>
      <c r="AQ84" s="1324"/>
      <c r="AR84" s="1324"/>
      <c r="AS84" s="1324"/>
      <c r="AT84" s="1324"/>
      <c r="AU84" s="1324"/>
      <c r="AV84" s="1642"/>
      <c r="AW84" s="1624"/>
      <c r="AX84" s="1624" t="str">
        <f>IF(T84="","",T84)</f>
        <v>Добавить территорию для дифференциации</v>
      </c>
      <c r="AY84" s="1624"/>
      <c r="AZ84" s="1624"/>
      <c r="BA84" s="1642">
        <v>0</v>
      </c>
    </row>
    <row s="1850" customFormat="1" customHeight="1" ht="51.666666666666664">
      <c r="A85" s="1363" t="s">
        <v>185</v>
      </c>
      <c r="B85" s="1363"/>
      <c r="C85" s="1363"/>
      <c r="D85" s="1363"/>
      <c r="E85" s="2258" t="s">
        <v>92</v>
      </c>
      <c r="F85" s="1363"/>
      <c r="G85" s="1363"/>
      <c r="H85" s="1363"/>
      <c r="I85" s="1363"/>
      <c r="J85" s="1363"/>
      <c r="K85" s="1363"/>
      <c r="L85" s="1369"/>
      <c r="M85" s="1365"/>
      <c r="N85" s="1365"/>
      <c r="O85" s="1365"/>
      <c r="P85" s="2397"/>
      <c r="Q85" s="1823"/>
      <c r="R85" s="355"/>
      <c r="S85" s="2273" t="str">
        <f>INDEX(PT_DIFFERENTIATION_NUM_NTAR,MATCH(A85,PT_DIFFERENTIATION_NTAR_ID,0))</f>
        <v>4</v>
      </c>
      <c r="T85" s="1525" t="s">
        <v>125</v>
      </c>
      <c r="U85" s="300"/>
      <c r="V85" s="2242"/>
      <c r="W85" s="2243"/>
      <c r="X85" s="2243"/>
      <c r="Y85" s="2243"/>
      <c r="Z85" s="2243"/>
      <c r="AA85" s="2243"/>
      <c r="AB85" s="2243"/>
      <c r="AC85" s="2244"/>
      <c r="AD85" s="2242" t="str">
        <f>INDEX(PT_DIFFERENTIATION_NTAR,MATCH(A85,PT_DIFFERENTIATION_NTAR_ID,0))</f>
        <v>Тарифы на тепловую энергию (мощность) населению, проживающему в двухэтажных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v>
      </c>
      <c r="AE85" s="2243"/>
      <c r="AF85" s="2243"/>
      <c r="AG85" s="2243"/>
      <c r="AH85" s="2243"/>
      <c r="AI85" s="2243"/>
      <c r="AJ85" s="2243"/>
      <c r="AK85" s="2243"/>
      <c r="AL85" s="2242"/>
      <c r="AM85" s="2243"/>
      <c r="AN85" s="2243"/>
      <c r="AO85" s="2243"/>
      <c r="AP85" s="2243"/>
      <c r="AQ85" s="2243"/>
      <c r="AR85" s="2243"/>
      <c r="AS85" s="2244"/>
      <c r="AT85" s="2244"/>
      <c r="AU85" s="1258" t="s">
        <v>421</v>
      </c>
      <c r="AV85" s="1642"/>
      <c r="AW85" s="1624"/>
      <c r="AX85" s="1624" t="str">
        <f>IF(T85="","",T85)</f>
        <v>Наименование тарифа</v>
      </c>
      <c r="AY85" s="1624"/>
      <c r="AZ85" s="1624"/>
      <c r="BA85" s="1635">
        <v>0</v>
      </c>
    </row>
    <row s="1850" customFormat="1" customHeight="1" ht="21">
      <c r="A86" s="1363"/>
      <c r="B86" s="1363" t="s">
        <v>186</v>
      </c>
      <c r="C86" s="1363"/>
      <c r="D86" s="1363"/>
      <c r="E86" s="2259" t="s">
        <v>91</v>
      </c>
      <c r="F86" s="2258">
        <v>1</v>
      </c>
      <c r="G86" s="1363"/>
      <c r="H86" s="1363"/>
      <c r="I86" s="1363"/>
      <c r="J86" s="1363"/>
      <c r="K86" s="1363"/>
      <c r="L86" s="1369"/>
      <c r="M86" s="1365"/>
      <c r="N86" s="1365"/>
      <c r="O86" s="1365"/>
      <c r="P86" s="2125"/>
      <c r="Q86" s="352"/>
      <c r="R86" s="353"/>
      <c r="S86" s="2273" t="str">
        <f>INDEX(PT_DIFFERENTIATION_NUM_TER,MATCH(B86,PT_DIFFERENTIATION_TER_ID,0))</f>
        <v>4.1</v>
      </c>
      <c r="T86" s="1522" t="s">
        <v>422</v>
      </c>
      <c r="U86" s="300"/>
      <c r="V86" s="2242"/>
      <c r="W86" s="2243"/>
      <c r="X86" s="2243"/>
      <c r="Y86" s="2243"/>
      <c r="Z86" s="2243"/>
      <c r="AA86" s="2243"/>
      <c r="AB86" s="2243"/>
      <c r="AC86" s="2244"/>
      <c r="AD86" s="2242" t="str">
        <f>INDEX(PT_DIFFERENTIATION_TER,MATCH(B86,PT_DIFFERENTIATION_TER_ID,0))</f>
        <v>Территория 1</v>
      </c>
      <c r="AE86" s="2243"/>
      <c r="AF86" s="2243"/>
      <c r="AG86" s="2243"/>
      <c r="AH86" s="2243"/>
      <c r="AI86" s="2243"/>
      <c r="AJ86" s="2243"/>
      <c r="AK86" s="2243"/>
      <c r="AL86" s="2242"/>
      <c r="AM86" s="2243"/>
      <c r="AN86" s="2243"/>
      <c r="AO86" s="2243"/>
      <c r="AP86" s="2243"/>
      <c r="AQ86" s="2243"/>
      <c r="AR86" s="2243"/>
      <c r="AS86" s="2244"/>
      <c r="AT86" s="2244"/>
      <c r="AU86" s="1258" t="s">
        <v>423</v>
      </c>
      <c r="AV86" s="1642"/>
      <c r="AW86" s="1624"/>
      <c r="AX86" s="1624" t="str">
        <f>IF(T86="","",T86)</f>
        <v>Территория действия тарифа</v>
      </c>
      <c r="AY86" s="1624"/>
      <c r="AZ86" s="1624"/>
      <c r="BA86" s="1635">
        <v>0</v>
      </c>
    </row>
    <row s="1850" customFormat="1" customHeight="1" ht="23.25">
      <c r="A87" s="1363"/>
      <c r="B87" s="1363"/>
      <c r="C87" s="1363" t="s">
        <v>187</v>
      </c>
      <c r="D87" s="1363"/>
      <c r="E87" s="2259" t="s">
        <v>91</v>
      </c>
      <c r="F87" s="2259"/>
      <c r="G87" s="2258">
        <v>1</v>
      </c>
      <c r="H87" s="1363"/>
      <c r="I87" s="1363"/>
      <c r="J87" s="1363"/>
      <c r="K87" s="1363"/>
      <c r="L87" s="1369"/>
      <c r="M87" s="1365"/>
      <c r="N87" s="1365"/>
      <c r="O87" s="1365"/>
      <c r="P87" s="354"/>
      <c r="Q87" s="352"/>
      <c r="R87" s="353"/>
      <c r="S87" s="2273" t="str">
        <f>INDEX(PT_DIFFERENTIATION_NUM_CS,MATCH(C87,PT_DIFFERENTIATION_CS_ID,0))</f>
        <v>4.1.1</v>
      </c>
      <c r="T87" s="309" t="s">
        <v>424</v>
      </c>
      <c r="U87" s="300"/>
      <c r="V87" s="2242"/>
      <c r="W87" s="2243"/>
      <c r="X87" s="2243"/>
      <c r="Y87" s="2243"/>
      <c r="Z87" s="2243"/>
      <c r="AA87" s="2243"/>
      <c r="AB87" s="2243"/>
      <c r="AC87" s="2244"/>
      <c r="AD87" s="2242" t="str">
        <f>INDEX(PT_DIFFERENTIATION_CS,MATCH(C87,PT_DIFFERENTIATION_CS_ID,0))</f>
        <v>без дифференциации</v>
      </c>
      <c r="AE87" s="2243"/>
      <c r="AF87" s="2243"/>
      <c r="AG87" s="2243"/>
      <c r="AH87" s="2243"/>
      <c r="AI87" s="2243"/>
      <c r="AJ87" s="2243"/>
      <c r="AK87" s="2243"/>
      <c r="AL87" s="2242"/>
      <c r="AM87" s="2243"/>
      <c r="AN87" s="2243"/>
      <c r="AO87" s="2243"/>
      <c r="AP87" s="2243"/>
      <c r="AQ87" s="2243"/>
      <c r="AR87" s="2243"/>
      <c r="AS87" s="2244"/>
      <c r="AT87" s="2244"/>
      <c r="AU87" s="1258" t="s">
        <v>425</v>
      </c>
      <c r="AV87" s="1642"/>
      <c r="AW87" s="1624"/>
      <c r="AX87" s="1624" t="str">
        <f>IF(T87="","",T87)</f>
        <v>Наименование системы теплоснабжения </v>
      </c>
      <c r="AY87" s="1624"/>
      <c r="AZ87" s="1624"/>
      <c r="BA87" s="1635">
        <v>0</v>
      </c>
    </row>
    <row s="1850" customFormat="1" customHeight="1" ht="21">
      <c r="A88" s="1363"/>
      <c r="B88" s="1363"/>
      <c r="C88" s="1363"/>
      <c r="D88" s="1363" t="s">
        <v>188</v>
      </c>
      <c r="E88" s="2259" t="s">
        <v>91</v>
      </c>
      <c r="F88" s="2259"/>
      <c r="G88" s="2259"/>
      <c r="H88" s="2258">
        <v>1</v>
      </c>
      <c r="I88" s="1363"/>
      <c r="J88" s="1363"/>
      <c r="K88" s="1363"/>
      <c r="L88" s="1369"/>
      <c r="M88" s="1365"/>
      <c r="N88" s="1365"/>
      <c r="O88" s="1365"/>
      <c r="P88" s="354"/>
      <c r="Q88" s="352"/>
      <c r="R88" s="353"/>
      <c r="S88" s="2273" t="str">
        <f>INDEX(PT_DIFFERENTIATION_NUM_IST_TE,MATCH(D88,PT_DIFFERENTIATION_IST_TE_ID,0))</f>
        <v>4.1.1.1</v>
      </c>
      <c r="T88" s="310" t="s">
        <v>426</v>
      </c>
      <c r="U88" s="300"/>
      <c r="V88" s="2242"/>
      <c r="W88" s="2243"/>
      <c r="X88" s="2243"/>
      <c r="Y88" s="2243"/>
      <c r="Z88" s="2243"/>
      <c r="AA88" s="2243"/>
      <c r="AB88" s="2243"/>
      <c r="AC88" s="2244"/>
      <c r="AD88" s="2242" t="str">
        <f>INDEX(PT_DIFFERENTIATION_IST_TE,MATCH(D88,PT_DIFFERENTIATION_IST_TE_ID,0))</f>
        <v>без дифференциации</v>
      </c>
      <c r="AE88" s="2243"/>
      <c r="AF88" s="2243"/>
      <c r="AG88" s="2243"/>
      <c r="AH88" s="2243"/>
      <c r="AI88" s="2243"/>
      <c r="AJ88" s="2243"/>
      <c r="AK88" s="2243"/>
      <c r="AL88" s="2242"/>
      <c r="AM88" s="2243"/>
      <c r="AN88" s="2243"/>
      <c r="AO88" s="2243"/>
      <c r="AP88" s="2243"/>
      <c r="AQ88" s="2243"/>
      <c r="AR88" s="2243"/>
      <c r="AS88" s="2244"/>
      <c r="AT88" s="2244"/>
      <c r="AU88" s="1258" t="s">
        <v>427</v>
      </c>
      <c r="AV88" s="1642"/>
      <c r="AW88" s="1624"/>
      <c r="AX88" s="1624" t="str">
        <f>IF(T88="","",T88)</f>
        <v>Источник тепловой энергии  </v>
      </c>
      <c r="AY88" s="1624"/>
      <c r="AZ88" s="1624"/>
      <c r="BA88" s="1635">
        <v>0</v>
      </c>
    </row>
    <row s="1850" customFormat="1" customHeight="1" ht="47.25">
      <c r="A89" s="1363"/>
      <c r="B89" s="1363"/>
      <c r="C89" s="1363"/>
      <c r="D89" s="1363"/>
      <c r="E89" s="2259" t="s">
        <v>91</v>
      </c>
      <c r="F89" s="2259"/>
      <c r="G89" s="2259"/>
      <c r="H89" s="2259"/>
      <c r="I89" s="2256" t="str">
        <f>S88&amp;".1"</f>
        <v>4.1.1.1.1</v>
      </c>
      <c r="J89" s="1363"/>
      <c r="K89" s="1363"/>
      <c r="L89" s="1369" t="s">
        <v>428</v>
      </c>
      <c r="M89" s="1366"/>
      <c r="N89" s="1776"/>
      <c r="O89" s="1776"/>
      <c r="P89" s="2374">
        <v>1</v>
      </c>
      <c r="Q89" s="2374"/>
      <c r="R89" s="356"/>
      <c r="S89" s="2273" t="str">
        <f>$I89</f>
        <v>4.1.1.1.1</v>
      </c>
      <c r="T89" s="285" t="s">
        <v>429</v>
      </c>
      <c r="U89" s="300"/>
      <c r="V89" s="2245"/>
      <c r="W89" s="2246"/>
      <c r="X89" s="2246"/>
      <c r="Y89" s="2246"/>
      <c r="Z89" s="2246"/>
      <c r="AA89" s="2246"/>
      <c r="AB89" s="2246"/>
      <c r="AC89" s="2247"/>
      <c r="AD89" s="2245" t="s">
        <v>471</v>
      </c>
      <c r="AE89" s="2246"/>
      <c r="AF89" s="2246"/>
      <c r="AG89" s="2246"/>
      <c r="AH89" s="2246"/>
      <c r="AI89" s="2246"/>
      <c r="AJ89" s="2246"/>
      <c r="AK89" s="2246"/>
      <c r="AL89" s="2245"/>
      <c r="AM89" s="2246"/>
      <c r="AN89" s="2246"/>
      <c r="AO89" s="2246"/>
      <c r="AP89" s="2246"/>
      <c r="AQ89" s="2246"/>
      <c r="AR89" s="2246"/>
      <c r="AS89" s="2247"/>
      <c r="AT89" s="2247"/>
      <c r="AU89" s="1258" t="s">
        <v>430</v>
      </c>
      <c r="AV89" s="1642"/>
      <c r="AW89" s="1624"/>
      <c r="AX89" s="1624" t="str">
        <f>IF(T89="","",T89)</f>
        <v>Схема подключения теплопотребляющей установки к коллектору источника тепловой энергии</v>
      </c>
      <c r="AY89" s="1624"/>
      <c r="AZ89" s="1624"/>
      <c r="BA89" s="1635">
        <v>0</v>
      </c>
    </row>
    <row s="1850" customFormat="1" customHeight="1" ht="21">
      <c r="A90" s="1363"/>
      <c r="B90" s="1363"/>
      <c r="C90" s="1363"/>
      <c r="D90" s="1363"/>
      <c r="E90" s="2259" t="s">
        <v>91</v>
      </c>
      <c r="F90" s="2259"/>
      <c r="G90" s="2259"/>
      <c r="H90" s="2259"/>
      <c r="I90" s="2286"/>
      <c r="J90" s="2256" t="str">
        <f>I89&amp;".1"</f>
        <v>4.1.1.1.1.1</v>
      </c>
      <c r="K90" s="1363"/>
      <c r="L90" s="1369" t="s">
        <v>431</v>
      </c>
      <c r="M90" s="1366"/>
      <c r="N90" s="1366"/>
      <c r="O90" s="1776"/>
      <c r="P90" s="2374"/>
      <c r="Q90" s="2374">
        <v>1</v>
      </c>
      <c r="R90" s="357"/>
      <c r="S90" s="2273" t="str">
        <f>$J90</f>
        <v>4.1.1.1.1.1</v>
      </c>
      <c r="T90" s="286" t="s">
        <v>432</v>
      </c>
      <c r="U90" s="300"/>
      <c r="V90" s="2245"/>
      <c r="W90" s="2246"/>
      <c r="X90" s="2246"/>
      <c r="Y90" s="2246"/>
      <c r="Z90" s="2246"/>
      <c r="AA90" s="2246"/>
      <c r="AB90" s="2246"/>
      <c r="AC90" s="2247"/>
      <c r="AD90" s="2245" t="s">
        <v>474</v>
      </c>
      <c r="AE90" s="2246"/>
      <c r="AF90" s="2246"/>
      <c r="AG90" s="2246"/>
      <c r="AH90" s="2246"/>
      <c r="AI90" s="2246"/>
      <c r="AJ90" s="2246"/>
      <c r="AK90" s="2246"/>
      <c r="AL90" s="2245"/>
      <c r="AM90" s="2246"/>
      <c r="AN90" s="2246"/>
      <c r="AO90" s="2246"/>
      <c r="AP90" s="2246"/>
      <c r="AQ90" s="2246"/>
      <c r="AR90" s="2246"/>
      <c r="AS90" s="2247"/>
      <c r="AT90" s="2247"/>
      <c r="AU90" s="1258" t="s">
        <v>433</v>
      </c>
      <c r="AV90" s="1642"/>
      <c r="AW90" s="1624"/>
      <c r="AX90" s="1624" t="str">
        <f>IF(T90="","",T90)</f>
        <v>Группа потребителей</v>
      </c>
      <c r="AY90" s="1624"/>
      <c r="AZ90" s="1624"/>
      <c r="BA90" s="1635">
        <v>0</v>
      </c>
    </row>
    <row s="1850" customFormat="1" customHeight="1" ht="21">
      <c r="A91" s="1363"/>
      <c r="B91" s="1363"/>
      <c r="C91" s="1363"/>
      <c r="D91" s="1363"/>
      <c r="E91" s="2259" t="s">
        <v>91</v>
      </c>
      <c r="F91" s="2259"/>
      <c r="G91" s="2259"/>
      <c r="H91" s="2259"/>
      <c r="I91" s="2286"/>
      <c r="J91" s="2286"/>
      <c r="K91" s="2256" t="str">
        <f>J90&amp;".1"</f>
        <v>4.1.1.1.1.1.1</v>
      </c>
      <c r="L91" s="1369" t="s">
        <v>434</v>
      </c>
      <c r="M91" s="1366"/>
      <c r="N91" s="1366"/>
      <c r="O91" s="1366"/>
      <c r="P91" s="2374"/>
      <c r="Q91" s="2374"/>
      <c r="R91" s="357">
        <v>1</v>
      </c>
      <c r="S91" s="2273" t="str">
        <f>$K91</f>
        <v>4.1.1.1.1.1.1</v>
      </c>
      <c r="T91" s="1347" t="s">
        <v>473</v>
      </c>
      <c r="U91" s="300"/>
      <c r="V91" s="751"/>
      <c r="W91" s="325"/>
      <c r="X91" s="751"/>
      <c r="Y91" s="1257"/>
      <c r="Z91" s="2602"/>
      <c r="AA91" s="2107" t="s">
        <v>67</v>
      </c>
      <c r="AB91" s="2602"/>
      <c r="AC91" s="2107" t="s">
        <v>67</v>
      </c>
      <c r="AD91" s="751">
        <f>1641.46*1.22</f>
        <v>2002.5812</v>
      </c>
      <c r="AE91" s="325"/>
      <c r="AF91" s="751"/>
      <c r="AG91" s="1257"/>
      <c r="AH91" s="2602">
        <v>46388</v>
      </c>
      <c r="AI91" s="2107" t="s">
        <v>67</v>
      </c>
      <c r="AJ91" s="2602">
        <v>46568</v>
      </c>
      <c r="AK91" s="2107" t="s">
        <v>67</v>
      </c>
      <c r="AL91" s="751">
        <f>1809.87*1.22</f>
        <v>2208.0414</v>
      </c>
      <c r="AM91" s="325"/>
      <c r="AN91" s="751"/>
      <c r="AO91" s="1257"/>
      <c r="AP91" s="2602">
        <v>46569</v>
      </c>
      <c r="AQ91" s="2107" t="s">
        <v>67</v>
      </c>
      <c r="AR91" s="2602">
        <v>46752</v>
      </c>
      <c r="AS91" s="2107" t="s">
        <v>67</v>
      </c>
      <c r="AT91" s="325"/>
      <c r="AU91" s="2253" t="s">
        <v>435</v>
      </c>
      <c r="AV91" s="1642">
        <f>STRCHECKDATE(V92:AT92)</f>
      </c>
      <c r="AW91" s="1624"/>
      <c r="AX91" s="1624" t="str">
        <f>IF(T91="","",T91)</f>
        <v>вода</v>
      </c>
      <c r="AY91" s="1624"/>
      <c r="AZ91" s="1624"/>
      <c r="BA91" s="1635">
        <v>0</v>
      </c>
    </row>
    <row s="1850" customFormat="1" customHeight="1" ht="0.75">
      <c r="A92" s="1363"/>
      <c r="B92" s="1363"/>
      <c r="C92" s="1363"/>
      <c r="D92" s="1363"/>
      <c r="E92" s="2259" t="s">
        <v>91</v>
      </c>
      <c r="F92" s="2259"/>
      <c r="G92" s="2259"/>
      <c r="H92" s="2259"/>
      <c r="I92" s="2286"/>
      <c r="J92" s="2286"/>
      <c r="K92" s="2256"/>
      <c r="L92" s="1369"/>
      <c r="M92" s="1366"/>
      <c r="N92" s="1366"/>
      <c r="O92" s="1366"/>
      <c r="P92" s="2374"/>
      <c r="Q92" s="2374"/>
      <c r="R92" s="357"/>
      <c r="S92" s="2513"/>
      <c r="T92" s="300"/>
      <c r="U92" s="300"/>
      <c r="V92" s="325"/>
      <c r="W92" s="325"/>
      <c r="X92" s="325"/>
      <c r="Y92" s="328" t="str">
        <f>Z91&amp;"-"&amp;AB91</f>
        <v>-</v>
      </c>
      <c r="Z92" s="2309"/>
      <c r="AA92" s="2107"/>
      <c r="AB92" s="2309"/>
      <c r="AC92" s="2107"/>
      <c r="AD92" s="325"/>
      <c r="AE92" s="325"/>
      <c r="AF92" s="325"/>
      <c r="AG92" s="328" t="str">
        <f>AH91&amp;"-"&amp;AJ91</f>
        <v>46388-46568</v>
      </c>
      <c r="AH92" s="2309"/>
      <c r="AI92" s="2107"/>
      <c r="AJ92" s="2309"/>
      <c r="AK92" s="2107"/>
      <c r="AL92" s="325"/>
      <c r="AM92" s="325"/>
      <c r="AN92" s="325"/>
      <c r="AO92" s="328" t="str">
        <f>AP91&amp;"-"&amp;AR91</f>
        <v>46569-46752</v>
      </c>
      <c r="AP92" s="2309"/>
      <c r="AQ92" s="2107"/>
      <c r="AR92" s="2309"/>
      <c r="AS92" s="2107"/>
      <c r="AT92" s="325"/>
      <c r="AU92" s="2254"/>
      <c r="AV92" s="1642"/>
      <c r="AW92" s="1624"/>
      <c r="AX92" s="1624" t="str">
        <f>IF(T92="","",T92)</f>
        <v/>
      </c>
      <c r="AY92" s="1624"/>
      <c r="AZ92" s="1624"/>
      <c r="BA92" s="1635">
        <v>0</v>
      </c>
    </row>
    <row s="1850" customFormat="1" customHeight="1" ht="15">
      <c r="A93" s="1363"/>
      <c r="B93" s="1363"/>
      <c r="C93" s="1363"/>
      <c r="D93" s="1363"/>
      <c r="E93" s="2259" t="s">
        <v>91</v>
      </c>
      <c r="F93" s="2259"/>
      <c r="G93" s="2259"/>
      <c r="H93" s="2259"/>
      <c r="I93" s="2286"/>
      <c r="J93" s="2256"/>
      <c r="K93" s="1363"/>
      <c r="L93" s="1369"/>
      <c r="M93" s="1366"/>
      <c r="N93" s="1366"/>
      <c r="O93" s="1776"/>
      <c r="P93" s="2374"/>
      <c r="Q93" s="2374"/>
      <c r="R93" s="356"/>
      <c r="S93" s="2656"/>
      <c r="T93" s="2669" t="s">
        <v>436</v>
      </c>
      <c r="U93" s="2658"/>
      <c r="V93" s="2658"/>
      <c r="W93" s="2658"/>
      <c r="X93" s="2658"/>
      <c r="Y93" s="2658"/>
      <c r="Z93" s="2658"/>
      <c r="AA93" s="2658"/>
      <c r="AB93" s="2658"/>
      <c r="AC93" s="2658"/>
      <c r="AD93" s="2658"/>
      <c r="AE93" s="2658"/>
      <c r="AF93" s="2658"/>
      <c r="AG93" s="2658"/>
      <c r="AH93" s="2658"/>
      <c r="AI93" s="2658"/>
      <c r="AJ93" s="2658"/>
      <c r="AK93" s="2658"/>
      <c r="AL93" s="2659"/>
      <c r="AM93" s="2659"/>
      <c r="AN93" s="2659"/>
      <c r="AO93" s="2659"/>
      <c r="AP93" s="2659"/>
      <c r="AQ93" s="2659"/>
      <c r="AR93" s="2659"/>
      <c r="AS93" s="2659"/>
      <c r="AT93" s="2660"/>
      <c r="AU93" s="2255"/>
      <c r="AV93" s="1642"/>
      <c r="AW93" s="1624"/>
      <c r="AX93" s="1624" t="str">
        <f>IF(T93="","",T93)</f>
        <v>Добавить вид теплоносителя (параметры теплоносителя)</v>
      </c>
      <c r="AY93" s="1624"/>
      <c r="AZ93" s="1624"/>
      <c r="BA93" s="1635">
        <v>0</v>
      </c>
    </row>
    <row s="1850" customFormat="1" customHeight="1" ht="15">
      <c r="A94" s="1363"/>
      <c r="B94" s="1363"/>
      <c r="C94" s="1363"/>
      <c r="D94" s="1363"/>
      <c r="E94" s="2259" t="s">
        <v>91</v>
      </c>
      <c r="F94" s="2259"/>
      <c r="G94" s="2259"/>
      <c r="H94" s="2259"/>
      <c r="I94" s="2256"/>
      <c r="J94" s="1363"/>
      <c r="K94" s="1363"/>
      <c r="L94" s="1369"/>
      <c r="M94" s="1366"/>
      <c r="N94" s="1776"/>
      <c r="O94" s="1776"/>
      <c r="P94" s="2374"/>
      <c r="Q94" s="2374"/>
      <c r="R94" s="356"/>
      <c r="S94" s="2656"/>
      <c r="T94" s="2670" t="s">
        <v>437</v>
      </c>
      <c r="U94" s="2658"/>
      <c r="V94" s="2658"/>
      <c r="W94" s="2658"/>
      <c r="X94" s="2658"/>
      <c r="Y94" s="2658"/>
      <c r="Z94" s="2658"/>
      <c r="AA94" s="2658"/>
      <c r="AB94" s="2658"/>
      <c r="AC94" s="2662"/>
      <c r="AD94" s="2658"/>
      <c r="AE94" s="2658"/>
      <c r="AF94" s="2658"/>
      <c r="AG94" s="2658"/>
      <c r="AH94" s="2658"/>
      <c r="AI94" s="2658"/>
      <c r="AJ94" s="2658"/>
      <c r="AK94" s="2662"/>
      <c r="AL94" s="2659"/>
      <c r="AM94" s="2659"/>
      <c r="AN94" s="2659"/>
      <c r="AO94" s="2659"/>
      <c r="AP94" s="2659"/>
      <c r="AQ94" s="2659"/>
      <c r="AR94" s="2659"/>
      <c r="AS94" s="2663"/>
      <c r="AT94" s="2658"/>
      <c r="AU94" s="2664"/>
      <c r="AV94" s="1642"/>
      <c r="AW94" s="1624"/>
      <c r="AX94" s="1624" t="str">
        <f>IF(T94="","",T94)</f>
        <v>Добавить группу потребителей</v>
      </c>
      <c r="AY94" s="1624"/>
      <c r="AZ94" s="1624"/>
      <c r="BA94" s="1635">
        <v>0</v>
      </c>
    </row>
    <row s="1850" customFormat="1" customHeight="1" ht="14.25">
      <c r="A95" s="1363"/>
      <c r="B95" s="1363"/>
      <c r="C95" s="1363"/>
      <c r="D95" s="1363"/>
      <c r="E95" s="2259" t="s">
        <v>91</v>
      </c>
      <c r="F95" s="2259"/>
      <c r="G95" s="2259"/>
      <c r="H95" s="2258"/>
      <c r="I95" s="1363"/>
      <c r="J95" s="1363"/>
      <c r="K95" s="1363"/>
      <c r="L95" s="1369"/>
      <c r="M95" s="1365"/>
      <c r="N95" s="1365"/>
      <c r="O95" s="1366"/>
      <c r="P95" s="1823"/>
      <c r="Q95" s="375"/>
      <c r="R95" s="355"/>
      <c r="S95" s="2656"/>
      <c r="T95" s="2671" t="s">
        <v>438</v>
      </c>
      <c r="U95" s="2658"/>
      <c r="V95" s="2658"/>
      <c r="W95" s="2658"/>
      <c r="X95" s="2658"/>
      <c r="Y95" s="2658"/>
      <c r="Z95" s="2658"/>
      <c r="AA95" s="2658"/>
      <c r="AB95" s="2658"/>
      <c r="AC95" s="2662"/>
      <c r="AD95" s="2658"/>
      <c r="AE95" s="2658"/>
      <c r="AF95" s="2658"/>
      <c r="AG95" s="2658"/>
      <c r="AH95" s="2658"/>
      <c r="AI95" s="2658"/>
      <c r="AJ95" s="2658"/>
      <c r="AK95" s="2662"/>
      <c r="AL95" s="2659"/>
      <c r="AM95" s="2659"/>
      <c r="AN95" s="2659"/>
      <c r="AO95" s="2659"/>
      <c r="AP95" s="2659"/>
      <c r="AQ95" s="2659"/>
      <c r="AR95" s="2659"/>
      <c r="AS95" s="2663"/>
      <c r="AT95" s="2658"/>
      <c r="AU95" s="2664"/>
      <c r="AV95" s="1642"/>
      <c r="AW95" s="1624"/>
      <c r="AX95" s="1624" t="str">
        <f>IF(T95="","",T95)</f>
        <v>Добавить схему подключения</v>
      </c>
      <c r="AY95" s="1624"/>
      <c r="AZ95" s="1624"/>
      <c r="BA95" s="1635">
        <v>0</v>
      </c>
    </row>
    <row s="622" customFormat="1" customHeight="1" ht="0.75">
      <c r="A96" s="1343"/>
      <c r="B96" s="1343"/>
      <c r="C96" s="1343"/>
      <c r="D96" s="1343"/>
      <c r="E96" s="2259" t="s">
        <v>91</v>
      </c>
      <c r="F96" s="2259"/>
      <c r="G96" s="2258"/>
      <c r="H96" s="1343"/>
      <c r="I96" s="1343"/>
      <c r="J96" s="1343"/>
      <c r="K96" s="1343"/>
      <c r="L96" s="1545"/>
      <c r="M96" s="1315"/>
      <c r="N96" s="1315"/>
      <c r="O96" s="1642"/>
      <c r="P96" s="1316"/>
      <c r="Q96" s="1344"/>
      <c r="R96" s="1316"/>
      <c r="S96" s="1318"/>
      <c r="T96" s="1319" t="s">
        <v>170</v>
      </c>
      <c r="U96" s="1320"/>
      <c r="V96" s="1320"/>
      <c r="W96" s="1320"/>
      <c r="X96" s="1320"/>
      <c r="Y96" s="1320"/>
      <c r="Z96" s="1320"/>
      <c r="AA96" s="1320"/>
      <c r="AB96" s="1320"/>
      <c r="AC96" s="1320"/>
      <c r="AD96" s="1320"/>
      <c r="AE96" s="1320"/>
      <c r="AF96" s="1320"/>
      <c r="AG96" s="1320"/>
      <c r="AH96" s="1320"/>
      <c r="AI96" s="1320"/>
      <c r="AJ96" s="1320"/>
      <c r="AK96" s="1320"/>
      <c r="AL96" s="1320"/>
      <c r="AM96" s="1320"/>
      <c r="AN96" s="1320"/>
      <c r="AO96" s="1320"/>
      <c r="AP96" s="1320"/>
      <c r="AQ96" s="1320"/>
      <c r="AR96" s="1320"/>
      <c r="AS96" s="1320"/>
      <c r="AT96" s="1320"/>
      <c r="AU96" s="1320"/>
      <c r="AV96" s="1642"/>
      <c r="AW96" s="1624"/>
      <c r="AX96" s="1624" t="str">
        <f>IF(T96="","",T96)</f>
        <v>Добавить источник для дифференциации</v>
      </c>
      <c r="AY96" s="1624"/>
      <c r="AZ96" s="1624"/>
      <c r="BA96" s="1642">
        <v>0</v>
      </c>
    </row>
    <row s="622" customFormat="1" customHeight="1" ht="0.75">
      <c r="A97" s="1343"/>
      <c r="B97" s="1343"/>
      <c r="C97" s="1343"/>
      <c r="D97" s="1343"/>
      <c r="E97" s="2259" t="s">
        <v>91</v>
      </c>
      <c r="F97" s="2258"/>
      <c r="G97" s="1343"/>
      <c r="H97" s="1343"/>
      <c r="I97" s="1343"/>
      <c r="J97" s="1343"/>
      <c r="K97" s="1343"/>
      <c r="L97" s="1545"/>
      <c r="M97" s="1321"/>
      <c r="N97" s="1321"/>
      <c r="O97" s="1642"/>
      <c r="P97" s="1316"/>
      <c r="Q97" s="1344"/>
      <c r="R97" s="1316"/>
      <c r="S97" s="1322"/>
      <c r="T97" s="1323" t="s">
        <v>171</v>
      </c>
      <c r="U97" s="1324"/>
      <c r="V97" s="1324"/>
      <c r="W97" s="1324"/>
      <c r="X97" s="1324"/>
      <c r="Y97" s="1324"/>
      <c r="Z97" s="1324"/>
      <c r="AA97" s="1324"/>
      <c r="AB97" s="1324"/>
      <c r="AC97" s="1324"/>
      <c r="AD97" s="1324"/>
      <c r="AE97" s="1324"/>
      <c r="AF97" s="1324"/>
      <c r="AG97" s="1324"/>
      <c r="AH97" s="1324"/>
      <c r="AI97" s="1324"/>
      <c r="AJ97" s="1324"/>
      <c r="AK97" s="1324"/>
      <c r="AL97" s="1324"/>
      <c r="AM97" s="1324"/>
      <c r="AN97" s="1324"/>
      <c r="AO97" s="1324"/>
      <c r="AP97" s="1324"/>
      <c r="AQ97" s="1324"/>
      <c r="AR97" s="1324"/>
      <c r="AS97" s="1324"/>
      <c r="AT97" s="1324"/>
      <c r="AU97" s="1324"/>
      <c r="AV97" s="1642"/>
      <c r="AW97" s="1624"/>
      <c r="AX97" s="1624" t="str">
        <f>IF(T97="","",T97)</f>
        <v>Добавить централизованную систему для дифференциации</v>
      </c>
      <c r="AY97" s="1624"/>
      <c r="AZ97" s="1624"/>
      <c r="BA97" s="1642">
        <v>0</v>
      </c>
    </row>
    <row s="622" customFormat="1" customHeight="1" ht="0.75">
      <c r="A98" s="1343"/>
      <c r="B98" s="1343"/>
      <c r="C98" s="1343"/>
      <c r="D98" s="1343"/>
      <c r="E98" s="2258" t="s">
        <v>91</v>
      </c>
      <c r="F98" s="1343"/>
      <c r="G98" s="1343"/>
      <c r="H98" s="1343"/>
      <c r="I98" s="1343"/>
      <c r="J98" s="1343"/>
      <c r="K98" s="1343"/>
      <c r="L98" s="1545"/>
      <c r="M98" s="1321"/>
      <c r="N98" s="1321"/>
      <c r="O98" s="1642"/>
      <c r="P98" s="1316"/>
      <c r="Q98" s="1344"/>
      <c r="R98" s="1316"/>
      <c r="S98" s="1322"/>
      <c r="T98" s="1325" t="s">
        <v>172</v>
      </c>
      <c r="U98" s="1324"/>
      <c r="V98" s="1324"/>
      <c r="W98" s="1324"/>
      <c r="X98" s="1324"/>
      <c r="Y98" s="1324"/>
      <c r="Z98" s="1324"/>
      <c r="AA98" s="1324"/>
      <c r="AB98" s="1324"/>
      <c r="AC98" s="1324"/>
      <c r="AD98" s="1324"/>
      <c r="AE98" s="1324"/>
      <c r="AF98" s="1324"/>
      <c r="AG98" s="1324"/>
      <c r="AH98" s="1324"/>
      <c r="AI98" s="1324"/>
      <c r="AJ98" s="1324"/>
      <c r="AK98" s="1324"/>
      <c r="AL98" s="1324"/>
      <c r="AM98" s="1324"/>
      <c r="AN98" s="1324"/>
      <c r="AO98" s="1324"/>
      <c r="AP98" s="1324"/>
      <c r="AQ98" s="1324"/>
      <c r="AR98" s="1324"/>
      <c r="AS98" s="1324"/>
      <c r="AT98" s="1324"/>
      <c r="AU98" s="1324"/>
      <c r="AV98" s="1642"/>
      <c r="AW98" s="1624"/>
      <c r="AX98" s="1624" t="str">
        <f>IF(T98="","",T98)</f>
        <v>Добавить территорию для дифференциации</v>
      </c>
      <c r="AY98" s="1624"/>
      <c r="AZ98" s="1624"/>
      <c r="BA98" s="1642">
        <v>0</v>
      </c>
    </row>
    <row s="1642" customFormat="1" customHeight="1" ht="1.05">
      <c r="A99" s="1314"/>
      <c r="B99" s="1314"/>
      <c r="C99" s="1314"/>
      <c r="D99" s="1314"/>
      <c r="E99" s="1343"/>
      <c r="F99" s="1314"/>
      <c r="G99" s="1314"/>
      <c r="H99" s="1314"/>
      <c r="I99" s="1314"/>
      <c r="J99" s="1314"/>
      <c r="K99" s="1314"/>
      <c r="L99" s="1339"/>
      <c r="M99" s="1321"/>
      <c r="N99" s="1321"/>
      <c r="P99" s="1316"/>
      <c r="Q99" s="1317"/>
      <c r="R99" s="1316"/>
      <c r="S99" s="1322"/>
      <c r="T99" s="1325" t="s">
        <v>189</v>
      </c>
      <c r="U99" s="1324"/>
      <c r="V99" s="1324"/>
      <c r="W99" s="1324"/>
      <c r="X99" s="1324"/>
      <c r="Y99" s="1324"/>
      <c r="Z99" s="1324"/>
      <c r="AA99" s="1324"/>
      <c r="AB99" s="1324"/>
      <c r="AC99" s="1324"/>
      <c r="AD99" s="1324"/>
      <c r="AE99" s="1324"/>
      <c r="AF99" s="1324"/>
      <c r="AG99" s="1324"/>
      <c r="AH99" s="1324"/>
      <c r="AI99" s="1324"/>
      <c r="AJ99" s="1324"/>
      <c r="AK99" s="1324"/>
      <c r="AL99" s="1324"/>
      <c r="AM99" s="1324"/>
      <c r="AN99" s="1324"/>
      <c r="AO99" s="1324"/>
      <c r="AP99" s="1324"/>
      <c r="AQ99" s="1324"/>
      <c r="AR99" s="1324"/>
      <c r="AS99" s="1324"/>
      <c r="AT99" s="1324"/>
      <c r="AU99" s="1324"/>
      <c r="AW99" s="789"/>
      <c r="AX99" s="789" t="str">
        <f>IF(T99="","",T99)</f>
        <v>Добавить наименование тарифа</v>
      </c>
      <c r="AY99" s="789"/>
      <c r="AZ99" s="789"/>
      <c r="BA99" s="518">
        <v>1</v>
      </c>
    </row>
    <row customHeight="1" ht="11.549999999999999">
      <c r="M100" s="1160"/>
      <c r="N100" s="1160"/>
      <c r="O100" s="537"/>
      <c r="P100" s="1155"/>
      <c r="Q100" s="1155"/>
      <c r="R100" s="1155"/>
      <c r="S100" s="1155"/>
      <c r="AL100" s="1635"/>
      <c r="AM100" s="1635"/>
      <c r="AN100" s="1635"/>
      <c r="AO100" s="1635"/>
      <c r="AP100" s="1635"/>
      <c r="AQ100" s="1635"/>
      <c r="AR100" s="1635"/>
      <c r="AS100" s="1635"/>
      <c r="AV100" s="1155"/>
      <c r="AW100" s="1155"/>
      <c r="AX100" s="1155"/>
      <c r="AY100" s="1155"/>
      <c r="AZ100" s="1155"/>
      <c r="BA100" s="1155">
        <v>11</v>
      </c>
    </row>
    <row customHeight="1" ht="28.5">
      <c r="O101" s="537"/>
      <c r="S101" s="1253"/>
      <c r="T101" s="2285"/>
      <c r="U101" s="2285"/>
      <c r="V101" s="2285"/>
      <c r="W101" s="2285"/>
      <c r="X101" s="2285"/>
      <c r="Y101" s="2285"/>
      <c r="Z101" s="2285"/>
      <c r="AA101" s="2285"/>
      <c r="AB101" s="2285"/>
      <c r="AC101" s="2285"/>
      <c r="AD101" s="2285"/>
      <c r="AE101" s="2285"/>
      <c r="AF101" s="2285"/>
      <c r="AG101" s="2285"/>
      <c r="AH101" s="2285"/>
      <c r="AI101" s="2285"/>
      <c r="AJ101" s="2285"/>
      <c r="AK101" s="2285"/>
      <c r="AL101" s="2385"/>
      <c r="AM101" s="2385"/>
      <c r="AN101" s="2385"/>
      <c r="AO101" s="2385"/>
      <c r="AP101" s="2385"/>
      <c r="AQ101" s="2385"/>
      <c r="AR101" s="2385"/>
      <c r="AS101" s="2385"/>
      <c r="AT101" s="2285"/>
      <c r="AU101" s="2285"/>
      <c r="BA101" s="1155">
        <v>27</v>
      </c>
    </row>
    <row customHeight="1" ht="65.25">
      <c r="O102" s="537"/>
      <c r="T102" s="2285"/>
      <c r="U102" s="2285"/>
      <c r="V102" s="2285"/>
      <c r="W102" s="2285"/>
      <c r="X102" s="2285"/>
      <c r="Y102" s="2285"/>
      <c r="Z102" s="2285"/>
      <c r="AA102" s="2285"/>
      <c r="AB102" s="2285"/>
      <c r="AC102" s="2285"/>
      <c r="AD102" s="2285"/>
      <c r="AE102" s="2285"/>
      <c r="AF102" s="2285"/>
      <c r="AG102" s="2285"/>
      <c r="AH102" s="2285"/>
      <c r="AI102" s="2285"/>
      <c r="AJ102" s="2285"/>
      <c r="AK102" s="2285"/>
      <c r="AL102" s="2385"/>
      <c r="AM102" s="2385"/>
      <c r="AN102" s="2385"/>
      <c r="AO102" s="2385"/>
      <c r="AP102" s="2385"/>
      <c r="AQ102" s="2385"/>
      <c r="AR102" s="2385"/>
      <c r="AS102" s="2385"/>
      <c r="AT102" s="2285"/>
      <c r="AU102" s="2285"/>
      <c r="BA102" s="1155">
        <v>62</v>
      </c>
    </row>
    <row customHeight="1" ht="14.699999999999998">
      <c r="O103" s="537"/>
      <c r="AL103" s="1635"/>
      <c r="AM103" s="1635"/>
      <c r="AN103" s="1635"/>
      <c r="AO103" s="1635"/>
      <c r="AP103" s="1635"/>
      <c r="AQ103" s="1635"/>
      <c r="AR103" s="1635"/>
      <c r="AS103" s="1635"/>
      <c r="BA103" s="1155">
        <v>14</v>
      </c>
    </row>
    <row customHeight="1" ht="18.75">
      <c r="O104" s="537"/>
      <c r="S104" s="1253"/>
      <c r="T104" s="2285"/>
      <c r="U104" s="2285"/>
      <c r="V104" s="2285"/>
      <c r="W104" s="2285"/>
      <c r="X104" s="2285"/>
      <c r="Y104" s="2285"/>
      <c r="Z104" s="2285"/>
      <c r="AA104" s="2285"/>
      <c r="AB104" s="2285"/>
      <c r="AC104" s="2285"/>
      <c r="AD104" s="2285"/>
      <c r="AE104" s="2285"/>
      <c r="AF104" s="2285"/>
      <c r="AG104" s="2285"/>
      <c r="AH104" s="2285"/>
      <c r="AI104" s="2285"/>
      <c r="AJ104" s="2285"/>
      <c r="AK104" s="2285"/>
      <c r="AL104" s="2385"/>
      <c r="AM104" s="2385"/>
      <c r="AN104" s="2385"/>
      <c r="AO104" s="2385"/>
      <c r="AP104" s="2385"/>
      <c r="AQ104" s="2385"/>
      <c r="AR104" s="2385"/>
      <c r="AS104" s="2385"/>
      <c r="AT104" s="2285"/>
      <c r="AU104" s="2285"/>
      <c r="BA104" s="1155">
        <v>18</v>
      </c>
    </row>
    <row customHeight="1" ht="18.75">
      <c r="O105" s="537"/>
      <c r="T105" s="2285"/>
      <c r="U105" s="2285"/>
      <c r="V105" s="2285"/>
      <c r="W105" s="2285"/>
      <c r="X105" s="2285"/>
      <c r="Y105" s="2285"/>
      <c r="Z105" s="2285"/>
      <c r="AA105" s="2285"/>
      <c r="AB105" s="2285"/>
      <c r="AC105" s="2285"/>
      <c r="AD105" s="2285"/>
      <c r="AE105" s="2285"/>
      <c r="AF105" s="2285"/>
      <c r="AG105" s="2285"/>
      <c r="AH105" s="2285"/>
      <c r="AI105" s="2285"/>
      <c r="AJ105" s="2285"/>
      <c r="AK105" s="2285"/>
      <c r="AL105" s="2385"/>
      <c r="AM105" s="2385"/>
      <c r="AN105" s="2385"/>
      <c r="AO105" s="2385"/>
      <c r="AP105" s="2385"/>
      <c r="AQ105" s="2385"/>
      <c r="AR105" s="2385"/>
      <c r="AS105" s="2385"/>
      <c r="AT105" s="2285"/>
      <c r="AU105" s="2285"/>
      <c r="BA105" s="1155">
        <v>18</v>
      </c>
    </row>
    <row customHeight="1" ht="29.25">
      <c r="O106" s="537"/>
      <c r="S106" s="1253"/>
      <c r="T106" s="2285"/>
      <c r="U106" s="2285"/>
      <c r="V106" s="2285"/>
      <c r="W106" s="2285"/>
      <c r="X106" s="2285"/>
      <c r="Y106" s="2285"/>
      <c r="Z106" s="2285"/>
      <c r="AA106" s="2285"/>
      <c r="AB106" s="2285"/>
      <c r="AC106" s="2285"/>
      <c r="AD106" s="2285"/>
      <c r="AE106" s="2285"/>
      <c r="AF106" s="2285"/>
      <c r="AG106" s="2285"/>
      <c r="AH106" s="2285"/>
      <c r="AI106" s="2285"/>
      <c r="AJ106" s="2285"/>
      <c r="AK106" s="2285"/>
      <c r="AL106" s="2385"/>
      <c r="AM106" s="2385"/>
      <c r="AN106" s="2385"/>
      <c r="AO106" s="2385"/>
      <c r="AP106" s="2385"/>
      <c r="AQ106" s="2385"/>
      <c r="AR106" s="2385"/>
      <c r="AS106" s="2385"/>
      <c r="AT106" s="2285"/>
      <c r="AU106" s="2285"/>
      <c r="BA106" s="1155">
        <v>28</v>
      </c>
    </row>
    <row customHeight="1" ht="22.5" hidden="1">
      <c r="A107" s="1160" t="s">
        <v>83</v>
      </c>
      <c r="B107" s="1160">
        <v>0</v>
      </c>
      <c r="C107" s="1160">
        <v>0</v>
      </c>
      <c r="D107" s="1160">
        <v>0</v>
      </c>
      <c r="E107" s="1160">
        <v>0</v>
      </c>
      <c r="F107" s="1160">
        <v>0</v>
      </c>
      <c r="G107" s="1160">
        <v>0</v>
      </c>
      <c r="H107" s="1160">
        <v>0</v>
      </c>
      <c r="I107" s="1160">
        <v>0</v>
      </c>
      <c r="J107" s="1160">
        <v>0</v>
      </c>
      <c r="K107" s="1160">
        <v>0</v>
      </c>
      <c r="L107" s="1329">
        <v>0</v>
      </c>
      <c r="M107" s="1362">
        <v>0</v>
      </c>
      <c r="N107" s="1362">
        <v>0</v>
      </c>
      <c r="O107" s="1362">
        <v>0</v>
      </c>
      <c r="P107" s="1328">
        <v>3</v>
      </c>
      <c r="Q107" s="344">
        <v>3</v>
      </c>
      <c r="R107" s="344">
        <v>3</v>
      </c>
      <c r="S107" s="581">
        <v>12</v>
      </c>
      <c r="T107" s="1155">
        <v>31</v>
      </c>
      <c r="U107" s="1155">
        <v>0</v>
      </c>
      <c r="V107" s="1155">
        <v>0</v>
      </c>
      <c r="W107" s="1155">
        <v>0</v>
      </c>
      <c r="X107" s="1155">
        <v>0</v>
      </c>
      <c r="Y107" s="1155">
        <v>0</v>
      </c>
      <c r="Z107" s="1155">
        <v>0</v>
      </c>
      <c r="AA107" s="1155">
        <v>0</v>
      </c>
      <c r="AB107" s="1155">
        <v>0</v>
      </c>
      <c r="AC107" s="1155">
        <v>0</v>
      </c>
      <c r="AD107" s="1155">
        <v>24</v>
      </c>
      <c r="AE107" s="1155">
        <v>0</v>
      </c>
      <c r="AF107" s="1155">
        <v>24</v>
      </c>
      <c r="AG107" s="1155">
        <v>24</v>
      </c>
      <c r="AH107" s="1155">
        <v>11</v>
      </c>
      <c r="AI107" s="1155">
        <v>3</v>
      </c>
      <c r="AJ107" s="1155">
        <v>11</v>
      </c>
      <c r="AK107" s="1155">
        <v>0</v>
      </c>
      <c r="AL107" s="1635">
        <v>0</v>
      </c>
      <c r="AM107" s="1635">
        <v>0</v>
      </c>
      <c r="AN107" s="1635">
        <v>0</v>
      </c>
      <c r="AO107" s="1635">
        <v>0</v>
      </c>
      <c r="AP107" s="1635">
        <v>0</v>
      </c>
      <c r="AQ107" s="1635">
        <v>0</v>
      </c>
      <c r="AR107" s="1635">
        <v>0</v>
      </c>
      <c r="AS107" s="1635">
        <v>0</v>
      </c>
      <c r="AT107" s="1155">
        <v>4</v>
      </c>
      <c r="AU107" s="1155">
        <v>115</v>
      </c>
      <c r="AV107" s="511">
        <v>10</v>
      </c>
      <c r="AW107" s="511">
        <v>10</v>
      </c>
      <c r="AX107" s="511">
        <v>10</v>
      </c>
      <c r="AY107" s="511">
        <v>10</v>
      </c>
      <c r="AZ107" s="511">
        <v>10</v>
      </c>
      <c r="BA107" s="1155">
        <v>23</v>
      </c>
    </row>
  </sheetData>
  <sheetProtection formatColumns="0" formatRows="0" autoFilter="0" sort="0" insertRows="0" insertColumns="1" deleteRows="0" deleteColumns="0"/>
  <mergeCells count="237">
    <mergeCell ref="T105:AU105"/>
    <mergeCell ref="T106:AU106"/>
    <mergeCell ref="T104:AU104"/>
    <mergeCell ref="AU49:AU51"/>
    <mergeCell ref="T101:AU101"/>
    <mergeCell ref="T102:AU102"/>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U63:AU65"/>
    <mergeCell ref="AH63:AH64"/>
    <mergeCell ref="AI63:AI64"/>
    <mergeCell ref="AJ63:AJ64"/>
    <mergeCell ref="AK63:AK64"/>
    <mergeCell ref="V62:AC62"/>
    <mergeCell ref="AD62:AT62"/>
    <mergeCell ref="V57:AC57"/>
    <mergeCell ref="AD57:AT57"/>
    <mergeCell ref="V58:AC58"/>
    <mergeCell ref="AD58:AT58"/>
    <mergeCell ref="V59:AC59"/>
    <mergeCell ref="AD59:AT59"/>
    <mergeCell ref="V60:AC60"/>
    <mergeCell ref="AD60:AT60"/>
    <mergeCell ref="V61:AC61"/>
    <mergeCell ref="AD61:AT61"/>
    <mergeCell ref="E57:E70"/>
    <mergeCell ref="F58:F69"/>
    <mergeCell ref="G59:G68"/>
    <mergeCell ref="H60:H67"/>
    <mergeCell ref="I61:I66"/>
    <mergeCell ref="P61:P66"/>
    <mergeCell ref="J62:J65"/>
    <mergeCell ref="Q62:Q65"/>
    <mergeCell ref="K63:K64"/>
    <mergeCell ref="Z63:Z64"/>
    <mergeCell ref="AA63:AA64"/>
    <mergeCell ref="AB63:AB64"/>
    <mergeCell ref="AC63:AC64"/>
    <mergeCell ref="AU77:AU79"/>
    <mergeCell ref="AH77:AH78"/>
    <mergeCell ref="AI77:AI78"/>
    <mergeCell ref="AJ77:AJ78"/>
    <mergeCell ref="AK77:AK78"/>
    <mergeCell ref="V76:AC76"/>
    <mergeCell ref="AD76:AT76"/>
    <mergeCell ref="V71:AC71"/>
    <mergeCell ref="AD71:AT71"/>
    <mergeCell ref="V72:AC72"/>
    <mergeCell ref="AD72:AT72"/>
    <mergeCell ref="V73:AC73"/>
    <mergeCell ref="AD73:AT73"/>
    <mergeCell ref="V74:AC74"/>
    <mergeCell ref="AD74:AT74"/>
    <mergeCell ref="V75:AC75"/>
    <mergeCell ref="AD75:AT75"/>
    <mergeCell ref="E71:E84"/>
    <mergeCell ref="F72:F83"/>
    <mergeCell ref="G73:G82"/>
    <mergeCell ref="H74:H81"/>
    <mergeCell ref="I75:I80"/>
    <mergeCell ref="P75:P80"/>
    <mergeCell ref="J76:J79"/>
    <mergeCell ref="Q76:Q79"/>
    <mergeCell ref="K77:K78"/>
    <mergeCell ref="Z77:Z78"/>
    <mergeCell ref="AA77:AA78"/>
    <mergeCell ref="AB77:AB78"/>
    <mergeCell ref="AC77:AC78"/>
    <mergeCell ref="AU91:AU93"/>
    <mergeCell ref="AH91:AH92"/>
    <mergeCell ref="AI91:AI92"/>
    <mergeCell ref="AJ91:AJ92"/>
    <mergeCell ref="AK91:AK92"/>
    <mergeCell ref="V90:AC90"/>
    <mergeCell ref="AD90:AT90"/>
    <mergeCell ref="V85:AC85"/>
    <mergeCell ref="AD85:AT85"/>
    <mergeCell ref="V86:AC86"/>
    <mergeCell ref="AD86:AT86"/>
    <mergeCell ref="V87:AC87"/>
    <mergeCell ref="AD87:AT87"/>
    <mergeCell ref="V88:AC88"/>
    <mergeCell ref="AD88:AT88"/>
    <mergeCell ref="V89:AC89"/>
    <mergeCell ref="AD89:AT89"/>
    <mergeCell ref="E85:E98"/>
    <mergeCell ref="F86:F97"/>
    <mergeCell ref="G87:G96"/>
    <mergeCell ref="H88:H95"/>
    <mergeCell ref="I89:I94"/>
    <mergeCell ref="P89:P94"/>
    <mergeCell ref="J90:J93"/>
    <mergeCell ref="Q90:Q93"/>
    <mergeCell ref="K91:K92"/>
    <mergeCell ref="Z91:Z92"/>
    <mergeCell ref="AA91:AA92"/>
    <mergeCell ref="AB91:AB92"/>
    <mergeCell ref="AC91:AC92"/>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3:AP64"/>
    <mergeCell ref="AQ63:AQ64"/>
    <mergeCell ref="AR63:AR64"/>
    <mergeCell ref="AS63:AS64"/>
    <mergeCell ref="AP77:AP78"/>
    <mergeCell ref="AQ77:AQ78"/>
    <mergeCell ref="AR77:AR78"/>
    <mergeCell ref="AS77:AS78"/>
    <mergeCell ref="AP91:AP92"/>
    <mergeCell ref="AQ91:AQ92"/>
    <mergeCell ref="AR91:AR92"/>
    <mergeCell ref="AS91:AS92"/>
  </mergeCells>
  <dataValidations count="8">
    <dataValidation allowBlank="1" promptTitle="checkPeriodRange" sqref="Y65628 Y131164 Y196700 Y262236 Y327772 Y393308 Y458844 Y524380 Y589916 Y655452 Y720988 Y786524 Y852060 Y917596 Y983132 Y9 AG65628 AG131164 AG196700 AG262236 AG327772 AG393308 AG458844 AG524380 AG589916 AG655452 AG720988 AG786524 AG852060 AG917596 AG983132 AG9 AG50 AG18 Y50 Y64 AG64 Y78 AG78 Y92 AG92 AO9 AO50 AO64 AO78 AO92"/>
    <dataValidation allowBlank="1" showInputMessage="1" showErrorMessage="1" prompt="Для выбора выполните двойной щелчок левой клавиши мыши по соответствующей ячейке." sqref="AA65627 AA131163 AA196699 AA262235 AA327771 AA393307 AA458843 AA524379 AA589915 AA655451 AA720987 AA786523 AA852059 AA917595 AA983131 AC131163 AC458843 AC196699 AC262235 AC327771 AC393307 AC524379 AC589915 AC655451 AC720987 AC786523 AC852059 AC917595 AC983131 AC65627 AI65627 AI131163 AI196699 AI262235 AI327771 AI393307 AI458843 AI524379 AI589915 AI655451 AI720987 AI786523 AI852059 AI917595 AI983131 AK327771:AS327771 AK393307:AS393307 AK49 AQ49 AS49 AK524379:AS524379 AK8 AQ8 AS8 AK589915:AS589915 AK655451:AS655451 AK17 AK720987:AS720987 AK786523:AS786523 AK852059:AS852059 AK917595:AS917595 AK983131:AS983131 AK65627:AS65627 AK131163:AS131163 AI49 AK458843:AS458843 AI8 AC8 AA8 AI17 AK196699:AS196699 AA49 AC49 AK262235:AS262235 AA63 AC63 AI63 AK63 AQ63 AS63 AA77 AC77 AI77 AK77 AQ77 AS77 AA91 AC91 AI91 AK91 AQ91 AS9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27 Z131163 Z196699 Z262235 Z327771 Z393307 Z458843 Z524379 Z589915 Z655451 Z720987 Z786523 Z852059 Z917595 Z983131 AB65627 AB131163 AB196699 AB262235 AB327771 AB393307 AB458843 AB524379 AB589915 AB655451 AB720987 AB786523 AB852059 AB917595 AB983131 Z8 AH65627 AH131163 AH196699 AH262235 AH327771 AH393307 AH458843 AH524379 AH589915 AH655451 AH720987 AH786523 AH852059 AH917595 AH983131 AJ65627 AJ131163 AJ196699 AJ262235 AJ327771 AJ393307 AJ458843 AJ524379 AJ589915 AJ655451 AJ720987 AJ786523 AJ852059 AJ917595 AJ983131 AJ49 AH49 AH8 AJ8 AB8 AH17 AJ17 Z49 AB49 Z63 AB63 AH63 AJ63 Z77 AB77 AH77 AJ77 Z91 AB91 AH91 AJ91 AP8 AR8 AP49 AR49 AP63 AR63 AP77 AR77 AP91 AR91"/>
    <dataValidation type="list" allowBlank="1" showInputMessage="1" showErrorMessage="1" errorTitle="Ошибка" error="Выберите значение из списка" sqref="T65627 T131163 T196699 T262235 T327771 T393307 T458843 T524379 T589915 T655451 T720987 T786523 T852059 T917595 T983131">
      <formula1>kind_of_heat_transfer</formula1>
    </dataValidation>
    <dataValidation type="textLength" operator="lessThanOrEqual" allowBlank="1" showInputMessage="1" showErrorMessage="1" errorTitle="Ошибка" error="Допускается ввод не более 900 символов!" sqref="AU65621:AU65628 AU131157:AU131164 AU196693:AU196700 AU262229:AU262236 AU327765:AU327772 AU393301:AU393308 AU458837:AU458844 AU524373:AU524380 AU589909:AU589916 AU655445:AU655452 AU720981:AU720988 AU786517:AU786524 AU852053:AU852060 AU917589:AU917596 AU983125:AU983132">
      <formula1>900</formula1>
    </dataValidation>
    <dataValidation type="list" allowBlank="1" showInputMessage="1" showErrorMessage="1" errorTitle="Ошибка" error="Выберите значение из списка" sqref="V983129:W983129 V65625:W65625 V131161:W131161 V196697:W196697 V262233:W262233 V327769:W327769 V393305:W393305 V458841:W458841 V524377:W524377 V589913:W589913 V655449:W655449 V720985:W720985 V786521:W786521 V852057:W852057 V917593:W917593 AD983129:AE983129 AD65625:AE65625 AD131161:AE131161 AD196697:AE196697 AD262233:AE262233 AD327769:AE327769 AD393305:AE393305 AD458841:AE458841 AD524377:AE524377 AD589913:AE589913 AD655449:AE655449 AD720985:AE720985 AD786521:AE786521 AD852057:AE852057 AD917593:AE917593">
      <formula1>kind_of_scheme_in</formula1>
    </dataValidation>
    <dataValidation allowBlank="1" sqref="S131165:AU131171 S196701:AU196707 S262237:AU262243 S327773:AU327779 S393309:AU393315 S458845:AU458851 S524381:AU524387 S589917:AU589923 S655453:AU655459 S720989:AU720995 S786525:AU786531 S852061:AU852067 S917597:AU917603 S983133:AU983139 S65629:AU65635"/>
    <dataValidation type="list" allowBlank="1" showInputMessage="1" errorTitle="Ошибка" error="Выберите значение из списка" prompt="Выберите значение из списка" sqref="V983130:AT983130 V65626:AT65626 V131162:AT131162 V196698:AT196698 V262234:AT262234 V327770:AT327770 V393306:AT393306 V458842:AT458842 V524378:AT524378 V589914:AT589914 V655450:AT655450 V720986:AT720986 V786522:AT786522 V852058:AT852058 V917594:AT917594">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E5C3C-0558-2699-BDEF-0.1B4428B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421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422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424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426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428</v>
      </c>
      <c r="M6" s="1635"/>
      <c r="P6" s="2257">
        <v>1</v>
      </c>
      <c r="Q6" s="1954"/>
      <c r="R6" s="356"/>
      <c r="S6" s="1958">
        <f>$I6</f>
      </c>
      <c r="T6" s="285" t="s">
        <v>429</v>
      </c>
      <c r="U6" s="300"/>
      <c r="V6" s="2245"/>
      <c r="W6" s="2246"/>
      <c r="X6" s="2246"/>
      <c r="Y6" s="2246"/>
      <c r="Z6" s="2246"/>
      <c r="AA6" s="2246"/>
      <c r="AB6" s="2246"/>
      <c r="AC6" s="2247"/>
      <c r="AD6" s="2245"/>
      <c r="AE6" s="2246"/>
      <c r="AF6" s="2246"/>
      <c r="AG6" s="2246"/>
      <c r="AH6" s="2246"/>
      <c r="AI6" s="2246"/>
      <c r="AJ6" s="2246"/>
      <c r="AK6" s="2246"/>
      <c r="AL6" s="2247"/>
      <c r="AM6" s="1258" t="s">
        <v>430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431</v>
      </c>
      <c r="M7" s="1635"/>
      <c r="N7" s="1631"/>
      <c r="P7" s="2257"/>
      <c r="Q7" s="2257">
        <v>1</v>
      </c>
      <c r="R7" s="357"/>
      <c r="S7" s="1958">
        <f>$J7</f>
      </c>
      <c r="T7" s="286" t="s">
        <v>432</v>
      </c>
      <c r="U7" s="300"/>
      <c r="V7" s="2245"/>
      <c r="W7" s="2246"/>
      <c r="X7" s="2246"/>
      <c r="Y7" s="2246"/>
      <c r="Z7" s="2246"/>
      <c r="AA7" s="2246"/>
      <c r="AB7" s="2246"/>
      <c r="AC7" s="2247"/>
      <c r="AD7" s="2245"/>
      <c r="AE7" s="2246"/>
      <c r="AF7" s="2246"/>
      <c r="AG7" s="2246"/>
      <c r="AH7" s="2246"/>
      <c r="AI7" s="2246"/>
      <c r="AJ7" s="2246"/>
      <c r="AK7" s="2246"/>
      <c r="AL7" s="2247"/>
      <c r="AM7" s="1258" t="s">
        <v>433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434</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435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436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437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438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439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440</v>
      </c>
      <c r="P22" s="1362"/>
      <c r="Q22" s="1371"/>
      <c r="R22" s="1371"/>
      <c r="S22" s="729"/>
      <c r="T22" s="1366" t="s">
        <v>441</v>
      </c>
      <c r="AA22" s="595" t="s">
        <v>442</v>
      </c>
      <c r="AC22" s="595" t="s">
        <v>443</v>
      </c>
      <c r="AD22" s="1366" t="s">
        <v>441</v>
      </c>
      <c r="AI22" s="595" t="s">
        <v>444</v>
      </c>
      <c r="AK22" s="595" t="s">
        <v>443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445</v>
      </c>
      <c r="T30" s="2250"/>
      <c r="U30" s="1372"/>
      <c r="V30" s="2264" t="str">
        <f>IF(TITLE_DATE_PR_CHANGE="",IF(TITLE_DATE_PR="","",TITLE_DATE_PR),TITLE_DATE_PR_CHANGE)</f>
        <v>46141</v>
      </c>
      <c r="W30" s="2264"/>
      <c r="X30" s="2264"/>
      <c r="Y30" s="2264"/>
      <c r="Z30" s="2264"/>
      <c r="AA30" s="2264"/>
      <c r="AB30" s="2264"/>
      <c r="AC30" s="1635"/>
      <c r="AD30" s="2264" t="str">
        <f>IF(TITLE_DATE_PR_CHANGE="",IF(TITLE_DATE_PR="","",TITLE_DATE_PR),TITLE_DATE_PR_CHANGE)</f>
        <v>46141</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446</v>
      </c>
      <c r="T31" s="2250"/>
      <c r="U31" s="1372"/>
      <c r="V31" s="2251" t="str">
        <f>IF(TITLE_NUMBER_PR_CHANGE="",IF(TITLE_NUMBER_PR="","",TITLE_NUMBER_PR),TITLE_NUMBER_PR_CHANGE)</f>
        <v>654,659,660</v>
      </c>
      <c r="W31" s="2251"/>
      <c r="X31" s="2251"/>
      <c r="Y31" s="2251"/>
      <c r="Z31" s="2251"/>
      <c r="AA31" s="2251"/>
      <c r="AB31" s="2251"/>
      <c r="AC31" s="1635"/>
      <c r="AD31" s="2251" t="str">
        <f>IF(TITLE_NUMBER_PR_CHANGE="",IF(TITLE_NUMBER_PR="","",TITLE_NUMBER_PR),TITLE_NUMBER_PR_CHANGE)</f>
        <v>654,659,660</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447</v>
      </c>
      <c r="T34" s="2250"/>
      <c r="U34" s="1372"/>
      <c r="V34" s="2264" t="str">
        <f>IF(TITLE_DATE_PR_CHANGE="",IF(TITLE_DATE_PR="","",TITLE_DATE_PR),TITLE_DATE_PR_CHANGE)</f>
        <v>46141</v>
      </c>
      <c r="W34" s="2264"/>
      <c r="X34" s="2264"/>
      <c r="Y34" s="2264"/>
      <c r="Z34" s="2264"/>
      <c r="AA34" s="2264"/>
      <c r="AB34" s="2264"/>
      <c r="AC34" s="1635"/>
      <c r="AD34" s="2264" t="str">
        <f>IF(TITLE_DATE_PR_CHANGE="",IF(TITLE_DATE_PR="","",TITLE_DATE_PR),TITLE_DATE_PR_CHANGE)</f>
        <v>46141</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448</v>
      </c>
      <c r="T35" s="2250"/>
      <c r="U35" s="1372"/>
      <c r="V35" s="2251" t="str">
        <f>IF(TITLE_NUMBER_PR_CHANGE="",IF(TITLE_NUMBER_PR="","",TITLE_NUMBER_PR),TITLE_NUMBER_PR_CHANGE)</f>
        <v>654,659,660</v>
      </c>
      <c r="W35" s="2251"/>
      <c r="X35" s="2251"/>
      <c r="Y35" s="2251"/>
      <c r="Z35" s="2251"/>
      <c r="AA35" s="2251"/>
      <c r="AB35" s="2251"/>
      <c r="AC35" s="1635"/>
      <c r="AD35" s="2251" t="str">
        <f>IF(TITLE_NUMBER_PR_CHANGE="",IF(TITLE_NUMBER_PR="","",TITLE_NUMBER_PR),TITLE_NUMBER_PR_CHANGE)</f>
        <v>654,659,660</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449</v>
      </c>
      <c r="AD36" s="1635"/>
      <c r="AE36" s="1635"/>
      <c r="AF36" s="1635"/>
      <c r="AG36" s="1635"/>
      <c r="AH36" s="1635"/>
      <c r="AI36" s="1635"/>
      <c r="AJ36" s="1635"/>
      <c r="AK36" s="1642" t="s">
        <v>449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325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326</v>
      </c>
      <c r="AS38" s="1631">
        <v>14</v>
      </c>
    </row>
    <row customHeight="1" ht="14.699999999999998">
      <c r="Q39" s="376"/>
      <c r="R39" s="376"/>
      <c r="S39" s="2273" t="s">
        <v>89</v>
      </c>
      <c r="T39" s="2209" t="s">
        <v>450</v>
      </c>
      <c r="U39" s="337"/>
      <c r="V39" s="2274" t="s">
        <v>451</v>
      </c>
      <c r="W39" s="2275"/>
      <c r="X39" s="2275"/>
      <c r="Y39" s="2275"/>
      <c r="Z39" s="2275"/>
      <c r="AA39" s="2275"/>
      <c r="AB39" s="2276"/>
      <c r="AC39" s="2277" t="s">
        <v>452</v>
      </c>
      <c r="AD39" s="2274" t="s">
        <v>451</v>
      </c>
      <c r="AE39" s="2275"/>
      <c r="AF39" s="2275"/>
      <c r="AG39" s="2275"/>
      <c r="AH39" s="2275"/>
      <c r="AI39" s="2275"/>
      <c r="AJ39" s="2276"/>
      <c r="AK39" s="2277" t="s">
        <v>453</v>
      </c>
      <c r="AL39" s="2280" t="s">
        <v>454</v>
      </c>
      <c r="AM39" s="2127"/>
      <c r="AS39" s="1631">
        <v>14</v>
      </c>
    </row>
    <row customHeight="1" ht="35.699999999999996">
      <c r="Q40" s="376"/>
      <c r="R40" s="376"/>
      <c r="S40" s="2273"/>
      <c r="T40" s="2209"/>
      <c r="U40" s="1031"/>
      <c r="V40" s="2260" t="s">
        <v>455</v>
      </c>
      <c r="W40" s="2283" t="s">
        <v>456</v>
      </c>
      <c r="X40" s="2262" t="s">
        <v>457</v>
      </c>
      <c r="Y40" s="2263"/>
      <c r="Z40" s="2262" t="s">
        <v>470</v>
      </c>
      <c r="AA40" s="2269"/>
      <c r="AB40" s="2263"/>
      <c r="AC40" s="2278"/>
      <c r="AD40" s="2260" t="s">
        <v>455</v>
      </c>
      <c r="AE40" s="2283" t="s">
        <v>456</v>
      </c>
      <c r="AF40" s="2262" t="s">
        <v>457</v>
      </c>
      <c r="AG40" s="2263"/>
      <c r="AH40" s="2262" t="s">
        <v>458</v>
      </c>
      <c r="AI40" s="2269"/>
      <c r="AJ40" s="2263"/>
      <c r="AK40" s="2278"/>
      <c r="AL40" s="2281"/>
      <c r="AM40" s="2127"/>
      <c r="AS40" s="1631">
        <v>34</v>
      </c>
    </row>
    <row customHeight="1" ht="35.699999999999996">
      <c r="A41" s="1266"/>
      <c r="B41" s="1266" t="s">
        <v>137</v>
      </c>
      <c r="C41" s="1266" t="s">
        <v>138</v>
      </c>
      <c r="D41" s="1266" t="s">
        <v>139</v>
      </c>
      <c r="E41" s="1310" t="s">
        <v>459</v>
      </c>
      <c r="F41" s="1310" t="s">
        <v>460</v>
      </c>
      <c r="G41" s="1310" t="s">
        <v>461</v>
      </c>
      <c r="H41" s="1310" t="s">
        <v>462</v>
      </c>
      <c r="I41" s="1310" t="s">
        <v>463</v>
      </c>
      <c r="J41" s="1310" t="s">
        <v>464</v>
      </c>
      <c r="K41" s="1310" t="s">
        <v>465</v>
      </c>
      <c r="L41" s="1310" t="s">
        <v>440</v>
      </c>
      <c r="Q41" s="376"/>
      <c r="R41" s="376"/>
      <c r="S41" s="2273"/>
      <c r="T41" s="2209"/>
      <c r="U41" s="302"/>
      <c r="V41" s="2261"/>
      <c r="W41" s="2284"/>
      <c r="X41" s="1938" t="s">
        <v>466</v>
      </c>
      <c r="Y41" s="1938" t="s">
        <v>467</v>
      </c>
      <c r="Z41" s="1938" t="s">
        <v>468</v>
      </c>
      <c r="AA41" s="2270" t="s">
        <v>469</v>
      </c>
      <c r="AB41" s="2271"/>
      <c r="AC41" s="2279"/>
      <c r="AD41" s="2261"/>
      <c r="AE41" s="2284"/>
      <c r="AF41" s="1938" t="s">
        <v>466</v>
      </c>
      <c r="AG41" s="1938" t="s">
        <v>467</v>
      </c>
      <c r="AH41" s="1938" t="s">
        <v>468</v>
      </c>
      <c r="AI41" s="2270" t="s">
        <v>469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237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237</v>
      </c>
      <c r="B44" s="1267" t="s">
        <v>238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422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423</v>
      </c>
      <c r="AO44" s="1624"/>
      <c r="AP44" s="1624" t="str">
        <f>IF(T44="","",T44)</f>
        <v>Территория действия тарифа</v>
      </c>
      <c r="AQ44" s="1624"/>
      <c r="AR44" s="1624"/>
      <c r="AS44" s="1631">
        <v>21</v>
      </c>
    </row>
    <row customHeight="1" ht="24">
      <c r="A45" s="1267" t="s">
        <v>237</v>
      </c>
      <c r="B45" s="1267" t="s">
        <v>238</v>
      </c>
      <c r="C45" s="1267" t="s">
        <v>239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424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425</v>
      </c>
      <c r="AO45" s="1624"/>
      <c r="AP45" s="1624" t="str">
        <f>IF(T45="","",T45)</f>
        <v>Наименование системы теплоснабжения </v>
      </c>
      <c r="AQ45" s="1624"/>
      <c r="AR45" s="1624"/>
      <c r="AS45" s="1631">
        <v>23</v>
      </c>
    </row>
    <row customHeight="1" ht="22.049999999999997">
      <c r="A46" s="1267" t="s">
        <v>237</v>
      </c>
      <c r="B46" s="1267" t="s">
        <v>238</v>
      </c>
      <c r="C46" s="1267" t="s">
        <v>239</v>
      </c>
      <c r="D46" s="1267" t="s">
        <v>240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426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427</v>
      </c>
      <c r="AO46" s="1624"/>
      <c r="AP46" s="1624" t="str">
        <f>IF(T46="","",T46)</f>
        <v>Источник тепловой энергии  </v>
      </c>
      <c r="AQ46" s="1624"/>
      <c r="AR46" s="1624"/>
      <c r="AS46" s="1631">
        <v>21</v>
      </c>
    </row>
    <row customHeight="1" ht="49.5">
      <c r="A47" s="1267" t="s">
        <v>237</v>
      </c>
      <c r="B47" s="1267" t="s">
        <v>238</v>
      </c>
      <c r="C47" s="1267" t="s">
        <v>239</v>
      </c>
      <c r="D47" s="1267" t="s">
        <v>240</v>
      </c>
      <c r="E47" s="2290"/>
      <c r="F47" s="2290"/>
      <c r="G47" s="2290"/>
      <c r="H47" s="2290"/>
      <c r="I47" s="2127" t="str">
        <f>S46&amp;".1"</f>
        <v>....1</v>
      </c>
      <c r="J47" s="1267"/>
      <c r="K47" s="1267"/>
      <c r="L47" s="1310" t="s">
        <v>428</v>
      </c>
      <c r="P47" s="2257">
        <v>1</v>
      </c>
      <c r="Q47" s="1954"/>
      <c r="R47" s="356"/>
      <c r="S47" s="1958" t="str">
        <f>$I47</f>
        <v>....1</v>
      </c>
      <c r="T47" s="285" t="s">
        <v>429</v>
      </c>
      <c r="U47" s="300"/>
      <c r="V47" s="2245"/>
      <c r="W47" s="2246"/>
      <c r="X47" s="2246"/>
      <c r="Y47" s="2246"/>
      <c r="Z47" s="2246"/>
      <c r="AA47" s="2246"/>
      <c r="AB47" s="2246"/>
      <c r="AC47" s="2247"/>
      <c r="AD47" s="2245"/>
      <c r="AE47" s="2246"/>
      <c r="AF47" s="2246"/>
      <c r="AG47" s="2246"/>
      <c r="AH47" s="2246"/>
      <c r="AI47" s="2246"/>
      <c r="AJ47" s="2246"/>
      <c r="AK47" s="2246"/>
      <c r="AL47" s="2247"/>
      <c r="AM47" s="1258" t="s">
        <v>430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237</v>
      </c>
      <c r="B48" s="1267" t="s">
        <v>238</v>
      </c>
      <c r="C48" s="1267" t="s">
        <v>239</v>
      </c>
      <c r="D48" s="1267" t="s">
        <v>240</v>
      </c>
      <c r="E48" s="2290"/>
      <c r="F48" s="2290"/>
      <c r="G48" s="2290"/>
      <c r="H48" s="2290"/>
      <c r="I48" s="2101"/>
      <c r="J48" s="2127" t="str">
        <f>I47&amp;".1"</f>
        <v>....1.1</v>
      </c>
      <c r="K48" s="1267"/>
      <c r="L48" s="1310" t="s">
        <v>431</v>
      </c>
      <c r="P48" s="2257"/>
      <c r="Q48" s="2257">
        <v>1</v>
      </c>
      <c r="R48" s="357"/>
      <c r="S48" s="1958" t="str">
        <f>$J48</f>
        <v>....1.1</v>
      </c>
      <c r="T48" s="286" t="s">
        <v>432</v>
      </c>
      <c r="U48" s="300"/>
      <c r="V48" s="2245"/>
      <c r="W48" s="2246"/>
      <c r="X48" s="2246"/>
      <c r="Y48" s="2246"/>
      <c r="Z48" s="2246"/>
      <c r="AA48" s="2246"/>
      <c r="AB48" s="2246"/>
      <c r="AC48" s="2247"/>
      <c r="AD48" s="2245"/>
      <c r="AE48" s="2246"/>
      <c r="AF48" s="2246"/>
      <c r="AG48" s="2246"/>
      <c r="AH48" s="2246"/>
      <c r="AI48" s="2246"/>
      <c r="AJ48" s="2246"/>
      <c r="AK48" s="2246"/>
      <c r="AL48" s="2247"/>
      <c r="AM48" s="1258" t="s">
        <v>433</v>
      </c>
      <c r="AO48" s="1624"/>
      <c r="AP48" s="1624" t="str">
        <f>IF(T48="","",T48)</f>
        <v>Группа потребителей</v>
      </c>
      <c r="AQ48" s="1624"/>
      <c r="AR48" s="1624"/>
      <c r="AS48" s="1631">
        <v>21</v>
      </c>
    </row>
    <row customHeight="1" ht="22.049999999999997">
      <c r="A49" s="1267" t="s">
        <v>237</v>
      </c>
      <c r="B49" s="1267" t="s">
        <v>238</v>
      </c>
      <c r="C49" s="1267" t="s">
        <v>239</v>
      </c>
      <c r="D49" s="1267" t="s">
        <v>240</v>
      </c>
      <c r="E49" s="2290"/>
      <c r="F49" s="2290"/>
      <c r="G49" s="2290"/>
      <c r="H49" s="2290"/>
      <c r="I49" s="2101"/>
      <c r="J49" s="2101"/>
      <c r="K49" s="2127" t="str">
        <f>J48&amp;".1"</f>
        <v>....1.1.1</v>
      </c>
      <c r="L49" s="1310" t="s">
        <v>434</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435</v>
      </c>
      <c r="AN49" s="1636">
        <f>STRCHECKDATE(V50:AL50)</f>
      </c>
      <c r="AO49" s="1624"/>
      <c r="AP49" s="1624" t="str">
        <f>IF(T49="","",T49)</f>
        <v/>
      </c>
      <c r="AQ49" s="1624"/>
      <c r="AR49" s="1624"/>
      <c r="AS49" s="1631">
        <v>21</v>
      </c>
    </row>
    <row customHeight="1" ht="1.05">
      <c r="A50" s="1267" t="s">
        <v>237</v>
      </c>
      <c r="B50" s="1267" t="s">
        <v>238</v>
      </c>
      <c r="C50" s="1267" t="s">
        <v>239</v>
      </c>
      <c r="D50" s="1267" t="s">
        <v>240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237</v>
      </c>
      <c r="B51" s="1267" t="s">
        <v>238</v>
      </c>
      <c r="C51" s="1267" t="s">
        <v>239</v>
      </c>
      <c r="D51" s="1267" t="s">
        <v>240</v>
      </c>
      <c r="E51" s="2290"/>
      <c r="F51" s="2290"/>
      <c r="G51" s="2290"/>
      <c r="H51" s="2290"/>
      <c r="I51" s="2101"/>
      <c r="J51" s="2127"/>
      <c r="K51" s="1267"/>
      <c r="L51" s="1310"/>
      <c r="P51" s="2257"/>
      <c r="Q51" s="2257"/>
      <c r="R51" s="356"/>
      <c r="S51" s="1278"/>
      <c r="T51" s="288" t="s">
        <v>436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237</v>
      </c>
      <c r="B52" s="1267" t="s">
        <v>238</v>
      </c>
      <c r="C52" s="1267" t="s">
        <v>239</v>
      </c>
      <c r="D52" s="1267" t="s">
        <v>240</v>
      </c>
      <c r="E52" s="2290"/>
      <c r="F52" s="2290"/>
      <c r="G52" s="2290"/>
      <c r="H52" s="2290"/>
      <c r="I52" s="2127"/>
      <c r="J52" s="1267"/>
      <c r="K52" s="1267"/>
      <c r="L52" s="1310"/>
      <c r="P52" s="2257"/>
      <c r="Q52" s="1954"/>
      <c r="R52" s="356"/>
      <c r="S52" s="1278"/>
      <c r="T52" s="287" t="s">
        <v>437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237</v>
      </c>
      <c r="B53" s="1267" t="s">
        <v>238</v>
      </c>
      <c r="C53" s="1267" t="s">
        <v>239</v>
      </c>
      <c r="D53" s="1267" t="s">
        <v>240</v>
      </c>
      <c r="E53" s="2290"/>
      <c r="F53" s="2290"/>
      <c r="G53" s="2290"/>
      <c r="H53" s="2289"/>
      <c r="I53" s="1267"/>
      <c r="J53" s="1267"/>
      <c r="K53" s="1267"/>
      <c r="L53" s="1310"/>
      <c r="M53" s="1610"/>
      <c r="N53" s="1610"/>
      <c r="O53" s="1635"/>
      <c r="P53" s="360"/>
      <c r="Q53" s="375"/>
      <c r="R53" s="355"/>
      <c r="S53" s="1278"/>
      <c r="T53" s="365" t="s">
        <v>438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237</v>
      </c>
      <c r="B54" s="1375" t="s">
        <v>238</v>
      </c>
      <c r="C54" s="1375" t="s">
        <v>239</v>
      </c>
      <c r="D54" s="1374"/>
      <c r="E54" s="2290"/>
      <c r="F54" s="2290"/>
      <c r="G54" s="2289"/>
      <c r="H54" s="1374"/>
      <c r="I54" s="1374"/>
      <c r="J54" s="1374"/>
      <c r="K54" s="1374"/>
      <c r="L54" s="1377"/>
      <c r="M54" s="1378"/>
      <c r="N54" s="1378"/>
      <c r="O54" s="351"/>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237</v>
      </c>
      <c r="B55" s="1375" t="s">
        <v>238</v>
      </c>
      <c r="C55" s="1374"/>
      <c r="D55" s="1374"/>
      <c r="E55" s="2290"/>
      <c r="F55" s="2289"/>
      <c r="G55" s="1374"/>
      <c r="H55" s="1374"/>
      <c r="I55" s="1374"/>
      <c r="J55" s="1374"/>
      <c r="K55" s="1374"/>
      <c r="L55" s="1377"/>
      <c r="M55" s="1379"/>
      <c r="N55" s="1379"/>
      <c r="O55" s="35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237</v>
      </c>
      <c r="B56" s="1375"/>
      <c r="C56" s="1375"/>
      <c r="D56" s="1375"/>
      <c r="E56" s="2289"/>
      <c r="F56" s="1375"/>
      <c r="G56" s="1375"/>
      <c r="H56" s="1375"/>
      <c r="I56" s="1375"/>
      <c r="J56" s="1375"/>
      <c r="K56" s="1375"/>
      <c r="L56" s="1381"/>
      <c r="M56" s="1379"/>
      <c r="N56" s="1379"/>
      <c r="O56" s="351"/>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189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FD28C7-D558-D6AD-AFC5-0.BDBF907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421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422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424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426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428</v>
      </c>
      <c r="M6" s="1635"/>
      <c r="P6" s="2257">
        <v>1</v>
      </c>
      <c r="Q6" s="1954"/>
      <c r="R6" s="356"/>
      <c r="S6" s="1958">
        <f>$I6</f>
      </c>
      <c r="T6" s="285" t="s">
        <v>429</v>
      </c>
      <c r="U6" s="300"/>
      <c r="V6" s="2245"/>
      <c r="W6" s="2246"/>
      <c r="X6" s="2246"/>
      <c r="Y6" s="2246"/>
      <c r="Z6" s="2246"/>
      <c r="AA6" s="2246"/>
      <c r="AB6" s="2246"/>
      <c r="AC6" s="2247"/>
      <c r="AD6" s="2245"/>
      <c r="AE6" s="2246"/>
      <c r="AF6" s="2246"/>
      <c r="AG6" s="2246"/>
      <c r="AH6" s="2246"/>
      <c r="AI6" s="2246"/>
      <c r="AJ6" s="2246"/>
      <c r="AK6" s="2246"/>
      <c r="AL6" s="2247"/>
      <c r="AM6" s="1258" t="s">
        <v>430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431</v>
      </c>
      <c r="M7" s="1635"/>
      <c r="N7" s="1631"/>
      <c r="P7" s="2257"/>
      <c r="Q7" s="2257">
        <v>1</v>
      </c>
      <c r="R7" s="357"/>
      <c r="S7" s="1958">
        <f>$J7</f>
      </c>
      <c r="T7" s="286" t="s">
        <v>432</v>
      </c>
      <c r="U7" s="300"/>
      <c r="V7" s="2245"/>
      <c r="W7" s="2246"/>
      <c r="X7" s="2246"/>
      <c r="Y7" s="2246"/>
      <c r="Z7" s="2246"/>
      <c r="AA7" s="2246"/>
      <c r="AB7" s="2246"/>
      <c r="AC7" s="2247"/>
      <c r="AD7" s="2245"/>
      <c r="AE7" s="2246"/>
      <c r="AF7" s="2246"/>
      <c r="AG7" s="2246"/>
      <c r="AH7" s="2246"/>
      <c r="AI7" s="2246"/>
      <c r="AJ7" s="2246"/>
      <c r="AK7" s="2246"/>
      <c r="AL7" s="2247"/>
      <c r="AM7" s="1258" t="s">
        <v>433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434</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435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436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437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438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439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440</v>
      </c>
      <c r="P22" s="1362"/>
      <c r="Q22" s="1371"/>
      <c r="R22" s="1371"/>
      <c r="S22" s="729"/>
      <c r="T22" s="1366" t="s">
        <v>441</v>
      </c>
      <c r="AA22" s="595" t="s">
        <v>442</v>
      </c>
      <c r="AC22" s="595" t="s">
        <v>443</v>
      </c>
      <c r="AD22" s="1366" t="s">
        <v>441</v>
      </c>
      <c r="AI22" s="595" t="s">
        <v>444</v>
      </c>
      <c r="AK22" s="595" t="s">
        <v>443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445</v>
      </c>
      <c r="T30" s="2250"/>
      <c r="U30" s="1372"/>
      <c r="V30" s="2264" t="str">
        <f>IF(TITLE_DATE_PR_CHANGE="",IF(TITLE_DATE_PR="","",TITLE_DATE_PR),TITLE_DATE_PR_CHANGE)</f>
        <v>46141</v>
      </c>
      <c r="W30" s="2264"/>
      <c r="X30" s="2264"/>
      <c r="Y30" s="2264"/>
      <c r="Z30" s="2264"/>
      <c r="AA30" s="2264"/>
      <c r="AB30" s="2264"/>
      <c r="AC30" s="1635"/>
      <c r="AD30" s="2264" t="str">
        <f>IF(TITLE_DATE_PR_CHANGE="",IF(TITLE_DATE_PR="","",TITLE_DATE_PR),TITLE_DATE_PR_CHANGE)</f>
        <v>46141</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446</v>
      </c>
      <c r="T31" s="2250"/>
      <c r="U31" s="1372"/>
      <c r="V31" s="2251" t="str">
        <f>IF(TITLE_NUMBER_PR_CHANGE="",IF(TITLE_NUMBER_PR="","",TITLE_NUMBER_PR),TITLE_NUMBER_PR_CHANGE)</f>
        <v>654,659,660</v>
      </c>
      <c r="W31" s="2251"/>
      <c r="X31" s="2251"/>
      <c r="Y31" s="2251"/>
      <c r="Z31" s="2251"/>
      <c r="AA31" s="2251"/>
      <c r="AB31" s="2251"/>
      <c r="AC31" s="1635"/>
      <c r="AD31" s="2251" t="str">
        <f>IF(TITLE_NUMBER_PR_CHANGE="",IF(TITLE_NUMBER_PR="","",TITLE_NUMBER_PR),TITLE_NUMBER_PR_CHANGE)</f>
        <v>654,659,660</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447</v>
      </c>
      <c r="T34" s="2250"/>
      <c r="U34" s="1372"/>
      <c r="V34" s="2264" t="str">
        <f>IF(TITLE_DATE_PR_CHANGE="",IF(TITLE_DATE_PR="","",TITLE_DATE_PR),TITLE_DATE_PR_CHANGE)</f>
        <v>46141</v>
      </c>
      <c r="W34" s="2264"/>
      <c r="X34" s="2264"/>
      <c r="Y34" s="2264"/>
      <c r="Z34" s="2264"/>
      <c r="AA34" s="2264"/>
      <c r="AB34" s="2264"/>
      <c r="AC34" s="1635"/>
      <c r="AD34" s="2264" t="str">
        <f>IF(TITLE_DATE_PR_CHANGE="",IF(TITLE_DATE_PR="","",TITLE_DATE_PR),TITLE_DATE_PR_CHANGE)</f>
        <v>46141</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448</v>
      </c>
      <c r="T35" s="2250"/>
      <c r="U35" s="1372"/>
      <c r="V35" s="2251" t="str">
        <f>IF(TITLE_NUMBER_PR_CHANGE="",IF(TITLE_NUMBER_PR="","",TITLE_NUMBER_PR),TITLE_NUMBER_PR_CHANGE)</f>
        <v>654,659,660</v>
      </c>
      <c r="W35" s="2251"/>
      <c r="X35" s="2251"/>
      <c r="Y35" s="2251"/>
      <c r="Z35" s="2251"/>
      <c r="AA35" s="2251"/>
      <c r="AB35" s="2251"/>
      <c r="AC35" s="1635"/>
      <c r="AD35" s="2251" t="str">
        <f>IF(TITLE_NUMBER_PR_CHANGE="",IF(TITLE_NUMBER_PR="","",TITLE_NUMBER_PR),TITLE_NUMBER_PR_CHANGE)</f>
        <v>654,659,660</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449</v>
      </c>
      <c r="AD36" s="1635"/>
      <c r="AE36" s="1635"/>
      <c r="AF36" s="1635"/>
      <c r="AG36" s="1635"/>
      <c r="AH36" s="1635"/>
      <c r="AI36" s="1635"/>
      <c r="AJ36" s="1635"/>
      <c r="AK36" s="1642" t="s">
        <v>449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325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326</v>
      </c>
      <c r="AS38" s="1631">
        <v>14</v>
      </c>
    </row>
    <row customHeight="1" ht="14.699999999999998">
      <c r="Q39" s="376"/>
      <c r="R39" s="376"/>
      <c r="S39" s="2273" t="s">
        <v>89</v>
      </c>
      <c r="T39" s="2209" t="s">
        <v>450</v>
      </c>
      <c r="U39" s="337"/>
      <c r="V39" s="2274" t="s">
        <v>451</v>
      </c>
      <c r="W39" s="2275"/>
      <c r="X39" s="2275"/>
      <c r="Y39" s="2275"/>
      <c r="Z39" s="2275"/>
      <c r="AA39" s="2275"/>
      <c r="AB39" s="2276"/>
      <c r="AC39" s="2277" t="s">
        <v>452</v>
      </c>
      <c r="AD39" s="2274" t="s">
        <v>451</v>
      </c>
      <c r="AE39" s="2275"/>
      <c r="AF39" s="2275"/>
      <c r="AG39" s="2275"/>
      <c r="AH39" s="2275"/>
      <c r="AI39" s="2275"/>
      <c r="AJ39" s="2276"/>
      <c r="AK39" s="2277" t="s">
        <v>453</v>
      </c>
      <c r="AL39" s="2280" t="s">
        <v>454</v>
      </c>
      <c r="AM39" s="2127"/>
      <c r="AS39" s="1631">
        <v>14</v>
      </c>
    </row>
    <row customHeight="1" ht="35.699999999999996">
      <c r="Q40" s="376"/>
      <c r="R40" s="376"/>
      <c r="S40" s="2273"/>
      <c r="T40" s="2209"/>
      <c r="U40" s="1031"/>
      <c r="V40" s="2260" t="s">
        <v>455</v>
      </c>
      <c r="W40" s="2283" t="s">
        <v>456</v>
      </c>
      <c r="X40" s="2262" t="s">
        <v>457</v>
      </c>
      <c r="Y40" s="2263"/>
      <c r="Z40" s="2262" t="s">
        <v>470</v>
      </c>
      <c r="AA40" s="2269"/>
      <c r="AB40" s="2263"/>
      <c r="AC40" s="2278"/>
      <c r="AD40" s="2260" t="s">
        <v>455</v>
      </c>
      <c r="AE40" s="2283" t="s">
        <v>456</v>
      </c>
      <c r="AF40" s="2262" t="s">
        <v>457</v>
      </c>
      <c r="AG40" s="2263"/>
      <c r="AH40" s="2262" t="s">
        <v>458</v>
      </c>
      <c r="AI40" s="2269"/>
      <c r="AJ40" s="2263"/>
      <c r="AK40" s="2278"/>
      <c r="AL40" s="2281"/>
      <c r="AM40" s="2127"/>
      <c r="AS40" s="1631">
        <v>34</v>
      </c>
    </row>
    <row customHeight="1" ht="35.699999999999996">
      <c r="A41" s="1266"/>
      <c r="B41" s="1266" t="s">
        <v>137</v>
      </c>
      <c r="C41" s="1266" t="s">
        <v>138</v>
      </c>
      <c r="D41" s="1266" t="s">
        <v>139</v>
      </c>
      <c r="E41" s="1310" t="s">
        <v>459</v>
      </c>
      <c r="F41" s="1310" t="s">
        <v>460</v>
      </c>
      <c r="G41" s="1310" t="s">
        <v>461</v>
      </c>
      <c r="H41" s="1310" t="s">
        <v>462</v>
      </c>
      <c r="I41" s="1310" t="s">
        <v>463</v>
      </c>
      <c r="J41" s="1310" t="s">
        <v>464</v>
      </c>
      <c r="K41" s="1310" t="s">
        <v>465</v>
      </c>
      <c r="L41" s="1310" t="s">
        <v>440</v>
      </c>
      <c r="Q41" s="376"/>
      <c r="R41" s="376"/>
      <c r="S41" s="2273"/>
      <c r="T41" s="2209"/>
      <c r="U41" s="302"/>
      <c r="V41" s="2261"/>
      <c r="W41" s="2284"/>
      <c r="X41" s="1938" t="s">
        <v>466</v>
      </c>
      <c r="Y41" s="1938" t="s">
        <v>467</v>
      </c>
      <c r="Z41" s="1938" t="s">
        <v>468</v>
      </c>
      <c r="AA41" s="2270" t="s">
        <v>469</v>
      </c>
      <c r="AB41" s="2271"/>
      <c r="AC41" s="2279"/>
      <c r="AD41" s="2261"/>
      <c r="AE41" s="2284"/>
      <c r="AF41" s="1938" t="s">
        <v>466</v>
      </c>
      <c r="AG41" s="1938" t="s">
        <v>467</v>
      </c>
      <c r="AH41" s="1938" t="s">
        <v>468</v>
      </c>
      <c r="AI41" s="2270" t="s">
        <v>469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237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237</v>
      </c>
      <c r="B44" s="1267" t="s">
        <v>238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422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423</v>
      </c>
      <c r="AO44" s="1624"/>
      <c r="AP44" s="1624" t="str">
        <f>IF(T44="","",T44)</f>
        <v>Территория действия тарифа</v>
      </c>
      <c r="AQ44" s="1624"/>
      <c r="AR44" s="1624"/>
      <c r="AS44" s="1631">
        <v>21</v>
      </c>
    </row>
    <row customHeight="1" ht="24">
      <c r="A45" s="1267" t="s">
        <v>237</v>
      </c>
      <c r="B45" s="1267" t="s">
        <v>238</v>
      </c>
      <c r="C45" s="1267" t="s">
        <v>239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424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425</v>
      </c>
      <c r="AO45" s="1624"/>
      <c r="AP45" s="1624" t="str">
        <f>IF(T45="","",T45)</f>
        <v>Наименование системы теплоснабжения </v>
      </c>
      <c r="AQ45" s="1624"/>
      <c r="AR45" s="1624"/>
      <c r="AS45" s="1631">
        <v>23</v>
      </c>
    </row>
    <row customHeight="1" ht="22.049999999999997">
      <c r="A46" s="1267" t="s">
        <v>237</v>
      </c>
      <c r="B46" s="1267" t="s">
        <v>238</v>
      </c>
      <c r="C46" s="1267" t="s">
        <v>239</v>
      </c>
      <c r="D46" s="1267" t="s">
        <v>240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426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427</v>
      </c>
      <c r="AO46" s="1624"/>
      <c r="AP46" s="1624" t="str">
        <f>IF(T46="","",T46)</f>
        <v>Источник тепловой энергии  </v>
      </c>
      <c r="AQ46" s="1624"/>
      <c r="AR46" s="1624"/>
      <c r="AS46" s="1631">
        <v>21</v>
      </c>
    </row>
    <row customHeight="1" ht="49.5">
      <c r="A47" s="1267" t="s">
        <v>237</v>
      </c>
      <c r="B47" s="1267" t="s">
        <v>238</v>
      </c>
      <c r="C47" s="1267" t="s">
        <v>239</v>
      </c>
      <c r="D47" s="1267" t="s">
        <v>240</v>
      </c>
      <c r="E47" s="2290"/>
      <c r="F47" s="2290"/>
      <c r="G47" s="2290"/>
      <c r="H47" s="2290"/>
      <c r="I47" s="2127" t="str">
        <f>S46&amp;".1"</f>
        <v>....1</v>
      </c>
      <c r="J47" s="1267"/>
      <c r="K47" s="1267"/>
      <c r="L47" s="1310" t="s">
        <v>428</v>
      </c>
      <c r="P47" s="2257">
        <v>1</v>
      </c>
      <c r="Q47" s="1954"/>
      <c r="R47" s="356"/>
      <c r="S47" s="1958" t="str">
        <f>$I47</f>
        <v>....1</v>
      </c>
      <c r="T47" s="285" t="s">
        <v>429</v>
      </c>
      <c r="U47" s="300"/>
      <c r="V47" s="2245"/>
      <c r="W47" s="2246"/>
      <c r="X47" s="2246"/>
      <c r="Y47" s="2246"/>
      <c r="Z47" s="2246"/>
      <c r="AA47" s="2246"/>
      <c r="AB47" s="2246"/>
      <c r="AC47" s="2247"/>
      <c r="AD47" s="2245"/>
      <c r="AE47" s="2246"/>
      <c r="AF47" s="2246"/>
      <c r="AG47" s="2246"/>
      <c r="AH47" s="2246"/>
      <c r="AI47" s="2246"/>
      <c r="AJ47" s="2246"/>
      <c r="AK47" s="2246"/>
      <c r="AL47" s="2247"/>
      <c r="AM47" s="1258" t="s">
        <v>430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237</v>
      </c>
      <c r="B48" s="1267" t="s">
        <v>238</v>
      </c>
      <c r="C48" s="1267" t="s">
        <v>239</v>
      </c>
      <c r="D48" s="1267" t="s">
        <v>240</v>
      </c>
      <c r="E48" s="2290"/>
      <c r="F48" s="2290"/>
      <c r="G48" s="2290"/>
      <c r="H48" s="2290"/>
      <c r="I48" s="2101"/>
      <c r="J48" s="2127" t="str">
        <f>I47&amp;".1"</f>
        <v>....1.1</v>
      </c>
      <c r="K48" s="1267"/>
      <c r="L48" s="1310" t="s">
        <v>431</v>
      </c>
      <c r="P48" s="2257"/>
      <c r="Q48" s="2257">
        <v>1</v>
      </c>
      <c r="R48" s="357"/>
      <c r="S48" s="1958" t="str">
        <f>$J48</f>
        <v>....1.1</v>
      </c>
      <c r="T48" s="286" t="s">
        <v>432</v>
      </c>
      <c r="U48" s="300"/>
      <c r="V48" s="2245"/>
      <c r="W48" s="2246"/>
      <c r="X48" s="2246"/>
      <c r="Y48" s="2246"/>
      <c r="Z48" s="2246"/>
      <c r="AA48" s="2246"/>
      <c r="AB48" s="2246"/>
      <c r="AC48" s="2247"/>
      <c r="AD48" s="2245"/>
      <c r="AE48" s="2246"/>
      <c r="AF48" s="2246"/>
      <c r="AG48" s="2246"/>
      <c r="AH48" s="2246"/>
      <c r="AI48" s="2246"/>
      <c r="AJ48" s="2246"/>
      <c r="AK48" s="2246"/>
      <c r="AL48" s="2247"/>
      <c r="AM48" s="1258" t="s">
        <v>433</v>
      </c>
      <c r="AO48" s="1624"/>
      <c r="AP48" s="1624" t="str">
        <f>IF(T48="","",T48)</f>
        <v>Группа потребителей</v>
      </c>
      <c r="AQ48" s="1624"/>
      <c r="AR48" s="1624"/>
      <c r="AS48" s="1631">
        <v>21</v>
      </c>
    </row>
    <row customHeight="1" ht="22.049999999999997">
      <c r="A49" s="1267" t="s">
        <v>237</v>
      </c>
      <c r="B49" s="1267" t="s">
        <v>238</v>
      </c>
      <c r="C49" s="1267" t="s">
        <v>239</v>
      </c>
      <c r="D49" s="1267" t="s">
        <v>240</v>
      </c>
      <c r="E49" s="2290"/>
      <c r="F49" s="2290"/>
      <c r="G49" s="2290"/>
      <c r="H49" s="2290"/>
      <c r="I49" s="2101"/>
      <c r="J49" s="2101"/>
      <c r="K49" s="2127" t="str">
        <f>J48&amp;".1"</f>
        <v>....1.1.1</v>
      </c>
      <c r="L49" s="1310" t="s">
        <v>434</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435</v>
      </c>
      <c r="AN49" s="1636">
        <f>STRCHECKDATE(V50:AL50)</f>
      </c>
      <c r="AO49" s="1624"/>
      <c r="AP49" s="1624" t="str">
        <f>IF(T49="","",T49)</f>
        <v/>
      </c>
      <c r="AQ49" s="1624"/>
      <c r="AR49" s="1624"/>
      <c r="AS49" s="1631">
        <v>21</v>
      </c>
    </row>
    <row customHeight="1" ht="1.05">
      <c r="A50" s="1267" t="s">
        <v>237</v>
      </c>
      <c r="B50" s="1267" t="s">
        <v>238</v>
      </c>
      <c r="C50" s="1267" t="s">
        <v>239</v>
      </c>
      <c r="D50" s="1267" t="s">
        <v>240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237</v>
      </c>
      <c r="B51" s="1267" t="s">
        <v>238</v>
      </c>
      <c r="C51" s="1267" t="s">
        <v>239</v>
      </c>
      <c r="D51" s="1267" t="s">
        <v>240</v>
      </c>
      <c r="E51" s="2290"/>
      <c r="F51" s="2290"/>
      <c r="G51" s="2290"/>
      <c r="H51" s="2290"/>
      <c r="I51" s="2101"/>
      <c r="J51" s="2127"/>
      <c r="K51" s="1267"/>
      <c r="L51" s="1310"/>
      <c r="P51" s="2257"/>
      <c r="Q51" s="2257"/>
      <c r="R51" s="356"/>
      <c r="S51" s="1278"/>
      <c r="T51" s="288" t="s">
        <v>436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237</v>
      </c>
      <c r="B52" s="1267" t="s">
        <v>238</v>
      </c>
      <c r="C52" s="1267" t="s">
        <v>239</v>
      </c>
      <c r="D52" s="1267" t="s">
        <v>240</v>
      </c>
      <c r="E52" s="2290"/>
      <c r="F52" s="2290"/>
      <c r="G52" s="2290"/>
      <c r="H52" s="2290"/>
      <c r="I52" s="2127"/>
      <c r="J52" s="1267"/>
      <c r="K52" s="1267"/>
      <c r="L52" s="1310"/>
      <c r="P52" s="2257"/>
      <c r="Q52" s="1954"/>
      <c r="R52" s="356"/>
      <c r="S52" s="1278"/>
      <c r="T52" s="287" t="s">
        <v>437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237</v>
      </c>
      <c r="B53" s="1267" t="s">
        <v>238</v>
      </c>
      <c r="C53" s="1267" t="s">
        <v>239</v>
      </c>
      <c r="D53" s="1267" t="s">
        <v>240</v>
      </c>
      <c r="E53" s="2290"/>
      <c r="F53" s="2290"/>
      <c r="G53" s="2290"/>
      <c r="H53" s="2289"/>
      <c r="I53" s="1267"/>
      <c r="J53" s="1267"/>
      <c r="K53" s="1267"/>
      <c r="L53" s="1310"/>
      <c r="M53" s="1610"/>
      <c r="N53" s="1610"/>
      <c r="O53" s="1635"/>
      <c r="P53" s="360"/>
      <c r="Q53" s="375"/>
      <c r="R53" s="355"/>
      <c r="S53" s="1278"/>
      <c r="T53" s="365" t="s">
        <v>438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237</v>
      </c>
      <c r="B54" s="1267" t="s">
        <v>238</v>
      </c>
      <c r="C54" s="1267" t="s">
        <v>239</v>
      </c>
      <c r="D54" s="1974"/>
      <c r="E54" s="2290"/>
      <c r="F54" s="2290"/>
      <c r="G54" s="2289"/>
      <c r="H54" s="1974"/>
      <c r="I54" s="1974"/>
      <c r="J54" s="1974"/>
      <c r="K54" s="1974"/>
      <c r="L54" s="1380"/>
      <c r="M54" s="1610"/>
      <c r="N54" s="1610"/>
      <c r="O54" s="163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237</v>
      </c>
      <c r="B55" s="1267" t="s">
        <v>238</v>
      </c>
      <c r="C55" s="1974"/>
      <c r="D55" s="1974"/>
      <c r="E55" s="2290"/>
      <c r="F55" s="2289"/>
      <c r="G55" s="1974"/>
      <c r="H55" s="1974"/>
      <c r="I55" s="1974"/>
      <c r="J55" s="1974"/>
      <c r="K55" s="1974"/>
      <c r="L55" s="1380"/>
      <c r="M55" s="1975"/>
      <c r="N55" s="1975"/>
      <c r="O55" s="1635"/>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237</v>
      </c>
      <c r="B56" s="1267"/>
      <c r="C56" s="1267"/>
      <c r="D56" s="1267"/>
      <c r="E56" s="2289"/>
      <c r="F56" s="1267"/>
      <c r="G56" s="1267"/>
      <c r="H56" s="1267"/>
      <c r="I56" s="1267"/>
      <c r="J56" s="1267"/>
      <c r="K56" s="1267"/>
      <c r="L56" s="1310"/>
      <c r="M56" s="1975"/>
      <c r="N56" s="1975"/>
      <c r="O56" s="1635"/>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189</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7DAC9-8526-A456-974A-0.5E3FCF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421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422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424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428</v>
      </c>
      <c r="M6" s="537"/>
      <c r="P6" s="2257">
        <v>1</v>
      </c>
      <c r="Q6" s="1331"/>
      <c r="R6" s="356"/>
      <c r="S6" s="1336">
        <f>$I6</f>
      </c>
      <c r="T6" s="285" t="s">
        <v>429</v>
      </c>
      <c r="U6" s="300"/>
      <c r="V6" s="2245"/>
      <c r="W6" s="2246"/>
      <c r="X6" s="2246"/>
      <c r="Y6" s="2246"/>
      <c r="Z6" s="2246"/>
      <c r="AA6" s="2246"/>
      <c r="AB6" s="2246"/>
      <c r="AC6" s="2247"/>
      <c r="AD6" s="2245"/>
      <c r="AE6" s="2246"/>
      <c r="AF6" s="2246"/>
      <c r="AG6" s="2246"/>
      <c r="AH6" s="2246"/>
      <c r="AI6" s="2246"/>
      <c r="AJ6" s="2246"/>
      <c r="AK6" s="2246"/>
      <c r="AL6" s="2247"/>
      <c r="AM6" s="1258" t="s">
        <v>430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431</v>
      </c>
      <c r="M7" s="537"/>
      <c r="N7" s="1366"/>
      <c r="P7" s="2257"/>
      <c r="Q7" s="2257">
        <v>1</v>
      </c>
      <c r="R7" s="357"/>
      <c r="S7" s="1336">
        <f>$J7</f>
      </c>
      <c r="T7" s="286" t="s">
        <v>432</v>
      </c>
      <c r="U7" s="300"/>
      <c r="V7" s="2245"/>
      <c r="W7" s="2246"/>
      <c r="X7" s="2246"/>
      <c r="Y7" s="2246"/>
      <c r="Z7" s="2246"/>
      <c r="AA7" s="2246"/>
      <c r="AB7" s="2246"/>
      <c r="AC7" s="2247"/>
      <c r="AD7" s="2245"/>
      <c r="AE7" s="2246"/>
      <c r="AF7" s="2246"/>
      <c r="AG7" s="2246"/>
      <c r="AH7" s="2246"/>
      <c r="AI7" s="2246"/>
      <c r="AJ7" s="2246"/>
      <c r="AK7" s="2246"/>
      <c r="AL7" s="2247"/>
      <c r="AM7" s="1258" t="s">
        <v>433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434</v>
      </c>
      <c r="M8" s="537"/>
      <c r="N8" s="1366"/>
      <c r="O8" s="1366"/>
      <c r="P8" s="2257"/>
      <c r="Q8" s="2257"/>
      <c r="R8" s="357">
        <v>1</v>
      </c>
      <c r="S8" s="1336">
        <f>$K8</f>
      </c>
      <c r="T8" s="1347"/>
      <c r="U8" s="300"/>
      <c r="V8" s="325"/>
      <c r="W8" s="751"/>
      <c r="X8" s="325"/>
      <c r="Y8" s="384"/>
      <c r="Z8" s="2265"/>
      <c r="AA8" s="2107" t="s">
        <v>67</v>
      </c>
      <c r="AB8" s="2265"/>
      <c r="AC8" s="2107" t="s">
        <v>67</v>
      </c>
      <c r="AD8" s="325"/>
      <c r="AE8" s="751"/>
      <c r="AF8" s="325"/>
      <c r="AG8" s="384"/>
      <c r="AH8" s="2265"/>
      <c r="AI8" s="2107" t="s">
        <v>67</v>
      </c>
      <c r="AJ8" s="2265"/>
      <c r="AK8" s="2107" t="s">
        <v>67</v>
      </c>
      <c r="AL8" s="325"/>
      <c r="AM8" s="2253" t="s">
        <v>435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436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437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438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440</v>
      </c>
      <c r="P22" s="1362"/>
      <c r="Q22" s="1371"/>
      <c r="R22" s="1371"/>
      <c r="S22" s="729"/>
      <c r="T22" s="1160" t="s">
        <v>441</v>
      </c>
      <c r="AA22" s="186" t="s">
        <v>442</v>
      </c>
      <c r="AC22" s="186" t="s">
        <v>443</v>
      </c>
      <c r="AD22" s="1160" t="s">
        <v>441</v>
      </c>
      <c r="AI22" s="186" t="s">
        <v>444</v>
      </c>
      <c r="AK22" s="186" t="s">
        <v>443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445</v>
      </c>
      <c r="T30" s="2250"/>
      <c r="U30" s="1372"/>
      <c r="V30" s="2264" t="str">
        <f>IF(TITLE_DATE_PR_CHANGE="",IF(TITLE_DATE_PR="","",TITLE_DATE_PR),TITLE_DATE_PR_CHANGE)</f>
        <v>46141</v>
      </c>
      <c r="W30" s="2264"/>
      <c r="X30" s="2264"/>
      <c r="Y30" s="2264"/>
      <c r="Z30" s="2264"/>
      <c r="AA30" s="2264"/>
      <c r="AB30" s="2264"/>
      <c r="AC30" s="326"/>
      <c r="AD30" s="2264" t="str">
        <f>IF(TITLE_DATE_PR_CHANGE="",IF(TITLE_DATE_PR="","",TITLE_DATE_PR),TITLE_DATE_PR_CHANGE)</f>
        <v>46141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446</v>
      </c>
      <c r="T31" s="2250"/>
      <c r="U31" s="1372"/>
      <c r="V31" s="2251" t="str">
        <f>IF(TITLE_NUMBER_PR_CHANGE="",IF(TITLE_NUMBER_PR="","",TITLE_NUMBER_PR),TITLE_NUMBER_PR_CHANGE)</f>
        <v>654,659,660</v>
      </c>
      <c r="W31" s="2251"/>
      <c r="X31" s="2251"/>
      <c r="Y31" s="2251"/>
      <c r="Z31" s="2251"/>
      <c r="AA31" s="2251"/>
      <c r="AB31" s="2251"/>
      <c r="AC31" s="326"/>
      <c r="AD31" s="2251" t="str">
        <f>IF(TITLE_NUMBER_PR_CHANGE="",IF(TITLE_NUMBER_PR="","",TITLE_NUMBER_PR),TITLE_NUMBER_PR_CHANGE)</f>
        <v>654,659,660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447</v>
      </c>
      <c r="T34" s="2250"/>
      <c r="U34" s="1372"/>
      <c r="V34" s="2264" t="str">
        <f>IF(TITLE_DATE_PR_CHANGE="",IF(TITLE_DATE_PR="","",TITLE_DATE_PR),TITLE_DATE_PR_CHANGE)</f>
        <v>46141</v>
      </c>
      <c r="W34" s="2264"/>
      <c r="X34" s="2264"/>
      <c r="Y34" s="2264"/>
      <c r="Z34" s="2264"/>
      <c r="AA34" s="2264"/>
      <c r="AB34" s="2264"/>
      <c r="AC34" s="326"/>
      <c r="AD34" s="2264" t="str">
        <f>IF(TITLE_DATE_PR_CHANGE="",IF(TITLE_DATE_PR="","",TITLE_DATE_PR),TITLE_DATE_PR_CHANGE)</f>
        <v>46141</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448</v>
      </c>
      <c r="T35" s="2250"/>
      <c r="U35" s="1372"/>
      <c r="V35" s="2251" t="str">
        <f>IF(TITLE_NUMBER_PR_CHANGE="",IF(TITLE_NUMBER_PR="","",TITLE_NUMBER_PR),TITLE_NUMBER_PR_CHANGE)</f>
        <v>654,659,660</v>
      </c>
      <c r="W35" s="2251"/>
      <c r="X35" s="2251"/>
      <c r="Y35" s="2251"/>
      <c r="Z35" s="2251"/>
      <c r="AA35" s="2251"/>
      <c r="AB35" s="2251"/>
      <c r="AC35" s="326"/>
      <c r="AD35" s="2251" t="str">
        <f>IF(TITLE_NUMBER_PR_CHANGE="",IF(TITLE_NUMBER_PR="","",TITLE_NUMBER_PR),TITLE_NUMBER_PR_CHANGE)</f>
        <v>654,659,660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449</v>
      </c>
      <c r="AD36" s="326"/>
      <c r="AE36" s="326"/>
      <c r="AF36" s="326"/>
      <c r="AG36" s="326"/>
      <c r="AH36" s="326"/>
      <c r="AI36" s="326"/>
      <c r="AJ36" s="326"/>
      <c r="AK36" s="278" t="s">
        <v>449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325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326</v>
      </c>
      <c r="AS38" s="1155">
        <v>14</v>
      </c>
    </row>
    <row customHeight="1" ht="14.699999999999998">
      <c r="Q39" s="376"/>
      <c r="R39" s="376"/>
      <c r="S39" s="2273" t="s">
        <v>89</v>
      </c>
      <c r="T39" s="2209" t="s">
        <v>450</v>
      </c>
      <c r="U39" s="301"/>
      <c r="V39" s="2274" t="s">
        <v>451</v>
      </c>
      <c r="W39" s="2275"/>
      <c r="X39" s="2291"/>
      <c r="Y39" s="2291"/>
      <c r="Z39" s="2275"/>
      <c r="AA39" s="2275"/>
      <c r="AB39" s="2276"/>
      <c r="AC39" s="2277" t="s">
        <v>452</v>
      </c>
      <c r="AD39" s="2274" t="s">
        <v>451</v>
      </c>
      <c r="AE39" s="2275"/>
      <c r="AF39" s="2291"/>
      <c r="AG39" s="2291"/>
      <c r="AH39" s="2275"/>
      <c r="AI39" s="2275"/>
      <c r="AJ39" s="2276"/>
      <c r="AK39" s="2277" t="s">
        <v>453</v>
      </c>
      <c r="AL39" s="2280" t="s">
        <v>454</v>
      </c>
      <c r="AM39" s="2127"/>
      <c r="AS39" s="1155">
        <v>14</v>
      </c>
    </row>
    <row customHeight="1" ht="24">
      <c r="Q40" s="376"/>
      <c r="R40" s="376"/>
      <c r="S40" s="2273"/>
      <c r="T40" s="2209"/>
      <c r="U40" s="1031"/>
      <c r="V40" s="2292" t="s">
        <v>455</v>
      </c>
      <c r="W40" s="2294" t="s">
        <v>456</v>
      </c>
      <c r="X40" s="1376" t="s">
        <v>457</v>
      </c>
      <c r="Y40" s="1376"/>
      <c r="Z40" s="2269" t="s">
        <v>458</v>
      </c>
      <c r="AA40" s="2269"/>
      <c r="AB40" s="2263"/>
      <c r="AC40" s="2278"/>
      <c r="AD40" s="2292" t="s">
        <v>455</v>
      </c>
      <c r="AE40" s="2294" t="s">
        <v>456</v>
      </c>
      <c r="AF40" s="1376" t="s">
        <v>457</v>
      </c>
      <c r="AG40" s="1376"/>
      <c r="AH40" s="2269" t="s">
        <v>458</v>
      </c>
      <c r="AI40" s="2269"/>
      <c r="AJ40" s="2263"/>
      <c r="AK40" s="2278"/>
      <c r="AL40" s="2281"/>
      <c r="AM40" s="2127"/>
      <c r="AS40" s="1155">
        <v>23</v>
      </c>
    </row>
    <row s="1266" customFormat="1" customHeight="1" ht="24">
      <c r="A41" s="1370"/>
      <c r="B41" s="1370" t="s">
        <v>137</v>
      </c>
      <c r="C41" s="1370" t="s">
        <v>138</v>
      </c>
      <c r="D41" s="1370" t="s">
        <v>139</v>
      </c>
      <c r="E41" s="1364" t="s">
        <v>459</v>
      </c>
      <c r="F41" s="1364" t="s">
        <v>460</v>
      </c>
      <c r="G41" s="1364" t="s">
        <v>461</v>
      </c>
      <c r="H41" s="1364" t="s">
        <v>462</v>
      </c>
      <c r="I41" s="1364" t="s">
        <v>463</v>
      </c>
      <c r="J41" s="1364" t="s">
        <v>464</v>
      </c>
      <c r="K41" s="1364" t="s">
        <v>465</v>
      </c>
      <c r="L41" s="1364" t="s">
        <v>440</v>
      </c>
      <c r="M41" s="1362"/>
      <c r="N41" s="1362"/>
      <c r="O41" s="1362"/>
      <c r="P41" s="1328"/>
      <c r="Q41" s="376"/>
      <c r="R41" s="376"/>
      <c r="S41" s="2273"/>
      <c r="T41" s="2209"/>
      <c r="U41" s="302"/>
      <c r="V41" s="2293"/>
      <c r="W41" s="2295"/>
      <c r="X41" s="1373" t="s">
        <v>466</v>
      </c>
      <c r="Y41" s="1373" t="s">
        <v>467</v>
      </c>
      <c r="Z41" s="1334" t="s">
        <v>468</v>
      </c>
      <c r="AA41" s="2270" t="s">
        <v>469</v>
      </c>
      <c r="AB41" s="2271"/>
      <c r="AC41" s="2279"/>
      <c r="AD41" s="2293"/>
      <c r="AE41" s="2295"/>
      <c r="AF41" s="1373" t="s">
        <v>466</v>
      </c>
      <c r="AG41" s="1373" t="s">
        <v>467</v>
      </c>
      <c r="AH41" s="1334" t="s">
        <v>468</v>
      </c>
      <c r="AI41" s="2270" t="s">
        <v>469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219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219</v>
      </c>
      <c r="B44" s="1363" t="s">
        <v>220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422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423</v>
      </c>
      <c r="AO44" s="500"/>
      <c r="AP44" s="500" t="str">
        <f>IF(T44="","",T44)</f>
        <v>Территория действия тарифа</v>
      </c>
      <c r="AQ44" s="500"/>
      <c r="AR44" s="500"/>
      <c r="AS44" s="1155">
        <v>21</v>
      </c>
    </row>
    <row customHeight="1" ht="24">
      <c r="A45" s="1363" t="s">
        <v>219</v>
      </c>
      <c r="B45" s="1363" t="s">
        <v>220</v>
      </c>
      <c r="C45" s="1363" t="s">
        <v>221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424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425</v>
      </c>
      <c r="AO45" s="500"/>
      <c r="AP45" s="500" t="str">
        <f>IF(T45="","",T45)</f>
        <v>Наименование системы теплоснабжения </v>
      </c>
      <c r="AQ45" s="500"/>
      <c r="AR45" s="500"/>
      <c r="AS45" s="1155">
        <v>23</v>
      </c>
    </row>
    <row customHeight="1" ht="22.049999999999997">
      <c r="A46" s="1363" t="s">
        <v>219</v>
      </c>
      <c r="B46" s="1363" t="s">
        <v>220</v>
      </c>
      <c r="C46" s="1363" t="s">
        <v>221</v>
      </c>
      <c r="D46" s="1363" t="s">
        <v>222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427</v>
      </c>
      <c r="AO46" s="500"/>
      <c r="AP46" s="500" t="str">
        <f>IF(T46="","",T46)</f>
        <v>Источник тепловой энергии  </v>
      </c>
      <c r="AQ46" s="500"/>
      <c r="AR46" s="500"/>
      <c r="AS46" s="1155">
        <v>21</v>
      </c>
    </row>
    <row customHeight="1" ht="49.5">
      <c r="A47" s="1363" t="s">
        <v>219</v>
      </c>
      <c r="B47" s="1363" t="s">
        <v>220</v>
      </c>
      <c r="C47" s="1363" t="s">
        <v>221</v>
      </c>
      <c r="D47" s="1363" t="s">
        <v>222</v>
      </c>
      <c r="E47" s="2259"/>
      <c r="F47" s="2259"/>
      <c r="G47" s="2259"/>
      <c r="H47" s="2259"/>
      <c r="I47" s="2256" t="str">
        <f>S46&amp;".1"</f>
        <v>....1</v>
      </c>
      <c r="J47" s="1363"/>
      <c r="K47" s="1363"/>
      <c r="L47" s="1364" t="s">
        <v>428</v>
      </c>
      <c r="P47" s="2257">
        <v>1</v>
      </c>
      <c r="Q47" s="1331"/>
      <c r="R47" s="356"/>
      <c r="S47" s="1336" t="str">
        <f>$I47</f>
        <v>....1</v>
      </c>
      <c r="T47" s="285" t="s">
        <v>429</v>
      </c>
      <c r="U47" s="300"/>
      <c r="V47" s="2245"/>
      <c r="W47" s="2246"/>
      <c r="X47" s="2246"/>
      <c r="Y47" s="2246"/>
      <c r="Z47" s="2246"/>
      <c r="AA47" s="2246"/>
      <c r="AB47" s="2246"/>
      <c r="AC47" s="2247"/>
      <c r="AD47" s="2245"/>
      <c r="AE47" s="2246"/>
      <c r="AF47" s="2246"/>
      <c r="AG47" s="2246"/>
      <c r="AH47" s="2246"/>
      <c r="AI47" s="2246"/>
      <c r="AJ47" s="2246"/>
      <c r="AK47" s="2246"/>
      <c r="AL47" s="2247"/>
      <c r="AM47" s="1258" t="s">
        <v>430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219</v>
      </c>
      <c r="B48" s="1363" t="s">
        <v>220</v>
      </c>
      <c r="C48" s="1363" t="s">
        <v>221</v>
      </c>
      <c r="D48" s="1363" t="s">
        <v>222</v>
      </c>
      <c r="E48" s="2259"/>
      <c r="F48" s="2259"/>
      <c r="G48" s="2259"/>
      <c r="H48" s="2259"/>
      <c r="I48" s="2286"/>
      <c r="J48" s="2256" t="str">
        <f>I47&amp;".1"</f>
        <v>....1.1</v>
      </c>
      <c r="K48" s="1363"/>
      <c r="L48" s="1364" t="s">
        <v>431</v>
      </c>
      <c r="P48" s="2257"/>
      <c r="Q48" s="2257">
        <v>1</v>
      </c>
      <c r="R48" s="357"/>
      <c r="S48" s="1336" t="str">
        <f>$J48</f>
        <v>....1.1</v>
      </c>
      <c r="T48" s="286" t="s">
        <v>432</v>
      </c>
      <c r="U48" s="300"/>
      <c r="V48" s="2245"/>
      <c r="W48" s="2246"/>
      <c r="X48" s="2246"/>
      <c r="Y48" s="2246"/>
      <c r="Z48" s="2246"/>
      <c r="AA48" s="2246"/>
      <c r="AB48" s="2246"/>
      <c r="AC48" s="2247"/>
      <c r="AD48" s="2245"/>
      <c r="AE48" s="2246"/>
      <c r="AF48" s="2246"/>
      <c r="AG48" s="2246"/>
      <c r="AH48" s="2246"/>
      <c r="AI48" s="2246"/>
      <c r="AJ48" s="2246"/>
      <c r="AK48" s="2246"/>
      <c r="AL48" s="2247"/>
      <c r="AM48" s="1258" t="s">
        <v>433</v>
      </c>
      <c r="AO48" s="500"/>
      <c r="AP48" s="500" t="str">
        <f>IF(T48="","",T48)</f>
        <v>Группа потребителей</v>
      </c>
      <c r="AQ48" s="500"/>
      <c r="AR48" s="500"/>
      <c r="AS48" s="1155">
        <v>21</v>
      </c>
    </row>
    <row customHeight="1" ht="22.049999999999997">
      <c r="A49" s="1363" t="s">
        <v>219</v>
      </c>
      <c r="B49" s="1363" t="s">
        <v>220</v>
      </c>
      <c r="C49" s="1363" t="s">
        <v>221</v>
      </c>
      <c r="D49" s="1363" t="s">
        <v>222</v>
      </c>
      <c r="E49" s="2259"/>
      <c r="F49" s="2259"/>
      <c r="G49" s="2259"/>
      <c r="H49" s="2259"/>
      <c r="I49" s="2286"/>
      <c r="J49" s="2286"/>
      <c r="K49" s="2256" t="str">
        <f>J48&amp;".1"</f>
        <v>....1.1.1</v>
      </c>
      <c r="L49" s="1364" t="s">
        <v>434</v>
      </c>
      <c r="P49" s="2257"/>
      <c r="Q49" s="2257"/>
      <c r="R49" s="357">
        <v>1</v>
      </c>
      <c r="S49" s="1336" t="str">
        <f>$K49</f>
        <v>....1.1.1</v>
      </c>
      <c r="T49" s="1347"/>
      <c r="U49" s="300"/>
      <c r="V49" s="325"/>
      <c r="W49" s="751"/>
      <c r="X49" s="325"/>
      <c r="Y49" s="384"/>
      <c r="Z49" s="2265"/>
      <c r="AA49" s="2107" t="s">
        <v>67</v>
      </c>
      <c r="AB49" s="2265"/>
      <c r="AC49" s="2107" t="s">
        <v>67</v>
      </c>
      <c r="AD49" s="325"/>
      <c r="AE49" s="751"/>
      <c r="AF49" s="325"/>
      <c r="AG49" s="384"/>
      <c r="AH49" s="2265"/>
      <c r="AI49" s="2107" t="s">
        <v>67</v>
      </c>
      <c r="AJ49" s="2287"/>
      <c r="AK49" s="2107" t="s">
        <v>67</v>
      </c>
      <c r="AL49" s="1348"/>
      <c r="AM49" s="2253" t="s">
        <v>435</v>
      </c>
      <c r="AN49" s="511">
        <f>STRCHECKDATE(V50:AL50)</f>
      </c>
      <c r="AO49" s="500"/>
      <c r="AP49" s="500" t="str">
        <f>IF(T49="","",T49)</f>
        <v/>
      </c>
      <c r="AQ49" s="500"/>
      <c r="AR49" s="500"/>
      <c r="AS49" s="1155">
        <v>21</v>
      </c>
    </row>
    <row customHeight="1" ht="1.05">
      <c r="A50" s="1363" t="s">
        <v>219</v>
      </c>
      <c r="B50" s="1363" t="s">
        <v>220</v>
      </c>
      <c r="C50" s="1363" t="s">
        <v>221</v>
      </c>
      <c r="D50" s="1363" t="s">
        <v>222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219</v>
      </c>
      <c r="B51" s="1363" t="s">
        <v>220</v>
      </c>
      <c r="C51" s="1363" t="s">
        <v>221</v>
      </c>
      <c r="D51" s="1363" t="s">
        <v>222</v>
      </c>
      <c r="E51" s="2259"/>
      <c r="F51" s="2259"/>
      <c r="G51" s="2259"/>
      <c r="H51" s="2259"/>
      <c r="I51" s="2286"/>
      <c r="J51" s="2256"/>
      <c r="K51" s="1363"/>
      <c r="L51" s="1364"/>
      <c r="P51" s="2257"/>
      <c r="Q51" s="2257"/>
      <c r="R51" s="356"/>
      <c r="S51" s="1278"/>
      <c r="T51" s="288" t="s">
        <v>436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219</v>
      </c>
      <c r="B52" s="1363" t="s">
        <v>220</v>
      </c>
      <c r="C52" s="1363" t="s">
        <v>221</v>
      </c>
      <c r="D52" s="1363" t="s">
        <v>222</v>
      </c>
      <c r="E52" s="2259"/>
      <c r="F52" s="2259"/>
      <c r="G52" s="2259"/>
      <c r="H52" s="2259"/>
      <c r="I52" s="2256"/>
      <c r="J52" s="1363"/>
      <c r="K52" s="1363"/>
      <c r="L52" s="1364"/>
      <c r="P52" s="2257"/>
      <c r="Q52" s="1331"/>
      <c r="R52" s="356"/>
      <c r="S52" s="1278"/>
      <c r="T52" s="287" t="s">
        <v>437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219</v>
      </c>
      <c r="B53" s="1363" t="s">
        <v>220</v>
      </c>
      <c r="C53" s="1363" t="s">
        <v>221</v>
      </c>
      <c r="D53" s="1363" t="s">
        <v>222</v>
      </c>
      <c r="E53" s="2259"/>
      <c r="F53" s="2259"/>
      <c r="G53" s="2259"/>
      <c r="H53" s="2258"/>
      <c r="I53" s="1363"/>
      <c r="J53" s="1363"/>
      <c r="K53" s="1363"/>
      <c r="L53" s="1364"/>
      <c r="M53" s="1365"/>
      <c r="N53" s="1365"/>
      <c r="O53" s="537"/>
      <c r="P53" s="360"/>
      <c r="Q53" s="375"/>
      <c r="R53" s="355"/>
      <c r="S53" s="1278"/>
      <c r="T53" s="365" t="s">
        <v>438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219</v>
      </c>
      <c r="B54" s="1343" t="s">
        <v>220</v>
      </c>
      <c r="C54" s="1343" t="s">
        <v>221</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219</v>
      </c>
      <c r="B55" s="1343" t="s">
        <v>220</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219</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189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63E56-FD2C-2719-F4A2-0.9855D821}" mc:Ignorable="x14ac xr xr2 xr3">
  <sheetPr>
    <tabColor theme="6" tint="0.4"/>
  </sheetPr>
  <dimension ref="A1:BA70"/>
  <sheetViews>
    <sheetView topLeftCell="A1" showGridLines="0" zoomScale="90" workbookViewId="0">
      <selection activeCell="AL54" sqref="AL54"/>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45" max="45" width="10.57421875" hidden="1"/>
    <col min="46" max="46" style="1635" width="4.00390625" customWidth="1"/>
    <col min="47" max="47" style="1635" width="115.00390625" customWidth="1"/>
    <col min="48" max="52" style="1642" width="10.00390625" customWidth="1"/>
    <col min="53" max="53" style="1635" width="8.421875" hidden="1" customWidth="1"/>
  </cols>
  <sheetData>
    <row customHeight="1" ht="22.5" hidden="1">
      <c r="Y1" s="327"/>
      <c r="Z1" s="327"/>
      <c r="AG1" s="327"/>
      <c r="AH1" s="327"/>
      <c r="AL1" s="1635"/>
      <c r="AM1" s="1635"/>
      <c r="AN1" s="1635"/>
      <c r="AO1" s="1635"/>
      <c r="AP1" s="1635"/>
      <c r="AQ1" s="1635"/>
      <c r="AR1" s="1635"/>
      <c r="AS1" s="1635"/>
      <c r="BA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4"/>
      <c r="AU2" s="1258" t="s">
        <v>421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422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4"/>
      <c r="AU3" s="1258" t="s">
        <v>423</v>
      </c>
      <c r="AW3" s="500"/>
      <c r="AX3" s="500" t="str">
        <f>IF(T3="","",T3)</f>
        <v>Территория действия тарифа</v>
      </c>
      <c r="AY3" s="500"/>
      <c r="AZ3" s="500"/>
      <c r="BA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424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4"/>
      <c r="AU4" s="1258" t="s">
        <v>425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4"/>
      <c r="AU5" s="1258" t="s">
        <v>427</v>
      </c>
      <c r="AW5" s="500"/>
      <c r="AX5" s="500" t="str">
        <f>IF(T5="","",T5)</f>
        <v>Источник тепловой энергии  </v>
      </c>
      <c r="AY5" s="500"/>
      <c r="AZ5" s="500"/>
      <c r="BA5" s="1155">
        <v>0</v>
      </c>
    </row>
    <row customHeight="1" ht="14.25" hidden="1">
      <c r="A6" s="1363"/>
      <c r="B6" s="1363"/>
      <c r="C6" s="1363"/>
      <c r="D6" s="1363"/>
      <c r="E6" s="2259"/>
      <c r="F6" s="2259"/>
      <c r="G6" s="2259"/>
      <c r="H6" s="2259"/>
      <c r="I6" s="2256">
        <f>S5&amp;".1"</f>
      </c>
      <c r="J6" s="1363"/>
      <c r="K6" s="1363"/>
      <c r="L6" s="1364" t="s">
        <v>428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6"/>
      <c r="AM6" s="2297"/>
      <c r="AN6" s="2297"/>
      <c r="AO6" s="2297"/>
      <c r="AP6" s="2297"/>
      <c r="AQ6" s="2297"/>
      <c r="AR6" s="2297"/>
      <c r="AS6" s="2298"/>
      <c r="AT6" s="2298"/>
      <c r="AU6" s="1385"/>
      <c r="AW6" s="500"/>
      <c r="AX6" s="500" t="str">
        <f>IF(T6="","",T6)</f>
        <v/>
      </c>
      <c r="AY6" s="500"/>
      <c r="AZ6" s="500"/>
      <c r="BA6" s="1155">
        <v>0</v>
      </c>
    </row>
    <row customHeight="1" ht="21" hidden="1">
      <c r="A7" s="1363"/>
      <c r="B7" s="1363"/>
      <c r="C7" s="1363"/>
      <c r="D7" s="1363"/>
      <c r="E7" s="2259"/>
      <c r="F7" s="2259"/>
      <c r="G7" s="2259"/>
      <c r="H7" s="2259"/>
      <c r="I7" s="2286"/>
      <c r="J7" s="2256">
        <f>I6&amp;".1"</f>
      </c>
      <c r="K7" s="1363"/>
      <c r="L7" s="1364" t="s">
        <v>431</v>
      </c>
      <c r="M7" s="537"/>
      <c r="N7" s="1366"/>
      <c r="P7" s="2257"/>
      <c r="Q7" s="2257">
        <v>1</v>
      </c>
      <c r="R7" s="357"/>
      <c r="S7" s="1336">
        <f>$J7</f>
      </c>
      <c r="T7" s="286" t="s">
        <v>432</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7"/>
      <c r="AU7" s="1258" t="s">
        <v>433</v>
      </c>
      <c r="AW7" s="500"/>
      <c r="AX7" s="500" t="str">
        <f>IF(T7="","",T7)</f>
        <v>Группа потребителей</v>
      </c>
      <c r="AY7" s="500"/>
      <c r="AZ7" s="500"/>
      <c r="BA7" s="1155">
        <v>0</v>
      </c>
    </row>
    <row customHeight="1" ht="21" hidden="1">
      <c r="A8" s="1363"/>
      <c r="B8" s="1363"/>
      <c r="C8" s="1363"/>
      <c r="D8" s="1363"/>
      <c r="E8" s="2259"/>
      <c r="F8" s="2259"/>
      <c r="G8" s="2259"/>
      <c r="H8" s="2259"/>
      <c r="I8" s="2286"/>
      <c r="J8" s="2286"/>
      <c r="K8" s="2256">
        <f>J7&amp;".1"</f>
      </c>
      <c r="L8" s="1364" t="s">
        <v>434</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751"/>
      <c r="AM8" s="325"/>
      <c r="AN8" s="751"/>
      <c r="AO8" s="1257"/>
      <c r="AP8" s="2602"/>
      <c r="AQ8" s="2107" t="s">
        <v>67</v>
      </c>
      <c r="AR8" s="2602"/>
      <c r="AS8" s="2107" t="s">
        <v>67</v>
      </c>
      <c r="AT8" s="325"/>
      <c r="AU8" s="2253" t="s">
        <v>435</v>
      </c>
      <c r="AV8" s="511">
        <f>STRCHECKDATE(V9:AT9)</f>
      </c>
      <c r="AW8" s="500"/>
      <c r="AX8" s="500" t="str">
        <f>IF(T8="","",T8)</f>
        <v/>
      </c>
      <c r="AY8" s="500"/>
      <c r="AZ8" s="500"/>
      <c r="BA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2254"/>
      <c r="AW9" s="500"/>
      <c r="AX9" s="500" t="str">
        <f>IF(T9="","",T9)</f>
        <v/>
      </c>
      <c r="AY9" s="500"/>
      <c r="AZ9" s="500"/>
      <c r="BA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436</v>
      </c>
      <c r="U10" s="367"/>
      <c r="V10" s="367"/>
      <c r="W10" s="367"/>
      <c r="X10" s="367"/>
      <c r="Y10" s="367"/>
      <c r="Z10" s="367"/>
      <c r="AA10" s="367"/>
      <c r="AB10" s="367"/>
      <c r="AC10" s="367"/>
      <c r="AD10" s="367"/>
      <c r="AE10" s="367"/>
      <c r="AF10" s="367"/>
      <c r="AG10" s="367"/>
      <c r="AH10" s="367"/>
      <c r="AI10" s="367"/>
      <c r="AJ10" s="367"/>
      <c r="AK10" s="367"/>
      <c r="AL10" s="2672"/>
      <c r="AM10" s="2672"/>
      <c r="AN10" s="2672"/>
      <c r="AO10" s="2672"/>
      <c r="AP10" s="2672"/>
      <c r="AQ10" s="2672"/>
      <c r="AR10" s="2672"/>
      <c r="AS10" s="2672"/>
      <c r="AT10" s="324"/>
      <c r="AU10" s="2255"/>
      <c r="AW10" s="500"/>
      <c r="AX10" s="500" t="str">
        <f>IF(T10="","",T10)</f>
        <v>Добавить вид теплоносителя (параметры теплоносителя)</v>
      </c>
      <c r="AY10" s="500"/>
      <c r="AZ10" s="500"/>
      <c r="BA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437</v>
      </c>
      <c r="U11" s="367"/>
      <c r="V11" s="367"/>
      <c r="W11" s="367"/>
      <c r="X11" s="367"/>
      <c r="Y11" s="367"/>
      <c r="Z11" s="367"/>
      <c r="AA11" s="367"/>
      <c r="AB11" s="367"/>
      <c r="AC11" s="366"/>
      <c r="AD11" s="367"/>
      <c r="AE11" s="367"/>
      <c r="AF11" s="367"/>
      <c r="AG11" s="367"/>
      <c r="AH11" s="367"/>
      <c r="AI11" s="367"/>
      <c r="AJ11" s="367"/>
      <c r="AK11" s="366"/>
      <c r="AL11" s="2672"/>
      <c r="AM11" s="2672"/>
      <c r="AN11" s="2672"/>
      <c r="AO11" s="2672"/>
      <c r="AP11" s="2672"/>
      <c r="AQ11" s="2672"/>
      <c r="AR11" s="2672"/>
      <c r="AS11" s="2673"/>
      <c r="AT11" s="367"/>
      <c r="AU11" s="303"/>
      <c r="AW11" s="500"/>
      <c r="AX11" s="500" t="str">
        <f>IF(T11="","",T11)</f>
        <v>Добавить группу потребителей</v>
      </c>
      <c r="AY11" s="500"/>
      <c r="AZ11" s="500"/>
      <c r="BA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T12" s="1388"/>
      <c r="AU12" s="1389"/>
      <c r="AW12" s="500"/>
      <c r="AX12" s="500" t="str">
        <f>IF(T12="","",T12)</f>
        <v/>
      </c>
      <c r="AY12" s="500"/>
      <c r="AZ12" s="500"/>
      <c r="BA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W13" s="789"/>
      <c r="AX13" s="789" t="str">
        <f>IF(T13="","",T13)</f>
        <v>Добавить источник для дифференциации</v>
      </c>
      <c r="AY13" s="789"/>
      <c r="AZ13" s="789"/>
      <c r="BA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W14" s="789"/>
      <c r="AX14" s="789" t="str">
        <f>IF(T14="","",T14)</f>
        <v>Добавить централизованную систему для дифференциации</v>
      </c>
      <c r="AY14" s="789"/>
      <c r="AZ14" s="789"/>
      <c r="BA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территорию для дифференциации</v>
      </c>
      <c r="AY15" s="789"/>
      <c r="AZ15" s="789"/>
      <c r="BA15" s="518">
        <v>0</v>
      </c>
    </row>
    <row customHeight="1" ht="14.25" hidden="1">
      <c r="AC16" s="327"/>
      <c r="AK16" s="327"/>
      <c r="AL16" s="1635"/>
      <c r="AM16" s="1635"/>
      <c r="AN16" s="1635"/>
      <c r="AO16" s="1635"/>
      <c r="AP16" s="1635"/>
      <c r="AQ16" s="1635"/>
      <c r="AR16" s="1635"/>
      <c r="AS16" s="1635"/>
      <c r="BA16" s="1155">
        <v>0</v>
      </c>
    </row>
    <row customHeight="1" ht="14.25" hidden="1">
      <c r="AD17" s="1360"/>
      <c r="AE17" s="1360"/>
      <c r="AF17" s="1360"/>
      <c r="AG17" s="1361"/>
      <c r="AH17" s="2267"/>
      <c r="AI17" s="2268" t="s">
        <v>67</v>
      </c>
      <c r="AJ17" s="2267"/>
      <c r="AK17" s="2268" t="s">
        <v>67</v>
      </c>
      <c r="AL17" s="1635"/>
      <c r="AM17" s="1635"/>
      <c r="AN17" s="1635"/>
      <c r="AO17" s="1635"/>
      <c r="AP17" s="1635"/>
      <c r="AQ17" s="1635"/>
      <c r="AR17" s="1635"/>
      <c r="AS17" s="1635"/>
      <c r="BA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BA18" s="1155">
        <v>0</v>
      </c>
    </row>
    <row customHeight="1" ht="14.25" hidden="1">
      <c r="AK19" s="327"/>
      <c r="AL19" s="1635"/>
      <c r="AM19" s="1635"/>
      <c r="AN19" s="1635"/>
      <c r="AO19" s="1635"/>
      <c r="AP19" s="1635"/>
      <c r="AQ19" s="1635"/>
      <c r="AR19" s="1635"/>
      <c r="AS19" s="1635"/>
      <c r="BA19" s="1155">
        <v>0</v>
      </c>
    </row>
    <row s="1366" customFormat="1" customHeight="1" ht="22.5" hidden="1">
      <c r="L20" s="1329"/>
      <c r="M20" s="1362"/>
      <c r="N20" s="1362"/>
      <c r="O20" s="1367" t="s">
        <v>439</v>
      </c>
      <c r="P20" s="1362"/>
      <c r="Q20" s="1371"/>
      <c r="R20" s="1371"/>
      <c r="S20" s="729"/>
      <c r="Z20" s="1367"/>
      <c r="AB20" s="1367"/>
      <c r="AC20" s="1366"/>
      <c r="AH20" s="1367"/>
      <c r="AJ20" s="1367"/>
      <c r="AK20" s="1366"/>
      <c r="AL20" s="1366"/>
      <c r="AM20" s="1366"/>
      <c r="AN20" s="1366"/>
      <c r="AO20" s="1366"/>
      <c r="AP20" s="1367"/>
      <c r="AQ20" s="1366"/>
      <c r="AR20" s="1367"/>
      <c r="AS20" s="1366"/>
      <c r="AV20" s="511"/>
      <c r="AW20" s="511"/>
      <c r="AX20" s="511"/>
      <c r="AY20" s="511"/>
      <c r="AZ20" s="511"/>
      <c r="BA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V21" s="511"/>
      <c r="AW21" s="511"/>
      <c r="AX21" s="511"/>
      <c r="AY21" s="511"/>
      <c r="AZ21" s="511"/>
      <c r="BA21" s="1160">
        <v>0</v>
      </c>
    </row>
    <row s="1366" customFormat="1" customHeight="1" ht="14.25" hidden="1">
      <c r="L22" s="1329"/>
      <c r="M22" s="1362"/>
      <c r="N22" s="1362"/>
      <c r="O22" s="1364" t="s">
        <v>440</v>
      </c>
      <c r="P22" s="1362"/>
      <c r="Q22" s="1371"/>
      <c r="R22" s="1371"/>
      <c r="S22" s="729"/>
      <c r="T22" s="1160" t="s">
        <v>441</v>
      </c>
      <c r="AA22" s="186" t="s">
        <v>442</v>
      </c>
      <c r="AC22" s="186" t="s">
        <v>443</v>
      </c>
      <c r="AD22" s="1160" t="s">
        <v>441</v>
      </c>
      <c r="AI22" s="186" t="s">
        <v>444</v>
      </c>
      <c r="AK22" s="186" t="s">
        <v>443</v>
      </c>
      <c r="AL22" s="1366"/>
      <c r="AM22" s="1366"/>
      <c r="AN22" s="1366"/>
      <c r="AO22" s="1366"/>
      <c r="AP22" s="1366"/>
      <c r="AQ22" s="1370" t="s">
        <v>442</v>
      </c>
      <c r="AR22" s="1366"/>
      <c r="AS22" s="1370" t="s">
        <v>443</v>
      </c>
      <c r="AV22" s="511"/>
      <c r="AW22" s="511"/>
      <c r="AX22" s="511"/>
      <c r="AY22" s="511"/>
      <c r="AZ22" s="511"/>
      <c r="BA22" s="1160">
        <v>0</v>
      </c>
    </row>
    <row customHeight="1" ht="14.25" hidden="1">
      <c r="O23" s="1364"/>
      <c r="AL23" s="1635"/>
      <c r="AM23" s="1635"/>
      <c r="AN23" s="1635"/>
      <c r="AO23" s="1635"/>
      <c r="AP23" s="1635"/>
      <c r="AQ23" s="1635"/>
      <c r="AR23" s="1635"/>
      <c r="AS23" s="1635"/>
      <c r="BA23" s="1155">
        <v>0</v>
      </c>
    </row>
    <row customHeight="1" ht="14.25" hidden="1">
      <c r="O24" s="1364"/>
      <c r="AL24" s="1635"/>
      <c r="AM24" s="1635"/>
      <c r="AN24" s="1635"/>
      <c r="AO24" s="1635"/>
      <c r="AP24" s="1635"/>
      <c r="AQ24" s="1635"/>
      <c r="AR24" s="1635"/>
      <c r="AS24" s="1635"/>
      <c r="BA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BA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BA26" s="1155">
        <v>60</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BA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509"/>
      <c r="BA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2251" t="str">
        <f>IF(TITLE_NAME_OR_PR_CHANGE="",IF(TITLE_NAME_OR_PR="","",TITLE_NAME_OR_PR),TITLE_NAME_OR_PR_CHANGE)</f>
        <v/>
      </c>
      <c r="AM29" s="2251"/>
      <c r="AN29" s="2251"/>
      <c r="AO29" s="2251"/>
      <c r="AP29" s="2251"/>
      <c r="AQ29" s="2251"/>
      <c r="AR29" s="2251"/>
      <c r="AS29" s="1635"/>
      <c r="AT29" s="326"/>
      <c r="AU29" s="280"/>
      <c r="AV29" s="368"/>
      <c r="AW29" s="368"/>
      <c r="AX29" s="368"/>
      <c r="AY29" s="368"/>
      <c r="AZ29" s="368"/>
      <c r="BA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445</v>
      </c>
      <c r="T30" s="2250"/>
      <c r="U30" s="1372"/>
      <c r="V30" s="2264" t="str">
        <f>IF(TITLE_DATE_PR_CHANGE="",IF(TITLE_DATE_PR="","",TITLE_DATE_PR),TITLE_DATE_PR_CHANGE)</f>
        <v>46141</v>
      </c>
      <c r="W30" s="2264"/>
      <c r="X30" s="2264"/>
      <c r="Y30" s="2264"/>
      <c r="Z30" s="2264"/>
      <c r="AA30" s="2264"/>
      <c r="AB30" s="2264"/>
      <c r="AC30" s="326"/>
      <c r="AD30" s="2264" t="str">
        <f>IF(TITLE_DATE_PR_CHANGE="",IF(TITLE_DATE_PR="","",TITLE_DATE_PR),TITLE_DATE_PR_CHANGE)</f>
        <v>46141</v>
      </c>
      <c r="AE30" s="2264"/>
      <c r="AF30" s="2264"/>
      <c r="AG30" s="2264"/>
      <c r="AH30" s="2264"/>
      <c r="AI30" s="2264"/>
      <c r="AJ30" s="2264"/>
      <c r="AK30" s="326"/>
      <c r="AL30" s="2264" t="str">
        <f>IF(TITLE_DATE_PR_CHANGE="",IF(TITLE_DATE_PR="","",TITLE_DATE_PR),TITLE_DATE_PR_CHANGE)</f>
        <v>46141</v>
      </c>
      <c r="AM30" s="2264"/>
      <c r="AN30" s="2264"/>
      <c r="AO30" s="2264"/>
      <c r="AP30" s="2264"/>
      <c r="AQ30" s="2264"/>
      <c r="AR30" s="2264"/>
      <c r="AS30" s="1635"/>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446</v>
      </c>
      <c r="T31" s="2250"/>
      <c r="U31" s="1372"/>
      <c r="V31" s="2251" t="str">
        <f>IF(TITLE_NUMBER_PR_CHANGE="",IF(TITLE_NUMBER_PR="","",TITLE_NUMBER_PR),TITLE_NUMBER_PR_CHANGE)</f>
        <v>654,659,660</v>
      </c>
      <c r="W31" s="2251"/>
      <c r="X31" s="2251"/>
      <c r="Y31" s="2251"/>
      <c r="Z31" s="2251"/>
      <c r="AA31" s="2251"/>
      <c r="AB31" s="2251"/>
      <c r="AC31" s="326"/>
      <c r="AD31" s="2251" t="str">
        <f>IF(TITLE_NUMBER_PR_CHANGE="",IF(TITLE_NUMBER_PR="","",TITLE_NUMBER_PR),TITLE_NUMBER_PR_CHANGE)</f>
        <v>654,659,660</v>
      </c>
      <c r="AE31" s="2251"/>
      <c r="AF31" s="2251"/>
      <c r="AG31" s="2251"/>
      <c r="AH31" s="2251"/>
      <c r="AI31" s="2251"/>
      <c r="AJ31" s="2251"/>
      <c r="AK31" s="326"/>
      <c r="AL31" s="2251" t="str">
        <f>IF(TITLE_NUMBER_PR_CHANGE="",IF(TITLE_NUMBER_PR="","",TITLE_NUMBER_PR),TITLE_NUMBER_PR_CHANGE)</f>
        <v>654,659,660</v>
      </c>
      <c r="AM31" s="2251"/>
      <c r="AN31" s="2251"/>
      <c r="AO31" s="2251"/>
      <c r="AP31" s="2251"/>
      <c r="AQ31" s="2251"/>
      <c r="AR31" s="2251"/>
      <c r="AS31" s="1635"/>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2251" t="str">
        <f>IF(TITLE_IST_PUB_CHANGE="",IF(TITLE_IST_PUB="","",TITLE_IST_PUB),TITLE_IST_PUB_CHANGE)</f>
        <v/>
      </c>
      <c r="AM32" s="2251"/>
      <c r="AN32" s="2251"/>
      <c r="AO32" s="2251"/>
      <c r="AP32" s="2251"/>
      <c r="AQ32" s="2251"/>
      <c r="AR32" s="2251"/>
      <c r="AS32" s="1635"/>
      <c r="AT32" s="326"/>
      <c r="AU32" s="280"/>
      <c r="AV32" s="368"/>
      <c r="AW32" s="368"/>
      <c r="AX32" s="368"/>
      <c r="AY32" s="368"/>
      <c r="AZ32" s="368"/>
      <c r="BA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509"/>
      <c r="BA33" s="1155">
        <v>0</v>
      </c>
    </row>
    <row s="1853" customFormat="1" customHeight="1" ht="18.75">
      <c r="A34" s="1368"/>
      <c r="B34" s="1368"/>
      <c r="C34" s="1368"/>
      <c r="D34" s="1368"/>
      <c r="E34" s="1368"/>
      <c r="F34" s="1368"/>
      <c r="G34" s="1368"/>
      <c r="H34" s="1368"/>
      <c r="I34" s="1368"/>
      <c r="J34" s="1368"/>
      <c r="K34" s="1368"/>
      <c r="L34" s="1369"/>
      <c r="M34" s="1368"/>
      <c r="N34" s="1368"/>
      <c r="O34" s="1368"/>
      <c r="S34" s="2250" t="s">
        <v>447</v>
      </c>
      <c r="T34" s="2250"/>
      <c r="U34" s="1372"/>
      <c r="V34" s="2264" t="str">
        <f>IF(TITLE_DATE_PR_CHANGE="",IF(TITLE_DATE_PR="","",TITLE_DATE_PR),TITLE_DATE_PR_CHANGE)</f>
        <v>46141</v>
      </c>
      <c r="W34" s="2264"/>
      <c r="X34" s="2264"/>
      <c r="Y34" s="2264"/>
      <c r="Z34" s="2264"/>
      <c r="AA34" s="2264"/>
      <c r="AB34" s="2264"/>
      <c r="AC34" s="326"/>
      <c r="AD34" s="2264" t="str">
        <f>IF(TITLE_DATE_PR_CHANGE="",IF(TITLE_DATE_PR="","",TITLE_DATE_PR),TITLE_DATE_PR_CHANGE)</f>
        <v>46141</v>
      </c>
      <c r="AE34" s="2264"/>
      <c r="AF34" s="2264"/>
      <c r="AG34" s="2264"/>
      <c r="AH34" s="2264"/>
      <c r="AI34" s="2264"/>
      <c r="AJ34" s="2264"/>
      <c r="AK34" s="326"/>
      <c r="AL34" s="2264" t="str">
        <f>IF(TITLE_DATE_PR_CHANGE="",IF(TITLE_DATE_PR="","",TITLE_DATE_PR),TITLE_DATE_PR_CHANGE)</f>
        <v>46141</v>
      </c>
      <c r="AM34" s="2264"/>
      <c r="AN34" s="2264"/>
      <c r="AO34" s="2264"/>
      <c r="AP34" s="2264"/>
      <c r="AQ34" s="2264"/>
      <c r="AR34" s="2264"/>
      <c r="AS34" s="1635"/>
      <c r="AT34" s="326"/>
      <c r="AU34" s="280"/>
      <c r="AV34" s="368"/>
      <c r="AW34" s="368"/>
      <c r="AX34" s="368"/>
      <c r="AY34" s="368"/>
      <c r="AZ34" s="368"/>
      <c r="BA34" s="418">
        <v>0</v>
      </c>
    </row>
    <row s="1853" customFormat="1" customHeight="1" ht="18.75">
      <c r="A35" s="1368"/>
      <c r="B35" s="1368"/>
      <c r="C35" s="1368"/>
      <c r="D35" s="1368"/>
      <c r="E35" s="1368"/>
      <c r="F35" s="1368"/>
      <c r="G35" s="1368"/>
      <c r="H35" s="1368"/>
      <c r="I35" s="1368"/>
      <c r="J35" s="1368"/>
      <c r="K35" s="1368"/>
      <c r="L35" s="1369"/>
      <c r="M35" s="1368"/>
      <c r="N35" s="1368"/>
      <c r="O35" s="1368"/>
      <c r="S35" s="2250" t="s">
        <v>448</v>
      </c>
      <c r="T35" s="2250"/>
      <c r="U35" s="1372"/>
      <c r="V35" s="2251" t="str">
        <f>IF(TITLE_NUMBER_PR_CHANGE="",IF(TITLE_NUMBER_PR="","",TITLE_NUMBER_PR),TITLE_NUMBER_PR_CHANGE)</f>
        <v>654,659,660</v>
      </c>
      <c r="W35" s="2251"/>
      <c r="X35" s="2251"/>
      <c r="Y35" s="2251"/>
      <c r="Z35" s="2251"/>
      <c r="AA35" s="2251"/>
      <c r="AB35" s="2251"/>
      <c r="AC35" s="326"/>
      <c r="AD35" s="2251" t="str">
        <f>IF(TITLE_NUMBER_PR_CHANGE="",IF(TITLE_NUMBER_PR="","",TITLE_NUMBER_PR),TITLE_NUMBER_PR_CHANGE)</f>
        <v>654,659,660</v>
      </c>
      <c r="AE35" s="2251"/>
      <c r="AF35" s="2251"/>
      <c r="AG35" s="2251"/>
      <c r="AH35" s="2251"/>
      <c r="AI35" s="2251"/>
      <c r="AJ35" s="2251"/>
      <c r="AK35" s="326"/>
      <c r="AL35" s="2251" t="str">
        <f>IF(TITLE_NUMBER_PR_CHANGE="",IF(TITLE_NUMBER_PR="","",TITLE_NUMBER_PR),TITLE_NUMBER_PR_CHANGE)</f>
        <v>654,659,660</v>
      </c>
      <c r="AM35" s="2251"/>
      <c r="AN35" s="2251"/>
      <c r="AO35" s="2251"/>
      <c r="AP35" s="2251"/>
      <c r="AQ35" s="2251"/>
      <c r="AR35" s="2251"/>
      <c r="AS35" s="1635"/>
      <c r="AT35" s="326"/>
      <c r="AU35" s="280"/>
      <c r="AV35" s="368"/>
      <c r="AW35" s="368"/>
      <c r="AX35" s="368"/>
      <c r="AY35" s="368"/>
      <c r="AZ35" s="368"/>
      <c r="BA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449</v>
      </c>
      <c r="AD36" s="326"/>
      <c r="AE36" s="326"/>
      <c r="AF36" s="326"/>
      <c r="AG36" s="326"/>
      <c r="AH36" s="326"/>
      <c r="AI36" s="326"/>
      <c r="AJ36" s="326"/>
      <c r="AK36" s="278" t="s">
        <v>449</v>
      </c>
      <c r="AL36" s="1635"/>
      <c r="AM36" s="1635"/>
      <c r="AN36" s="1635"/>
      <c r="AO36" s="1635"/>
      <c r="AP36" s="1635"/>
      <c r="AQ36" s="1635"/>
      <c r="AR36" s="1635"/>
      <c r="AS36" s="1642" t="s">
        <v>449</v>
      </c>
      <c r="AV36" s="368"/>
      <c r="AW36" s="368"/>
      <c r="AX36" s="368"/>
      <c r="AY36" s="368"/>
      <c r="AZ36" s="368"/>
      <c r="BA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173</v>
      </c>
      <c r="AM37" s="2252"/>
      <c r="AN37" s="2252"/>
      <c r="AO37" s="2252"/>
      <c r="AP37" s="2252"/>
      <c r="AQ37" s="2252"/>
      <c r="AR37" s="2252"/>
      <c r="AS37" s="2252"/>
      <c r="BA37" s="1155">
        <v>14</v>
      </c>
    </row>
    <row customHeight="1" ht="14.699999999999998">
      <c r="Q38" s="376"/>
      <c r="R38" s="376"/>
      <c r="S38" s="2127" t="s">
        <v>325</v>
      </c>
      <c r="T38" s="2127"/>
      <c r="U38" s="2127"/>
      <c r="V38" s="2127"/>
      <c r="W38" s="2127"/>
      <c r="X38" s="2127"/>
      <c r="Y38" s="2127"/>
      <c r="Z38" s="2127"/>
      <c r="AA38" s="2127"/>
      <c r="AB38" s="2127"/>
      <c r="AC38" s="2127"/>
      <c r="AD38" s="2127"/>
      <c r="AE38" s="2127"/>
      <c r="AF38" s="2127"/>
      <c r="AG38" s="2127"/>
      <c r="AH38" s="2127"/>
      <c r="AI38" s="2127"/>
      <c r="AJ38" s="2127"/>
      <c r="AK38" s="2127"/>
      <c r="AL38" s="2312" t="s">
        <v>325</v>
      </c>
      <c r="AM38" s="2312"/>
      <c r="AN38" s="2312"/>
      <c r="AO38" s="2312"/>
      <c r="AP38" s="2312"/>
      <c r="AQ38" s="2312"/>
      <c r="AR38" s="2312"/>
      <c r="AS38" s="2312"/>
      <c r="AT38" s="2127"/>
      <c r="AU38" s="2127"/>
      <c r="BA38" s="1155"/>
    </row>
    <row customHeight="1" ht="14.699999999999998">
      <c r="Q39" s="376"/>
      <c r="R39" s="376"/>
      <c r="S39" s="2273" t="s">
        <v>89</v>
      </c>
      <c r="T39" s="2209" t="s">
        <v>450</v>
      </c>
      <c r="U39" s="301"/>
      <c r="V39" s="2274" t="s">
        <v>451</v>
      </c>
      <c r="W39" s="2275"/>
      <c r="X39" s="2275"/>
      <c r="Y39" s="2275"/>
      <c r="Z39" s="2275"/>
      <c r="AA39" s="2275"/>
      <c r="AB39" s="2276"/>
      <c r="AC39" s="2277" t="s">
        <v>452</v>
      </c>
      <c r="AD39" s="2274" t="s">
        <v>451</v>
      </c>
      <c r="AE39" s="2275"/>
      <c r="AF39" s="2275"/>
      <c r="AG39" s="2275"/>
      <c r="AH39" s="2275"/>
      <c r="AI39" s="2275"/>
      <c r="AJ39" s="2276"/>
      <c r="AK39" s="2277" t="s">
        <v>453</v>
      </c>
      <c r="AL39" s="2399" t="s">
        <v>451</v>
      </c>
      <c r="AM39" s="2400"/>
      <c r="AN39" s="2400"/>
      <c r="AO39" s="2400"/>
      <c r="AP39" s="2400"/>
      <c r="AQ39" s="2400"/>
      <c r="AR39" s="2401"/>
      <c r="AS39" s="2277" t="s">
        <v>452</v>
      </c>
      <c r="AT39" s="2280" t="s">
        <v>454</v>
      </c>
      <c r="AU39" s="2127"/>
      <c r="BA39" s="1155">
        <v>14</v>
      </c>
    </row>
    <row customHeight="1" ht="35.699999999999996">
      <c r="Q40" s="376"/>
      <c r="R40" s="376"/>
      <c r="S40" s="2273"/>
      <c r="T40" s="2209"/>
      <c r="U40" s="1031"/>
      <c r="V40" s="2260" t="s">
        <v>455</v>
      </c>
      <c r="W40" s="2283"/>
      <c r="X40" s="2262" t="s">
        <v>457</v>
      </c>
      <c r="Y40" s="2263"/>
      <c r="Z40" s="2262" t="s">
        <v>458</v>
      </c>
      <c r="AA40" s="2269"/>
      <c r="AB40" s="2263"/>
      <c r="AC40" s="2278"/>
      <c r="AD40" s="2260" t="s">
        <v>475</v>
      </c>
      <c r="AE40" s="2283"/>
      <c r="AF40" s="2262" t="s">
        <v>457</v>
      </c>
      <c r="AG40" s="2263"/>
      <c r="AH40" s="2262" t="s">
        <v>458</v>
      </c>
      <c r="AI40" s="2269"/>
      <c r="AJ40" s="2263"/>
      <c r="AK40" s="2278"/>
      <c r="AL40" s="2260" t="s">
        <v>455</v>
      </c>
      <c r="AM40" s="2610"/>
      <c r="AN40" s="2262" t="s">
        <v>457</v>
      </c>
      <c r="AO40" s="2263"/>
      <c r="AP40" s="2262" t="s">
        <v>458</v>
      </c>
      <c r="AQ40" s="2269"/>
      <c r="AR40" s="2263"/>
      <c r="AS40" s="2278"/>
      <c r="AT40" s="2281"/>
      <c r="AU40" s="2127"/>
      <c r="BA40" s="1155">
        <v>34</v>
      </c>
    </row>
    <row customHeight="1" ht="35.699999999999996">
      <c r="A41" s="1370"/>
      <c r="B41" s="1370" t="s">
        <v>137</v>
      </c>
      <c r="C41" s="1370" t="s">
        <v>138</v>
      </c>
      <c r="D41" s="1370" t="s">
        <v>139</v>
      </c>
      <c r="E41" s="1364" t="s">
        <v>459</v>
      </c>
      <c r="F41" s="1364" t="s">
        <v>460</v>
      </c>
      <c r="G41" s="1364" t="s">
        <v>461</v>
      </c>
      <c r="H41" s="1364" t="s">
        <v>462</v>
      </c>
      <c r="I41" s="1364" t="s">
        <v>463</v>
      </c>
      <c r="J41" s="1364" t="s">
        <v>464</v>
      </c>
      <c r="K41" s="1364" t="s">
        <v>465</v>
      </c>
      <c r="L41" s="1364" t="s">
        <v>440</v>
      </c>
      <c r="Q41" s="376"/>
      <c r="R41" s="376"/>
      <c r="S41" s="2273"/>
      <c r="T41" s="2209"/>
      <c r="U41" s="302"/>
      <c r="V41" s="2261"/>
      <c r="W41" s="2284"/>
      <c r="X41" s="1222" t="s">
        <v>466</v>
      </c>
      <c r="Y41" s="1222" t="s">
        <v>467</v>
      </c>
      <c r="Z41" s="1338" t="s">
        <v>468</v>
      </c>
      <c r="AA41" s="2270" t="s">
        <v>469</v>
      </c>
      <c r="AB41" s="2271"/>
      <c r="AC41" s="2279"/>
      <c r="AD41" s="2261"/>
      <c r="AE41" s="2284"/>
      <c r="AF41" s="1222" t="s">
        <v>466</v>
      </c>
      <c r="AG41" s="1222" t="s">
        <v>467</v>
      </c>
      <c r="AH41" s="1338" t="s">
        <v>468</v>
      </c>
      <c r="AI41" s="2270" t="s">
        <v>469</v>
      </c>
      <c r="AJ41" s="2271"/>
      <c r="AK41" s="2279"/>
      <c r="AL41" s="2261"/>
      <c r="AM41" s="2284"/>
      <c r="AN41" s="2577" t="s">
        <v>466</v>
      </c>
      <c r="AO41" s="2577" t="s">
        <v>467</v>
      </c>
      <c r="AP41" s="2577" t="s">
        <v>468</v>
      </c>
      <c r="AQ41" s="2270" t="s">
        <v>469</v>
      </c>
      <c r="AR41" s="2271"/>
      <c r="AS41" s="2279"/>
      <c r="AT41" s="2282"/>
      <c r="AU41" s="2127"/>
      <c r="BA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1245">
        <f>OFFSET(AT42,0,-1)</f>
        <v>5</v>
      </c>
      <c r="AU42" s="1335">
        <f>OFFSET(AU42,0,-1)+1</f>
        <v>6</v>
      </c>
      <c r="AV42" s="511"/>
      <c r="AW42" s="511"/>
      <c r="AX42" s="511"/>
      <c r="AY42" s="511"/>
      <c r="AZ42" s="511"/>
      <c r="BA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125</v>
      </c>
      <c r="U43" s="300"/>
      <c r="V43" s="2242"/>
      <c r="W43" s="2243"/>
      <c r="X43" s="2243"/>
      <c r="Y43" s="2243"/>
      <c r="Z43" s="2243"/>
      <c r="AA43" s="2243"/>
      <c r="AB43" s="2243"/>
      <c r="AC43" s="2244"/>
      <c r="AD43" s="2242" t="str">
        <f>INDEX(PT_DIFFERENTIATION_NTAR,MATCH(A43,PT_DIFFERENTIATION_NTAR_ID,0))</f>
        <v>Тариф на теплоноситель, поставляемый потребителям</v>
      </c>
      <c r="AE43" s="2243"/>
      <c r="AF43" s="2243"/>
      <c r="AG43" s="2243"/>
      <c r="AH43" s="2243"/>
      <c r="AI43" s="2243"/>
      <c r="AJ43" s="2243"/>
      <c r="AK43" s="2243"/>
      <c r="AL43" s="2242"/>
      <c r="AM43" s="2243"/>
      <c r="AN43" s="2243"/>
      <c r="AO43" s="2243"/>
      <c r="AP43" s="2243"/>
      <c r="AQ43" s="2243"/>
      <c r="AR43" s="2243"/>
      <c r="AS43" s="2244"/>
      <c r="AT43" s="2244"/>
      <c r="AU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0"/>
      <c r="AX43" s="500" t="str">
        <f>IF(T43="","",T43)</f>
        <v>Наименование тарифа</v>
      </c>
      <c r="AY43" s="500"/>
      <c r="AZ43" s="500"/>
      <c r="BA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422</v>
      </c>
      <c r="U44" s="300"/>
      <c r="V44" s="2242"/>
      <c r="W44" s="2243"/>
      <c r="X44" s="2243"/>
      <c r="Y44" s="2243"/>
      <c r="Z44" s="2243"/>
      <c r="AA44" s="2243"/>
      <c r="AB44" s="2243"/>
      <c r="AC44" s="2244"/>
      <c r="AD44" s="2242" t="str">
        <f>INDEX(PT_DIFFERENTIATION_TER,MATCH(B44,PT_DIFFERENTIATION_TER_ID,0))</f>
        <v>Территория 1</v>
      </c>
      <c r="AE44" s="2243"/>
      <c r="AF44" s="2243"/>
      <c r="AG44" s="2243"/>
      <c r="AH44" s="2243"/>
      <c r="AI44" s="2243"/>
      <c r="AJ44" s="2243"/>
      <c r="AK44" s="2243"/>
      <c r="AL44" s="2242"/>
      <c r="AM44" s="2243"/>
      <c r="AN44" s="2243"/>
      <c r="AO44" s="2243"/>
      <c r="AP44" s="2243"/>
      <c r="AQ44" s="2243"/>
      <c r="AR44" s="2243"/>
      <c r="AS44" s="2244"/>
      <c r="AT44" s="2244"/>
      <c r="AU44" s="1258" t="s">
        <v>423</v>
      </c>
      <c r="AW44" s="500"/>
      <c r="AX44" s="500" t="str">
        <f>IF(T44="","",T44)</f>
        <v>Территория действия тарифа</v>
      </c>
      <c r="AY44" s="500"/>
      <c r="AZ44" s="500"/>
      <c r="BA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424</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4"/>
      <c r="AU45" s="1258" t="s">
        <v>425</v>
      </c>
      <c r="AW45" s="500"/>
      <c r="AX45" s="500" t="str">
        <f>IF(T45="","",T45)</f>
        <v>Наименование системы теплоснабжения </v>
      </c>
      <c r="AY45" s="500"/>
      <c r="AZ45" s="500"/>
      <c r="BA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426</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4"/>
      <c r="AU46" s="1258" t="s">
        <v>427</v>
      </c>
      <c r="AW46" s="500"/>
      <c r="AX46" s="500" t="str">
        <f>IF(T46="","",T46)</f>
        <v>Источник тепловой энергии  </v>
      </c>
      <c r="AY46" s="500"/>
      <c r="AZ46" s="500"/>
      <c r="BA46" s="1155">
        <v>21</v>
      </c>
    </row>
    <row s="1642" customFormat="1" customHeight="1" ht="0">
      <c r="A47" s="1343" t="s">
        <v>194</v>
      </c>
      <c r="B47" s="1343" t="s">
        <v>195</v>
      </c>
      <c r="C47" s="1343" t="s">
        <v>196</v>
      </c>
      <c r="D47" s="1343" t="s">
        <v>197</v>
      </c>
      <c r="E47" s="2259"/>
      <c r="F47" s="2259"/>
      <c r="G47" s="2259"/>
      <c r="H47" s="2259"/>
      <c r="I47" s="2256" t="str">
        <f>S46&amp;".1"</f>
        <v>1.1.1.1.1</v>
      </c>
      <c r="J47" s="1343"/>
      <c r="K47" s="1343"/>
      <c r="L47" s="1346" t="s">
        <v>428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6"/>
      <c r="AM47" s="2297"/>
      <c r="AN47" s="2297"/>
      <c r="AO47" s="2297"/>
      <c r="AP47" s="2297"/>
      <c r="AQ47" s="2297"/>
      <c r="AR47" s="2297"/>
      <c r="AS47" s="2298"/>
      <c r="AT47" s="2298"/>
      <c r="AU47" s="1385"/>
      <c r="AW47" s="500"/>
      <c r="AX47" s="500" t="str">
        <f>IF(T47="","",T47)</f>
        <v/>
      </c>
      <c r="AY47" s="500"/>
      <c r="AZ47" s="500"/>
      <c r="BA47" s="511">
        <v>0</v>
      </c>
    </row>
    <row customHeight="1" ht="22.049999999999997">
      <c r="A48" s="1363" t="s">
        <v>194</v>
      </c>
      <c r="B48" s="1363" t="s">
        <v>195</v>
      </c>
      <c r="C48" s="1363" t="s">
        <v>196</v>
      </c>
      <c r="D48" s="1363" t="s">
        <v>197</v>
      </c>
      <c r="E48" s="2259"/>
      <c r="F48" s="2259"/>
      <c r="G48" s="2259"/>
      <c r="H48" s="2259"/>
      <c r="I48" s="2286"/>
      <c r="J48" s="2256" t="str">
        <f>S46&amp;".1"</f>
        <v>1.1.1.1.1</v>
      </c>
      <c r="K48" s="1363"/>
      <c r="L48" s="1364" t="s">
        <v>431</v>
      </c>
      <c r="P48" s="2257"/>
      <c r="Q48" s="2257">
        <v>1</v>
      </c>
      <c r="R48" s="357"/>
      <c r="S48" s="1336" t="str">
        <f>$J48</f>
        <v>1.1.1.1.1</v>
      </c>
      <c r="T48" s="286" t="s">
        <v>432</v>
      </c>
      <c r="U48" s="300"/>
      <c r="V48" s="2245"/>
      <c r="W48" s="2246"/>
      <c r="X48" s="2246"/>
      <c r="Y48" s="2246"/>
      <c r="Z48" s="2246"/>
      <c r="AA48" s="2246"/>
      <c r="AB48" s="2246"/>
      <c r="AC48" s="2247"/>
      <c r="AD48" s="2245" t="s">
        <v>474</v>
      </c>
      <c r="AE48" s="2246"/>
      <c r="AF48" s="2246"/>
      <c r="AG48" s="2246"/>
      <c r="AH48" s="2246"/>
      <c r="AI48" s="2246"/>
      <c r="AJ48" s="2246"/>
      <c r="AK48" s="2246"/>
      <c r="AL48" s="2245"/>
      <c r="AM48" s="2246"/>
      <c r="AN48" s="2246"/>
      <c r="AO48" s="2246"/>
      <c r="AP48" s="2246"/>
      <c r="AQ48" s="2246"/>
      <c r="AR48" s="2246"/>
      <c r="AS48" s="2247"/>
      <c r="AT48" s="2247"/>
      <c r="AU48" s="1258" t="s">
        <v>433</v>
      </c>
      <c r="AW48" s="500"/>
      <c r="AX48" s="500" t="str">
        <f>IF(T48="","",T48)</f>
        <v>Группа потребителей</v>
      </c>
      <c r="AY48" s="500"/>
      <c r="AZ48" s="500"/>
      <c r="BA48" s="1155">
        <v>21</v>
      </c>
    </row>
    <row customHeight="1" ht="22.049999999999997">
      <c r="A49" s="1363" t="s">
        <v>194</v>
      </c>
      <c r="B49" s="1363" t="s">
        <v>195</v>
      </c>
      <c r="C49" s="1363" t="s">
        <v>196</v>
      </c>
      <c r="D49" s="1363" t="s">
        <v>197</v>
      </c>
      <c r="E49" s="2259"/>
      <c r="F49" s="2259"/>
      <c r="G49" s="2259"/>
      <c r="H49" s="2259"/>
      <c r="I49" s="2286"/>
      <c r="J49" s="2286"/>
      <c r="K49" s="2256" t="str">
        <f>J48&amp;".1"</f>
        <v>1.1.1.1.1.1</v>
      </c>
      <c r="L49" s="1364" t="s">
        <v>434</v>
      </c>
      <c r="P49" s="2257"/>
      <c r="Q49" s="2257"/>
      <c r="R49" s="357">
        <v>1</v>
      </c>
      <c r="S49" s="1336" t="str">
        <f>$K49</f>
        <v>1.1.1.1.1.1</v>
      </c>
      <c r="T49" s="1347" t="s">
        <v>473</v>
      </c>
      <c r="U49" s="300"/>
      <c r="V49" s="751"/>
      <c r="W49" s="325"/>
      <c r="X49" s="751"/>
      <c r="Y49" s="1257"/>
      <c r="Z49" s="2265"/>
      <c r="AA49" s="2107" t="s">
        <v>67</v>
      </c>
      <c r="AB49" s="2265"/>
      <c r="AC49" s="2107" t="s">
        <v>67</v>
      </c>
      <c r="AD49" s="751">
        <f>66.33*1.22</f>
        <v>80.9226</v>
      </c>
      <c r="AE49" s="325"/>
      <c r="AF49" s="751"/>
      <c r="AG49" s="1257"/>
      <c r="AH49" s="2602">
        <v>46388</v>
      </c>
      <c r="AI49" s="2107" t="s">
        <v>67</v>
      </c>
      <c r="AJ49" s="2287">
        <v>46568</v>
      </c>
      <c r="AK49" s="2107" t="s">
        <v>67</v>
      </c>
      <c r="AL49" s="751">
        <f>73.14*1.22</f>
        <v>89.2308</v>
      </c>
      <c r="AM49" s="325"/>
      <c r="AN49" s="751"/>
      <c r="AO49" s="1257"/>
      <c r="AP49" s="2602">
        <v>46569</v>
      </c>
      <c r="AQ49" s="2107" t="s">
        <v>67</v>
      </c>
      <c r="AR49" s="2602">
        <v>46752</v>
      </c>
      <c r="AS49" s="2107" t="s">
        <v>67</v>
      </c>
      <c r="AT49" s="1348"/>
      <c r="AU49" s="2253" t="s">
        <v>476</v>
      </c>
      <c r="AV49" s="511">
        <f>STRCHECKDATE(V50:AT50)</f>
      </c>
      <c r="AW49" s="500"/>
      <c r="AX49" s="500" t="str">
        <f>IF(T49="","",T49)</f>
        <v>вода</v>
      </c>
      <c r="AY49" s="500"/>
      <c r="AZ49" s="500"/>
      <c r="BA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46388-46568</v>
      </c>
      <c r="AH50" s="2266"/>
      <c r="AI50" s="2107"/>
      <c r="AJ50" s="2288"/>
      <c r="AK50" s="2107"/>
      <c r="AL50" s="325"/>
      <c r="AM50" s="325"/>
      <c r="AN50" s="325"/>
      <c r="AO50" s="328" t="str">
        <f>AP49&amp;"-"&amp;AR49</f>
        <v>46569-46752</v>
      </c>
      <c r="AP50" s="2309"/>
      <c r="AQ50" s="2107"/>
      <c r="AR50" s="2309"/>
      <c r="AS50" s="2107"/>
      <c r="AT50" s="1349"/>
      <c r="AU50" s="2254"/>
      <c r="AW50" s="500"/>
      <c r="AX50" s="500" t="str">
        <f>IF(T50="","",T50)</f>
        <v/>
      </c>
      <c r="AY50" s="500"/>
      <c r="AZ50" s="500"/>
      <c r="BA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7" t="s">
        <v>436</v>
      </c>
      <c r="U51" s="367"/>
      <c r="V51" s="367"/>
      <c r="W51" s="367"/>
      <c r="X51" s="367"/>
      <c r="Y51" s="367"/>
      <c r="Z51" s="367"/>
      <c r="AA51" s="367"/>
      <c r="AB51" s="367"/>
      <c r="AC51" s="367"/>
      <c r="AD51" s="367"/>
      <c r="AE51" s="367"/>
      <c r="AF51" s="367"/>
      <c r="AG51" s="367"/>
      <c r="AH51" s="367"/>
      <c r="AI51" s="367"/>
      <c r="AJ51" s="367"/>
      <c r="AK51" s="367"/>
      <c r="AL51" s="2672"/>
      <c r="AM51" s="2672"/>
      <c r="AN51" s="2672"/>
      <c r="AO51" s="2672"/>
      <c r="AP51" s="2672"/>
      <c r="AQ51" s="2672"/>
      <c r="AR51" s="2672"/>
      <c r="AS51" s="2672"/>
      <c r="AT51" s="324"/>
      <c r="AU51" s="2255"/>
      <c r="AW51" s="500"/>
      <c r="AX51" s="500" t="str">
        <f>IF(T51="","",T51)</f>
        <v>Добавить вид теплоносителя (параметры теплоносителя)</v>
      </c>
      <c r="AY51" s="500"/>
      <c r="AZ51" s="500"/>
      <c r="BA51" s="1155">
        <v>11</v>
      </c>
    </row>
    <row s="1850" customFormat="1" customHeight="1" ht="21">
      <c r="A52" s="1363"/>
      <c r="B52" s="1363"/>
      <c r="C52" s="1363"/>
      <c r="D52" s="1363"/>
      <c r="E52" s="2259"/>
      <c r="F52" s="2259"/>
      <c r="G52" s="2259"/>
      <c r="H52" s="2259"/>
      <c r="I52" s="2286"/>
      <c r="J52" s="2256" t="str">
        <f>S46&amp;".2"</f>
        <v>1.1.1.1.2</v>
      </c>
      <c r="K52" s="1363"/>
      <c r="L52" s="1369" t="s">
        <v>431</v>
      </c>
      <c r="M52" s="1366"/>
      <c r="N52" s="1366"/>
      <c r="O52" s="1776"/>
      <c r="P52" s="2374"/>
      <c r="Q52" s="683" t="s">
        <v>173</v>
      </c>
      <c r="R52" s="357"/>
      <c r="S52" s="2273" t="str">
        <f>$J52</f>
        <v>1.1.1.1.2</v>
      </c>
      <c r="T52" s="286" t="s">
        <v>432</v>
      </c>
      <c r="U52" s="300"/>
      <c r="V52" s="2245"/>
      <c r="W52" s="2246"/>
      <c r="X52" s="2246"/>
      <c r="Y52" s="2246"/>
      <c r="Z52" s="2246"/>
      <c r="AA52" s="2246"/>
      <c r="AB52" s="2246"/>
      <c r="AC52" s="2247"/>
      <c r="AD52" s="2245" t="s">
        <v>472</v>
      </c>
      <c r="AE52" s="2246"/>
      <c r="AF52" s="2246"/>
      <c r="AG52" s="2246"/>
      <c r="AH52" s="2246"/>
      <c r="AI52" s="2246"/>
      <c r="AJ52" s="2246"/>
      <c r="AK52" s="2246"/>
      <c r="AL52" s="2245"/>
      <c r="AM52" s="2246"/>
      <c r="AN52" s="2246"/>
      <c r="AO52" s="2246"/>
      <c r="AP52" s="2246"/>
      <c r="AQ52" s="2246"/>
      <c r="AR52" s="2246"/>
      <c r="AS52" s="2247"/>
      <c r="AT52" s="2247"/>
      <c r="AU52" s="1258" t="s">
        <v>433</v>
      </c>
      <c r="AV52" s="1642"/>
      <c r="AW52" s="1624"/>
      <c r="AX52" s="1624" t="str">
        <f>IF(T52="","",T52)</f>
        <v>Группа потребителей</v>
      </c>
      <c r="AY52" s="1624"/>
      <c r="AZ52" s="1624"/>
      <c r="BA52" s="1635">
        <v>0</v>
      </c>
    </row>
    <row s="1850" customFormat="1" customHeight="1" ht="21">
      <c r="A53" s="1363"/>
      <c r="B53" s="1363"/>
      <c r="C53" s="1363"/>
      <c r="D53" s="1363"/>
      <c r="E53" s="2259"/>
      <c r="F53" s="2259"/>
      <c r="G53" s="2259"/>
      <c r="H53" s="2259"/>
      <c r="I53" s="2286"/>
      <c r="J53" s="2286" t="str">
        <f>S46&amp;".1"</f>
        <v>1.1.1.1.1</v>
      </c>
      <c r="K53" s="2256" t="str">
        <f>J52&amp;".1"</f>
        <v>1.1.1.1.2.1</v>
      </c>
      <c r="L53" s="1369" t="s">
        <v>434</v>
      </c>
      <c r="M53" s="1366"/>
      <c r="N53" s="1366"/>
      <c r="O53" s="1366"/>
      <c r="P53" s="2374"/>
      <c r="Q53" s="2374"/>
      <c r="R53" s="357">
        <v>1</v>
      </c>
      <c r="S53" s="2273" t="str">
        <f>$K53</f>
        <v>1.1.1.1.2.1</v>
      </c>
      <c r="T53" s="1347" t="s">
        <v>473</v>
      </c>
      <c r="U53" s="300"/>
      <c r="V53" s="751"/>
      <c r="W53" s="325"/>
      <c r="X53" s="751"/>
      <c r="Y53" s="1257"/>
      <c r="Z53" s="2602"/>
      <c r="AA53" s="2107" t="s">
        <v>67</v>
      </c>
      <c r="AB53" s="2602"/>
      <c r="AC53" s="2107" t="s">
        <v>67</v>
      </c>
      <c r="AD53" s="751">
        <v>278.95</v>
      </c>
      <c r="AE53" s="325"/>
      <c r="AF53" s="751"/>
      <c r="AG53" s="1257"/>
      <c r="AH53" s="2602">
        <v>46388</v>
      </c>
      <c r="AI53" s="2107" t="s">
        <v>67</v>
      </c>
      <c r="AJ53" s="2602">
        <v>46568</v>
      </c>
      <c r="AK53" s="2107" t="s">
        <v>67</v>
      </c>
      <c r="AL53" s="751">
        <v>106.94</v>
      </c>
      <c r="AM53" s="325"/>
      <c r="AN53" s="751"/>
      <c r="AO53" s="1257"/>
      <c r="AP53" s="2602">
        <v>46569</v>
      </c>
      <c r="AQ53" s="2107" t="s">
        <v>67</v>
      </c>
      <c r="AR53" s="2602">
        <v>46752</v>
      </c>
      <c r="AS53" s="2107" t="s">
        <v>67</v>
      </c>
      <c r="AT53" s="325"/>
      <c r="AU53" s="2253" t="s">
        <v>435</v>
      </c>
      <c r="AV53" s="1642">
        <f>STRCHECKDATE(V54:AT54)</f>
      </c>
      <c r="AW53" s="1624"/>
      <c r="AX53" s="1624" t="str">
        <f>IF(T53="","",T53)</f>
        <v>вода</v>
      </c>
      <c r="AY53" s="1624"/>
      <c r="AZ53" s="1624"/>
      <c r="BA53" s="1635">
        <v>0</v>
      </c>
    </row>
    <row s="1850" customFormat="1" customHeight="1" ht="0.75">
      <c r="A54" s="1363"/>
      <c r="B54" s="1363"/>
      <c r="C54" s="1363"/>
      <c r="D54" s="1363"/>
      <c r="E54" s="2259"/>
      <c r="F54" s="2259"/>
      <c r="G54" s="2259"/>
      <c r="H54" s="2259"/>
      <c r="I54" s="2286"/>
      <c r="J54" s="2286" t="str">
        <f>S46&amp;".1"</f>
        <v>1.1.1.1.1</v>
      </c>
      <c r="K54" s="2256"/>
      <c r="L54" s="1369"/>
      <c r="M54" s="1366"/>
      <c r="N54" s="1366"/>
      <c r="O54" s="1366"/>
      <c r="P54" s="2374"/>
      <c r="Q54" s="2374"/>
      <c r="R54" s="357"/>
      <c r="S54" s="2513"/>
      <c r="T54" s="300"/>
      <c r="U54" s="300"/>
      <c r="V54" s="325"/>
      <c r="W54" s="325"/>
      <c r="X54" s="325"/>
      <c r="Y54" s="328" t="str">
        <f>Z53&amp;"-"&amp;AB53</f>
        <v>-</v>
      </c>
      <c r="Z54" s="2309"/>
      <c r="AA54" s="2107"/>
      <c r="AB54" s="2309"/>
      <c r="AC54" s="2107"/>
      <c r="AD54" s="325"/>
      <c r="AE54" s="325"/>
      <c r="AF54" s="325"/>
      <c r="AG54" s="328" t="str">
        <f>AH53&amp;"-"&amp;AJ53</f>
        <v>46388-46568</v>
      </c>
      <c r="AH54" s="2309"/>
      <c r="AI54" s="2107"/>
      <c r="AJ54" s="2309"/>
      <c r="AK54" s="2107"/>
      <c r="AL54" s="325"/>
      <c r="AM54" s="325"/>
      <c r="AN54" s="325"/>
      <c r="AO54" s="328" t="str">
        <f>AP53&amp;"-"&amp;AR53</f>
        <v>46569-46752</v>
      </c>
      <c r="AP54" s="2309"/>
      <c r="AQ54" s="2107"/>
      <c r="AR54" s="2309"/>
      <c r="AS54" s="2107"/>
      <c r="AT54" s="325"/>
      <c r="AU54" s="2254"/>
      <c r="AV54" s="1642"/>
      <c r="AW54" s="1624"/>
      <c r="AX54" s="1624" t="str">
        <f>IF(T54="","",T54)</f>
        <v/>
      </c>
      <c r="AY54" s="1624"/>
      <c r="AZ54" s="1624"/>
      <c r="BA54" s="1635">
        <v>0</v>
      </c>
    </row>
    <row s="1850" customFormat="1" customHeight="1" ht="15">
      <c r="A55" s="1363"/>
      <c r="B55" s="1363"/>
      <c r="C55" s="1363"/>
      <c r="D55" s="1363"/>
      <c r="E55" s="2259"/>
      <c r="F55" s="2259"/>
      <c r="G55" s="2259"/>
      <c r="H55" s="2259"/>
      <c r="I55" s="2286"/>
      <c r="J55" s="2256" t="str">
        <f>S46&amp;".1"</f>
        <v>1.1.1.1.1</v>
      </c>
      <c r="K55" s="1363"/>
      <c r="L55" s="1369"/>
      <c r="M55" s="1366"/>
      <c r="N55" s="1366"/>
      <c r="O55" s="1776"/>
      <c r="P55" s="2374"/>
      <c r="Q55" s="2374"/>
      <c r="R55" s="356"/>
      <c r="S55" s="2674"/>
      <c r="T55" s="2675" t="s">
        <v>436</v>
      </c>
      <c r="U55" s="2676"/>
      <c r="V55" s="2676"/>
      <c r="W55" s="2676"/>
      <c r="X55" s="2676"/>
      <c r="Y55" s="2676"/>
      <c r="Z55" s="2676"/>
      <c r="AA55" s="2676"/>
      <c r="AB55" s="2676"/>
      <c r="AC55" s="2676"/>
      <c r="AD55" s="2676"/>
      <c r="AE55" s="2676"/>
      <c r="AF55" s="2676"/>
      <c r="AG55" s="2676"/>
      <c r="AH55" s="2676"/>
      <c r="AI55" s="2676"/>
      <c r="AJ55" s="2676"/>
      <c r="AK55" s="2676"/>
      <c r="AL55" s="2677"/>
      <c r="AM55" s="2677"/>
      <c r="AN55" s="2677"/>
      <c r="AO55" s="2677"/>
      <c r="AP55" s="2677"/>
      <c r="AQ55" s="2677"/>
      <c r="AR55" s="2677"/>
      <c r="AS55" s="2677"/>
      <c r="AT55" s="2678"/>
      <c r="AU55" s="2255"/>
      <c r="AV55" s="1642"/>
      <c r="AW55" s="1624"/>
      <c r="AX55" s="1624" t="str">
        <f>IF(T55="","",T55)</f>
        <v>Добавить вид теплоносителя (параметры теплоносителя)</v>
      </c>
      <c r="AY55" s="1624"/>
      <c r="AZ55" s="1624"/>
      <c r="BA55" s="1635">
        <v>0</v>
      </c>
    </row>
    <row customHeight="1" ht="11.549999999999999">
      <c r="A56" s="1363" t="s">
        <v>194</v>
      </c>
      <c r="B56" s="1363" t="s">
        <v>195</v>
      </c>
      <c r="C56" s="1363" t="s">
        <v>196</v>
      </c>
      <c r="D56" s="1363" t="s">
        <v>197</v>
      </c>
      <c r="E56" s="2259"/>
      <c r="F56" s="2259"/>
      <c r="G56" s="2259"/>
      <c r="H56" s="2259"/>
      <c r="I56" s="2256"/>
      <c r="J56" s="1363"/>
      <c r="K56" s="1363"/>
      <c r="L56" s="1364"/>
      <c r="P56" s="2257"/>
      <c r="Q56" s="1331"/>
      <c r="R56" s="356"/>
      <c r="S56" s="1278"/>
      <c r="T56" s="365" t="s">
        <v>437</v>
      </c>
      <c r="U56" s="367"/>
      <c r="V56" s="367"/>
      <c r="W56" s="367"/>
      <c r="X56" s="367"/>
      <c r="Y56" s="367"/>
      <c r="Z56" s="367"/>
      <c r="AA56" s="367"/>
      <c r="AB56" s="367"/>
      <c r="AC56" s="366"/>
      <c r="AD56" s="367"/>
      <c r="AE56" s="367"/>
      <c r="AF56" s="367"/>
      <c r="AG56" s="367"/>
      <c r="AH56" s="367"/>
      <c r="AI56" s="367"/>
      <c r="AJ56" s="367"/>
      <c r="AK56" s="366"/>
      <c r="AL56" s="2672"/>
      <c r="AM56" s="2672"/>
      <c r="AN56" s="2672"/>
      <c r="AO56" s="2672"/>
      <c r="AP56" s="2672"/>
      <c r="AQ56" s="2672"/>
      <c r="AR56" s="2672"/>
      <c r="AS56" s="2673"/>
      <c r="AT56" s="367"/>
      <c r="AU56" s="303"/>
      <c r="AW56" s="500"/>
      <c r="AX56" s="500" t="str">
        <f>IF(T56="","",T56)</f>
        <v>Добавить группу потребителей</v>
      </c>
      <c r="AY56" s="500"/>
      <c r="AZ56" s="500"/>
      <c r="BA56" s="1155">
        <v>11</v>
      </c>
    </row>
    <row customHeight="1" ht="0">
      <c r="A57" s="1363" t="s">
        <v>194</v>
      </c>
      <c r="B57" s="1363" t="s">
        <v>195</v>
      </c>
      <c r="C57" s="1363" t="s">
        <v>196</v>
      </c>
      <c r="D57" s="1363" t="s">
        <v>197</v>
      </c>
      <c r="E57" s="2259"/>
      <c r="F57" s="2259"/>
      <c r="G57" s="2259"/>
      <c r="H57" s="2258"/>
      <c r="I57" s="1363"/>
      <c r="J57" s="1363"/>
      <c r="K57" s="1363"/>
      <c r="L57" s="1364"/>
      <c r="M57" s="1365"/>
      <c r="N57" s="1365"/>
      <c r="O57" s="537"/>
      <c r="P57" s="360"/>
      <c r="Q57" s="375"/>
      <c r="R57" s="355"/>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W57" s="500"/>
      <c r="AX57" s="500" t="str">
        <f>IF(T57="","",T57)</f>
        <v/>
      </c>
      <c r="AY57" s="500"/>
      <c r="AZ57" s="500"/>
      <c r="BA57" s="1155">
        <v>0</v>
      </c>
    </row>
    <row s="1642" customFormat="1" customHeight="1" ht="1.05">
      <c r="A58" s="1343" t="s">
        <v>194</v>
      </c>
      <c r="B58" s="1343" t="s">
        <v>195</v>
      </c>
      <c r="C58" s="1343" t="s">
        <v>196</v>
      </c>
      <c r="D58" s="1314"/>
      <c r="E58" s="2259"/>
      <c r="F58" s="2259"/>
      <c r="G58" s="2258"/>
      <c r="H58" s="1314"/>
      <c r="I58" s="1314"/>
      <c r="J58" s="1314"/>
      <c r="K58" s="1314"/>
      <c r="L58" s="1339"/>
      <c r="M58" s="1315"/>
      <c r="N58" s="1315"/>
      <c r="P58" s="1316"/>
      <c r="Q58" s="1317"/>
      <c r="R58" s="1316"/>
      <c r="S58" s="1322"/>
      <c r="T58" s="1325" t="s">
        <v>170</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194</v>
      </c>
      <c r="B59" s="1343" t="s">
        <v>195</v>
      </c>
      <c r="C59" s="1314"/>
      <c r="D59" s="1314"/>
      <c r="E59" s="2259"/>
      <c r="F59" s="2258"/>
      <c r="G59" s="1314"/>
      <c r="H59" s="1314"/>
      <c r="I59" s="1314"/>
      <c r="J59" s="1314"/>
      <c r="K59" s="1314"/>
      <c r="L59" s="1339"/>
      <c r="M59" s="1321"/>
      <c r="N59" s="1321"/>
      <c r="P59" s="1316"/>
      <c r="Q59" s="1317"/>
      <c r="R59" s="1316"/>
      <c r="S59" s="1322"/>
      <c r="T59" s="1325" t="s">
        <v>171</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194</v>
      </c>
      <c r="B60" s="1343"/>
      <c r="C60" s="1343"/>
      <c r="D60" s="1343"/>
      <c r="E60" s="2258"/>
      <c r="F60" s="1343"/>
      <c r="G60" s="1343"/>
      <c r="H60" s="1343"/>
      <c r="I60" s="1343"/>
      <c r="J60" s="1343"/>
      <c r="K60" s="1343"/>
      <c r="L60" s="1346"/>
      <c r="M60" s="1321"/>
      <c r="N60" s="1321"/>
      <c r="O60" s="518"/>
      <c r="P60" s="380"/>
      <c r="Q60" s="1344"/>
      <c r="R60" s="380"/>
      <c r="S60" s="1322"/>
      <c r="T60" s="1325" t="s">
        <v>172</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14"/>
      <c r="B61" s="1314"/>
      <c r="C61" s="1314"/>
      <c r="D61" s="1314"/>
      <c r="E61" s="1343"/>
      <c r="F61" s="1314"/>
      <c r="G61" s="1314"/>
      <c r="H61" s="1314"/>
      <c r="I61" s="1314"/>
      <c r="J61" s="1314"/>
      <c r="K61" s="1314"/>
      <c r="L61" s="1339"/>
      <c r="M61" s="1321"/>
      <c r="N61" s="1321"/>
      <c r="P61" s="1316"/>
      <c r="Q61" s="1317"/>
      <c r="R61" s="1316"/>
      <c r="S61" s="1322"/>
      <c r="T61" s="1325" t="s">
        <v>189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789"/>
      <c r="AX61" s="789" t="str">
        <f>IF(T61="","",T61)</f>
        <v>Добавить наименование тарифа</v>
      </c>
      <c r="AY61" s="789"/>
      <c r="AZ61" s="789"/>
      <c r="BA61" s="518">
        <v>1</v>
      </c>
    </row>
    <row customHeight="1" ht="11.549999999999999">
      <c r="M62" s="1160"/>
      <c r="N62" s="1160"/>
      <c r="O62" s="537"/>
      <c r="P62" s="1155"/>
      <c r="Q62" s="1155"/>
      <c r="R62" s="1155"/>
      <c r="S62" s="1155"/>
      <c r="AL62" s="1635"/>
      <c r="AM62" s="1635"/>
      <c r="AN62" s="1635"/>
      <c r="AO62" s="1635"/>
      <c r="AP62" s="1635"/>
      <c r="AQ62" s="1635"/>
      <c r="AR62" s="1635"/>
      <c r="AS62" s="1635"/>
      <c r="AV62" s="1155"/>
      <c r="AW62" s="1155"/>
      <c r="AX62" s="1155"/>
      <c r="AY62" s="1155"/>
      <c r="AZ62" s="1155"/>
      <c r="BA62" s="1155">
        <v>11</v>
      </c>
    </row>
    <row customHeight="1" ht="19.95">
      <c r="O63" s="537"/>
      <c r="S63" s="1253"/>
      <c r="T63" s="2285"/>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285"/>
      <c r="AU63" s="2285"/>
      <c r="BA63" s="1155">
        <v>19</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285"/>
      <c r="AU64" s="2285"/>
      <c r="BA64" s="1155">
        <v>28</v>
      </c>
    </row>
    <row customHeight="1" ht="42">
      <c r="O65" s="537"/>
      <c r="T65" s="2285"/>
      <c r="U65" s="2285"/>
      <c r="V65" s="2285"/>
      <c r="W65" s="2285"/>
      <c r="X65" s="2285"/>
      <c r="Y65" s="2285"/>
      <c r="Z65" s="2285"/>
      <c r="AA65" s="2285"/>
      <c r="AB65" s="2285"/>
      <c r="AC65" s="2285"/>
      <c r="AD65" s="2285"/>
      <c r="AE65" s="2285"/>
      <c r="AF65" s="2285"/>
      <c r="AG65" s="2285"/>
      <c r="AH65" s="2285"/>
      <c r="AI65" s="2285"/>
      <c r="AJ65" s="2285"/>
      <c r="AK65" s="2285"/>
      <c r="AL65" s="2385"/>
      <c r="AM65" s="2385"/>
      <c r="AN65" s="2385"/>
      <c r="AO65" s="2385"/>
      <c r="AP65" s="2385"/>
      <c r="AQ65" s="2385"/>
      <c r="AR65" s="2385"/>
      <c r="AS65" s="2385"/>
      <c r="AT65" s="2285"/>
      <c r="AU65" s="2285"/>
      <c r="BA65" s="1155">
        <v>40</v>
      </c>
    </row>
    <row customHeight="1" ht="14.699999999999998">
      <c r="O66" s="537"/>
      <c r="AL66" s="1635"/>
      <c r="AM66" s="1635"/>
      <c r="AN66" s="1635"/>
      <c r="AO66" s="1635"/>
      <c r="AP66" s="1635"/>
      <c r="AQ66" s="1635"/>
      <c r="AR66" s="1635"/>
      <c r="AS66" s="1635"/>
      <c r="BA66" s="1155">
        <v>14</v>
      </c>
    </row>
    <row customHeight="1" ht="21">
      <c r="O67" s="537"/>
      <c r="S67" s="1253"/>
      <c r="T67" s="2299"/>
      <c r="U67" s="2285"/>
      <c r="V67" s="2285"/>
      <c r="W67" s="2285"/>
      <c r="X67" s="2285"/>
      <c r="Y67" s="2285"/>
      <c r="Z67" s="2285"/>
      <c r="AA67" s="2285"/>
      <c r="AB67" s="2285"/>
      <c r="AC67" s="2285"/>
      <c r="AD67" s="2285"/>
      <c r="AE67" s="2285"/>
      <c r="AF67" s="2285"/>
      <c r="AG67" s="2285"/>
      <c r="AH67" s="2285"/>
      <c r="AI67" s="2285"/>
      <c r="AJ67" s="2285"/>
      <c r="AK67" s="2285"/>
      <c r="AL67" s="2385"/>
      <c r="AM67" s="2385"/>
      <c r="AN67" s="2385"/>
      <c r="AO67" s="2385"/>
      <c r="AP67" s="2385"/>
      <c r="AQ67" s="2385"/>
      <c r="AR67" s="2385"/>
      <c r="AS67" s="2385"/>
      <c r="AT67" s="2285"/>
      <c r="AU67" s="2285"/>
      <c r="BA67" s="1155">
        <v>20</v>
      </c>
    </row>
    <row customHeight="1" ht="29.25">
      <c r="O68" s="537"/>
      <c r="T68" s="2285"/>
      <c r="U68" s="2285"/>
      <c r="V68" s="2285"/>
      <c r="W68" s="2285"/>
      <c r="X68" s="2285"/>
      <c r="Y68" s="2285"/>
      <c r="Z68" s="2285"/>
      <c r="AA68" s="2285"/>
      <c r="AB68" s="2285"/>
      <c r="AC68" s="2285"/>
      <c r="AD68" s="2285"/>
      <c r="AE68" s="2285"/>
      <c r="AF68" s="2285"/>
      <c r="AG68" s="2285"/>
      <c r="AH68" s="2285"/>
      <c r="AI68" s="2285"/>
      <c r="AJ68" s="2285"/>
      <c r="AK68" s="2285"/>
      <c r="AL68" s="2385"/>
      <c r="AM68" s="2385"/>
      <c r="AN68" s="2385"/>
      <c r="AO68" s="2385"/>
      <c r="AP68" s="2385"/>
      <c r="AQ68" s="2385"/>
      <c r="AR68" s="2385"/>
      <c r="AS68" s="2385"/>
      <c r="AT68" s="2285"/>
      <c r="AU68" s="2285"/>
      <c r="BA68" s="1155">
        <v>28</v>
      </c>
    </row>
    <row customHeight="1" ht="35.699999999999996">
      <c r="T69" s="2285"/>
      <c r="U69" s="2285"/>
      <c r="V69" s="2285"/>
      <c r="W69" s="2285"/>
      <c r="X69" s="2285"/>
      <c r="Y69" s="2285"/>
      <c r="Z69" s="2285"/>
      <c r="AA69" s="2285"/>
      <c r="AB69" s="2285"/>
      <c r="AC69" s="2285"/>
      <c r="AD69" s="2285"/>
      <c r="AE69" s="2285"/>
      <c r="AF69" s="2285"/>
      <c r="AG69" s="2285"/>
      <c r="AH69" s="2285"/>
      <c r="AI69" s="2285"/>
      <c r="AJ69" s="2285"/>
      <c r="AK69" s="2285"/>
      <c r="AL69" s="2385"/>
      <c r="AM69" s="2385"/>
      <c r="AN69" s="2385"/>
      <c r="AO69" s="2385"/>
      <c r="AP69" s="2385"/>
      <c r="AQ69" s="2385"/>
      <c r="AR69" s="2385"/>
      <c r="AS69" s="2385"/>
      <c r="AT69" s="2285"/>
      <c r="AU69" s="2285"/>
      <c r="BA69" s="1155">
        <v>34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28">
        <v>0</v>
      </c>
      <c r="Q70" s="344">
        <v>3</v>
      </c>
      <c r="R70" s="344">
        <v>3</v>
      </c>
      <c r="S70" s="581">
        <v>12</v>
      </c>
      <c r="T70" s="1155">
        <v>31</v>
      </c>
      <c r="U70" s="1155">
        <v>0</v>
      </c>
      <c r="V70" s="1155">
        <v>0</v>
      </c>
      <c r="W70" s="1155">
        <v>0</v>
      </c>
      <c r="X70" s="1155">
        <v>0</v>
      </c>
      <c r="Y70" s="1155">
        <v>0</v>
      </c>
      <c r="Z70" s="1155">
        <v>0</v>
      </c>
      <c r="AA70" s="1155">
        <v>0</v>
      </c>
      <c r="AB70" s="1155">
        <v>0</v>
      </c>
      <c r="AC70" s="1155">
        <v>0</v>
      </c>
      <c r="AD70" s="1155">
        <v>24</v>
      </c>
      <c r="AE70" s="1155">
        <v>0</v>
      </c>
      <c r="AF70" s="1155">
        <v>24</v>
      </c>
      <c r="AG70" s="1155">
        <v>24</v>
      </c>
      <c r="AH70" s="1155">
        <v>11</v>
      </c>
      <c r="AI70" s="1155">
        <v>3</v>
      </c>
      <c r="AJ70" s="1155">
        <v>11</v>
      </c>
      <c r="AK70" s="1155">
        <v>0</v>
      </c>
      <c r="AL70" s="1635">
        <v>0</v>
      </c>
      <c r="AM70" s="1635">
        <v>0</v>
      </c>
      <c r="AN70" s="1635">
        <v>0</v>
      </c>
      <c r="AO70" s="1635">
        <v>0</v>
      </c>
      <c r="AP70" s="1635">
        <v>0</v>
      </c>
      <c r="AQ70" s="1635">
        <v>0</v>
      </c>
      <c r="AR70" s="1635">
        <v>0</v>
      </c>
      <c r="AS70" s="1635">
        <v>0</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54">
    <mergeCell ref="T68:AU68"/>
    <mergeCell ref="T69:AU69"/>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67:AU67"/>
    <mergeCell ref="T65:AU65"/>
    <mergeCell ref="AJ49:AJ50"/>
    <mergeCell ref="AK49:AK50"/>
    <mergeCell ref="AU49:AU51"/>
    <mergeCell ref="T63:AU63"/>
    <mergeCell ref="T64:AU64"/>
    <mergeCell ref="AA42:AB42"/>
    <mergeCell ref="AI42:AJ42"/>
    <mergeCell ref="E43:E60"/>
    <mergeCell ref="V43:AC43"/>
    <mergeCell ref="AD43:AT43"/>
    <mergeCell ref="F44:F59"/>
    <mergeCell ref="V44:AC44"/>
    <mergeCell ref="AD44:AT44"/>
    <mergeCell ref="G45:G58"/>
    <mergeCell ref="V45:AC45"/>
    <mergeCell ref="AD45:AT45"/>
    <mergeCell ref="H46:H57"/>
    <mergeCell ref="V46:AC46"/>
    <mergeCell ref="AD46:AT46"/>
    <mergeCell ref="P47:P56"/>
    <mergeCell ref="J48:J51"/>
    <mergeCell ref="Q48:Q51"/>
    <mergeCell ref="V48:AC48"/>
    <mergeCell ref="AD48:AT48"/>
    <mergeCell ref="K49:K50"/>
    <mergeCell ref="Z49:Z50"/>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6"/>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C49:AC50"/>
    <mergeCell ref="AA49:AA50"/>
    <mergeCell ref="AB49:AB50"/>
    <mergeCell ref="AH49:AH50"/>
    <mergeCell ref="AI49:AI50"/>
    <mergeCell ref="V47:AC47"/>
    <mergeCell ref="AD47:AT47"/>
    <mergeCell ref="AD31:AJ31"/>
    <mergeCell ref="AD32:AJ32"/>
    <mergeCell ref="AE40:AE41"/>
    <mergeCell ref="AF40:AG40"/>
    <mergeCell ref="AH40:AJ40"/>
    <mergeCell ref="AI41:AJ41"/>
    <mergeCell ref="AD37:AK37"/>
    <mergeCell ref="V52:AC52"/>
    <mergeCell ref="AD52:AT52"/>
    <mergeCell ref="AU53:AU55"/>
    <mergeCell ref="Z53:Z54"/>
    <mergeCell ref="AA53:AA54"/>
    <mergeCell ref="AH53:AH54"/>
    <mergeCell ref="AI53:AI54"/>
    <mergeCell ref="AJ53:AJ54"/>
    <mergeCell ref="AK53:AK54"/>
    <mergeCell ref="AB53:AB54"/>
    <mergeCell ref="AC53:AC54"/>
    <mergeCell ref="J52:J55"/>
    <mergeCell ref="Q52:Q55"/>
    <mergeCell ref="K53:K54"/>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53:AP54"/>
    <mergeCell ref="AQ53:AQ54"/>
    <mergeCell ref="AR53:AR54"/>
    <mergeCell ref="AS53:AS54"/>
  </mergeCells>
  <dataValidations count="8">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Y54 AG54 AO9 AO50 AO54"/>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93269:AS393269 AK49 AQ49 AS49 AK524341:AS524341 AK8 AQ8 AS8 AK589877:AS589877 AK655413:AS655413 AK17 AK720949:AS720949 AK786485:AS786485 AK852021:AS852021 AK917557:AS917557 AK983093:AS983093 AK65589:AS65589 AK131125:AS131125 AK458805:AS458805 AI49 AK196661:AS196661 AI8 AC8 AA8 AI17 AK262197:AS262197 AA49 AC49 AK327733:AS327733 AA53 AC53 AI53 AK53 AQ53 AS5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Z53 AB53 AH53 AJ53 AP8 AR8 AP49 AR49 AP53 AR53"/>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textLength" operator="lessThanOrEqual" allowBlank="1" showInputMessage="1" showErrorMessage="1" errorTitle="Ошибка" error="Допускается ввод не более 900 символов!" sqref="AU65583:AU65590 AU131119:AU131126 AU196655:AU196662 AU262191:AU262198 AU327727:AU327734 AU393263:AU393270 AU458799:AU458806 AU524335:AU524342 AU589871:AU589878 AU655407:AU655414 AU720943:AU720950 AU786479:AU786486 AU852015:AU852022 AU917551:AU917558 AU983087:AU983094">
      <formula1>900</formula1>
    </dataValidation>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type="list" allowBlank="1" showInputMessage="1" errorTitle="Ошибка" error="Выберите значение из списка" prompt="Выберите значение из списка" sqref="V983092:AT983092 V65588:AT65588 V131124:AT131124 V196660:AT196660 V262196:AT262196 V327732:AT327732 V393268:AT393268 V458804:AT458804 V524340:AT524340 V589876:AT589876 V655412:AT655412 V720948:AT720948 V786484:AT786484 V852020:AT852020 V917556:AT917556">
      <formula1>kind_of_cons</formula1>
    </dataValidation>
    <dataValidation allowBlank="1" sqref="S131127:AU131133 S196663:AU196669 S262199:AU262205 S327735:AU327741 S393271:AU393277 S458807:AU458813 S524343:AU524349 S589879:AU589885 S655415:AU655421 S720951:AU720957 S786487:AU786493 S852023:AU852029 S917559:AU917565 S983095:AU983101 S65591:AU6559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F441F-F697-019D-40C4-0.1AAF3B8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421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422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424</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425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426</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427</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428</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431</v>
      </c>
      <c r="M7" s="537"/>
      <c r="N7" s="1366"/>
      <c r="P7" s="2257"/>
      <c r="Q7" s="2257">
        <v>1</v>
      </c>
      <c r="R7" s="1642"/>
      <c r="S7" s="2007">
        <f>$J7</f>
      </c>
      <c r="T7" s="286" t="s">
        <v>432</v>
      </c>
      <c r="U7" s="300"/>
      <c r="V7" s="2305"/>
      <c r="W7" s="2305"/>
      <c r="X7" s="2305"/>
      <c r="Y7" s="2305"/>
      <c r="Z7" s="2305"/>
      <c r="AA7" s="2305"/>
      <c r="AB7" s="2305"/>
      <c r="AC7" s="2305"/>
      <c r="AD7" s="2305"/>
      <c r="AE7" s="2305"/>
      <c r="AF7" s="2305"/>
      <c r="AG7" s="2305"/>
      <c r="AH7" s="2305"/>
      <c r="AI7" s="2305"/>
      <c r="AJ7" s="2305"/>
      <c r="AK7" s="2305"/>
      <c r="AL7" s="2305"/>
      <c r="AM7" s="2010" t="s">
        <v>433</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434</v>
      </c>
      <c r="M8" s="537"/>
      <c r="N8" s="1366"/>
      <c r="O8" s="1366"/>
      <c r="P8" s="2257"/>
      <c r="Q8" s="2257"/>
      <c r="R8" s="357">
        <v>1</v>
      </c>
      <c r="S8" s="2009">
        <f>$K8</f>
      </c>
      <c r="T8" s="2014"/>
      <c r="U8" s="2015"/>
      <c r="V8" s="2016"/>
      <c r="W8" s="1349"/>
      <c r="X8" s="2016"/>
      <c r="Y8" s="2017"/>
      <c r="Z8" s="2306"/>
      <c r="AA8" s="2112" t="s">
        <v>67</v>
      </c>
      <c r="AB8" s="2306"/>
      <c r="AC8" s="2112" t="s">
        <v>67</v>
      </c>
      <c r="AD8" s="2016"/>
      <c r="AE8" s="1349"/>
      <c r="AF8" s="2016"/>
      <c r="AG8" s="2017"/>
      <c r="AH8" s="2306"/>
      <c r="AI8" s="2112" t="s">
        <v>67</v>
      </c>
      <c r="AJ8" s="2306"/>
      <c r="AK8" s="2112" t="s">
        <v>67</v>
      </c>
      <c r="AL8" s="1349"/>
      <c r="AM8" s="2253" t="s">
        <v>435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436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437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440</v>
      </c>
      <c r="P22" s="1362"/>
      <c r="Q22" s="1371"/>
      <c r="R22" s="1371"/>
      <c r="S22" s="729"/>
      <c r="T22" s="1160" t="s">
        <v>441</v>
      </c>
      <c r="AA22" s="186" t="s">
        <v>442</v>
      </c>
      <c r="AC22" s="186" t="s">
        <v>443</v>
      </c>
      <c r="AD22" s="1160" t="s">
        <v>441</v>
      </c>
      <c r="AI22" s="186" t="s">
        <v>444</v>
      </c>
      <c r="AK22" s="186" t="s">
        <v>443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445</v>
      </c>
      <c r="T30" s="2250"/>
      <c r="U30" s="1372"/>
      <c r="V30" s="2264" t="str">
        <f>IF(TITLE_DATE_PR_CHANGE="",IF(TITLE_DATE_PR="","",TITLE_DATE_PR),TITLE_DATE_PR_CHANGE)</f>
        <v>46141</v>
      </c>
      <c r="W30" s="2264"/>
      <c r="X30" s="2264"/>
      <c r="Y30" s="2264"/>
      <c r="Z30" s="2264"/>
      <c r="AA30" s="2264"/>
      <c r="AB30" s="2264"/>
      <c r="AC30" s="326"/>
      <c r="AD30" s="2264" t="str">
        <f>IF(TITLE_DATE_PR_CHANGE="",IF(TITLE_DATE_PR="","",TITLE_DATE_PR),TITLE_DATE_PR_CHANGE)</f>
        <v>46141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446</v>
      </c>
      <c r="T31" s="2250"/>
      <c r="U31" s="1372"/>
      <c r="V31" s="2251" t="str">
        <f>IF(TITLE_NUMBER_PR_CHANGE="",IF(TITLE_NUMBER_PR="","",TITLE_NUMBER_PR),TITLE_NUMBER_PR_CHANGE)</f>
        <v>654,659,660</v>
      </c>
      <c r="W31" s="2251"/>
      <c r="X31" s="2251"/>
      <c r="Y31" s="2251"/>
      <c r="Z31" s="2251"/>
      <c r="AA31" s="2251"/>
      <c r="AB31" s="2251"/>
      <c r="AC31" s="326"/>
      <c r="AD31" s="2251" t="str">
        <f>IF(TITLE_NUMBER_PR_CHANGE="",IF(TITLE_NUMBER_PR="","",TITLE_NUMBER_PR),TITLE_NUMBER_PR_CHANGE)</f>
        <v>654,659,660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447</v>
      </c>
      <c r="T34" s="2250"/>
      <c r="U34" s="1372"/>
      <c r="V34" s="2264" t="str">
        <f>IF(TITLE_DATE_PR_CHANGE="",IF(TITLE_DATE_PR="","",TITLE_DATE_PR),TITLE_DATE_PR_CHANGE)</f>
        <v>46141</v>
      </c>
      <c r="W34" s="2264"/>
      <c r="X34" s="2264"/>
      <c r="Y34" s="2264"/>
      <c r="Z34" s="2264"/>
      <c r="AA34" s="2264"/>
      <c r="AB34" s="2264"/>
      <c r="AC34" s="326"/>
      <c r="AD34" s="2264" t="str">
        <f>IF(TITLE_DATE_PR_CHANGE="",IF(TITLE_DATE_PR="","",TITLE_DATE_PR),TITLE_DATE_PR_CHANGE)</f>
        <v>46141</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448</v>
      </c>
      <c r="T35" s="2250"/>
      <c r="U35" s="1372"/>
      <c r="V35" s="2251" t="str">
        <f>IF(TITLE_NUMBER_PR_CHANGE="",IF(TITLE_NUMBER_PR="","",TITLE_NUMBER_PR),TITLE_NUMBER_PR_CHANGE)</f>
        <v>654,659,660</v>
      </c>
      <c r="W35" s="2251"/>
      <c r="X35" s="2251"/>
      <c r="Y35" s="2251"/>
      <c r="Z35" s="2251"/>
      <c r="AA35" s="2251"/>
      <c r="AB35" s="2251"/>
      <c r="AC35" s="326"/>
      <c r="AD35" s="2251" t="str">
        <f>IF(TITLE_NUMBER_PR_CHANGE="",IF(TITLE_NUMBER_PR="","",TITLE_NUMBER_PR),TITLE_NUMBER_PR_CHANGE)</f>
        <v>654,659,660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449</v>
      </c>
      <c r="AD36" s="326"/>
      <c r="AE36" s="326"/>
      <c r="AF36" s="326"/>
      <c r="AG36" s="326"/>
      <c r="AH36" s="326"/>
      <c r="AI36" s="326"/>
      <c r="AJ36" s="326"/>
      <c r="AK36" s="278" t="s">
        <v>449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325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326</v>
      </c>
      <c r="AS38" s="1155">
        <v>14</v>
      </c>
    </row>
    <row customHeight="1" ht="14.699999999999998">
      <c r="Q39" s="376"/>
      <c r="R39" s="376"/>
      <c r="S39" s="2273" t="s">
        <v>89</v>
      </c>
      <c r="T39" s="2209" t="s">
        <v>450</v>
      </c>
      <c r="U39" s="301"/>
      <c r="V39" s="2274" t="s">
        <v>451</v>
      </c>
      <c r="W39" s="2275"/>
      <c r="X39" s="2275"/>
      <c r="Y39" s="2275"/>
      <c r="Z39" s="2275"/>
      <c r="AA39" s="2275"/>
      <c r="AB39" s="2276"/>
      <c r="AC39" s="2277" t="s">
        <v>452</v>
      </c>
      <c r="AD39" s="2274" t="s">
        <v>451</v>
      </c>
      <c r="AE39" s="2275"/>
      <c r="AF39" s="2275"/>
      <c r="AG39" s="2275"/>
      <c r="AH39" s="2275"/>
      <c r="AI39" s="2275"/>
      <c r="AJ39" s="2276"/>
      <c r="AK39" s="2277" t="s">
        <v>453</v>
      </c>
      <c r="AL39" s="2280" t="s">
        <v>454</v>
      </c>
      <c r="AM39" s="2127"/>
      <c r="AS39" s="1155">
        <v>14</v>
      </c>
    </row>
    <row customHeight="1" ht="35.699999999999996">
      <c r="Q40" s="376"/>
      <c r="R40" s="376"/>
      <c r="S40" s="2273"/>
      <c r="T40" s="2209"/>
      <c r="U40" s="1031"/>
      <c r="V40" s="2260" t="s">
        <v>455</v>
      </c>
      <c r="W40" s="2283"/>
      <c r="X40" s="2262" t="s">
        <v>457</v>
      </c>
      <c r="Y40" s="2263"/>
      <c r="Z40" s="2262" t="s">
        <v>458</v>
      </c>
      <c r="AA40" s="2269"/>
      <c r="AB40" s="2263"/>
      <c r="AC40" s="2278"/>
      <c r="AD40" s="2260" t="s">
        <v>475</v>
      </c>
      <c r="AE40" s="2283"/>
      <c r="AF40" s="2262" t="s">
        <v>457</v>
      </c>
      <c r="AG40" s="2263"/>
      <c r="AH40" s="2262" t="s">
        <v>458</v>
      </c>
      <c r="AI40" s="2269"/>
      <c r="AJ40" s="2263"/>
      <c r="AK40" s="2278"/>
      <c r="AL40" s="2281"/>
      <c r="AM40" s="2127"/>
      <c r="AS40" s="1155">
        <v>34</v>
      </c>
    </row>
    <row customHeight="1" ht="35.699999999999996">
      <c r="A41" s="1370"/>
      <c r="B41" s="1370" t="s">
        <v>137</v>
      </c>
      <c r="C41" s="1370" t="s">
        <v>138</v>
      </c>
      <c r="D41" s="1370" t="s">
        <v>139</v>
      </c>
      <c r="E41" s="1364" t="s">
        <v>459</v>
      </c>
      <c r="F41" s="1364" t="s">
        <v>460</v>
      </c>
      <c r="G41" s="1364" t="s">
        <v>461</v>
      </c>
      <c r="H41" s="1364" t="s">
        <v>462</v>
      </c>
      <c r="I41" s="1364" t="s">
        <v>463</v>
      </c>
      <c r="J41" s="1364" t="s">
        <v>464</v>
      </c>
      <c r="K41" s="1364" t="s">
        <v>465</v>
      </c>
      <c r="L41" s="1364" t="s">
        <v>440</v>
      </c>
      <c r="Q41" s="376"/>
      <c r="R41" s="376"/>
      <c r="S41" s="2273"/>
      <c r="T41" s="2209"/>
      <c r="U41" s="302"/>
      <c r="V41" s="2261"/>
      <c r="W41" s="2284"/>
      <c r="X41" s="1222" t="s">
        <v>466</v>
      </c>
      <c r="Y41" s="1222" t="s">
        <v>467</v>
      </c>
      <c r="Z41" s="1338" t="s">
        <v>468</v>
      </c>
      <c r="AA41" s="2270" t="s">
        <v>469</v>
      </c>
      <c r="AB41" s="2271"/>
      <c r="AC41" s="2279"/>
      <c r="AD41" s="2261"/>
      <c r="AE41" s="2284"/>
      <c r="AF41" s="1222" t="s">
        <v>466</v>
      </c>
      <c r="AG41" s="1222" t="s">
        <v>467</v>
      </c>
      <c r="AH41" s="1338" t="s">
        <v>468</v>
      </c>
      <c r="AI41" s="2270" t="s">
        <v>469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207</v>
      </c>
      <c r="B44" s="1363" t="s">
        <v>208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422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423</v>
      </c>
      <c r="AO44" s="500"/>
      <c r="AP44" s="500" t="str">
        <f>IF(T44="","",T44)</f>
        <v>Территория действия тарифа</v>
      </c>
      <c r="AQ44" s="500"/>
      <c r="AR44" s="500"/>
      <c r="AS44" s="1155">
        <v>21</v>
      </c>
    </row>
    <row customHeight="1" ht="24">
      <c r="A45" s="1363" t="s">
        <v>207</v>
      </c>
      <c r="B45" s="1363" t="s">
        <v>208</v>
      </c>
      <c r="C45" s="1363" t="s">
        <v>209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424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425</v>
      </c>
      <c r="AO45" s="500"/>
      <c r="AP45" s="500" t="str">
        <f>IF(T45="","",T45)</f>
        <v>Наименование системы теплоснабжения </v>
      </c>
      <c r="AQ45" s="500"/>
      <c r="AR45" s="500"/>
      <c r="AS45" s="1155">
        <v>23</v>
      </c>
    </row>
    <row customHeight="1" ht="22.049999999999997">
      <c r="A46" s="1363" t="s">
        <v>207</v>
      </c>
      <c r="B46" s="1363" t="s">
        <v>208</v>
      </c>
      <c r="C46" s="1363" t="s">
        <v>209</v>
      </c>
      <c r="D46" s="1363" t="s">
        <v>210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427</v>
      </c>
      <c r="AO46" s="500"/>
      <c r="AP46" s="500" t="str">
        <f>IF(T46="","",T46)</f>
        <v>Источник тепловой энергии  </v>
      </c>
      <c r="AQ46" s="500"/>
      <c r="AR46" s="500"/>
      <c r="AS46" s="1155">
        <v>21</v>
      </c>
    </row>
    <row s="1642" customFormat="1" customHeight="1" ht="0">
      <c r="A47" s="1343" t="s">
        <v>207</v>
      </c>
      <c r="B47" s="1343" t="s">
        <v>208</v>
      </c>
      <c r="C47" s="1343" t="s">
        <v>209</v>
      </c>
      <c r="D47" s="1343" t="s">
        <v>210</v>
      </c>
      <c r="E47" s="2259"/>
      <c r="F47" s="2259"/>
      <c r="G47" s="2259"/>
      <c r="H47" s="2259"/>
      <c r="I47" s="2256" t="str">
        <f>S46&amp;".1"</f>
        <v>....1</v>
      </c>
      <c r="J47" s="1343"/>
      <c r="K47" s="1343"/>
      <c r="L47" s="1346" t="s">
        <v>428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207</v>
      </c>
      <c r="B48" s="1363" t="s">
        <v>208</v>
      </c>
      <c r="C48" s="1363" t="s">
        <v>209</v>
      </c>
      <c r="D48" s="1363" t="s">
        <v>210</v>
      </c>
      <c r="E48" s="2259"/>
      <c r="F48" s="2259"/>
      <c r="G48" s="2259"/>
      <c r="H48" s="2259"/>
      <c r="I48" s="2286"/>
      <c r="J48" s="2256" t="str">
        <f>S46&amp;".1"</f>
        <v>....1</v>
      </c>
      <c r="K48" s="1363"/>
      <c r="L48" s="1364" t="s">
        <v>431</v>
      </c>
      <c r="P48" s="2257"/>
      <c r="Q48" s="2257">
        <v>1</v>
      </c>
      <c r="R48" s="357"/>
      <c r="S48" s="1336" t="str">
        <f>$J48</f>
        <v>....1</v>
      </c>
      <c r="T48" s="286" t="s">
        <v>432</v>
      </c>
      <c r="U48" s="300"/>
      <c r="V48" s="2245"/>
      <c r="W48" s="2246"/>
      <c r="X48" s="2246"/>
      <c r="Y48" s="2246"/>
      <c r="Z48" s="2246"/>
      <c r="AA48" s="2246"/>
      <c r="AB48" s="2246"/>
      <c r="AC48" s="2247"/>
      <c r="AD48" s="2245"/>
      <c r="AE48" s="2246"/>
      <c r="AF48" s="2246"/>
      <c r="AG48" s="2246"/>
      <c r="AH48" s="2246"/>
      <c r="AI48" s="2246"/>
      <c r="AJ48" s="2246"/>
      <c r="AK48" s="2246"/>
      <c r="AL48" s="2247"/>
      <c r="AM48" s="1258" t="s">
        <v>433</v>
      </c>
      <c r="AO48" s="500"/>
      <c r="AP48" s="500" t="str">
        <f>IF(T48="","",T48)</f>
        <v>Группа потребителей</v>
      </c>
      <c r="AQ48" s="500"/>
      <c r="AR48" s="500"/>
      <c r="AS48" s="1155">
        <v>21</v>
      </c>
    </row>
    <row customHeight="1" ht="22.049999999999997">
      <c r="A49" s="1363" t="s">
        <v>207</v>
      </c>
      <c r="B49" s="1363" t="s">
        <v>208</v>
      </c>
      <c r="C49" s="1363" t="s">
        <v>209</v>
      </c>
      <c r="D49" s="1363" t="s">
        <v>210</v>
      </c>
      <c r="E49" s="2259"/>
      <c r="F49" s="2259"/>
      <c r="G49" s="2259"/>
      <c r="H49" s="2259"/>
      <c r="I49" s="2286"/>
      <c r="J49" s="2286"/>
      <c r="K49" s="2256" t="str">
        <f>J48&amp;".1"</f>
        <v>....1.1</v>
      </c>
      <c r="L49" s="1364" t="s">
        <v>434</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476</v>
      </c>
      <c r="AN49" s="511">
        <f>STRCHECKDATE(V50:AL50)</f>
      </c>
      <c r="AO49" s="500"/>
      <c r="AP49" s="500" t="str">
        <f>IF(T49="","",T49)</f>
        <v/>
      </c>
      <c r="AQ49" s="500"/>
      <c r="AR49" s="500"/>
      <c r="AS49" s="1155">
        <v>21</v>
      </c>
    </row>
    <row customHeight="1" ht="1.05">
      <c r="A50" s="1363" t="s">
        <v>207</v>
      </c>
      <c r="B50" s="1363" t="s">
        <v>208</v>
      </c>
      <c r="C50" s="1363" t="s">
        <v>209</v>
      </c>
      <c r="D50" s="1363" t="s">
        <v>210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207</v>
      </c>
      <c r="B51" s="1363" t="s">
        <v>208</v>
      </c>
      <c r="C51" s="1363" t="s">
        <v>209</v>
      </c>
      <c r="D51" s="1363" t="s">
        <v>210</v>
      </c>
      <c r="E51" s="2259"/>
      <c r="F51" s="2259"/>
      <c r="G51" s="2259"/>
      <c r="H51" s="2259"/>
      <c r="I51" s="2286"/>
      <c r="J51" s="2256"/>
      <c r="K51" s="1363"/>
      <c r="L51" s="1364"/>
      <c r="P51" s="2257"/>
      <c r="Q51" s="2257"/>
      <c r="R51" s="356"/>
      <c r="S51" s="1278"/>
      <c r="T51" s="287" t="s">
        <v>436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207</v>
      </c>
      <c r="B52" s="1363" t="s">
        <v>208</v>
      </c>
      <c r="C52" s="1363" t="s">
        <v>209</v>
      </c>
      <c r="D52" s="1363" t="s">
        <v>210</v>
      </c>
      <c r="E52" s="2259"/>
      <c r="F52" s="2259"/>
      <c r="G52" s="2259"/>
      <c r="H52" s="2259"/>
      <c r="I52" s="2256"/>
      <c r="J52" s="1363"/>
      <c r="K52" s="1363"/>
      <c r="L52" s="1364"/>
      <c r="P52" s="2257"/>
      <c r="Q52" s="1331"/>
      <c r="R52" s="356"/>
      <c r="S52" s="1278"/>
      <c r="T52" s="365" t="s">
        <v>437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207</v>
      </c>
      <c r="B53" s="1363" t="s">
        <v>208</v>
      </c>
      <c r="C53" s="1363" t="s">
        <v>209</v>
      </c>
      <c r="D53" s="1363" t="s">
        <v>210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207</v>
      </c>
      <c r="B54" s="1343" t="s">
        <v>208</v>
      </c>
      <c r="C54" s="1343" t="s">
        <v>209</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207</v>
      </c>
      <c r="B55" s="1343" t="s">
        <v>208</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207</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189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E2564-4C4E-2C63-BFAB-0.81C89F1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421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422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423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424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425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428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431</v>
      </c>
      <c r="M7" s="537"/>
      <c r="N7" s="1366"/>
      <c r="P7" s="2257"/>
      <c r="Q7" s="2257">
        <v>1</v>
      </c>
      <c r="R7" s="357"/>
      <c r="S7" s="1336">
        <f>$J7</f>
      </c>
      <c r="T7" s="286" t="s">
        <v>432</v>
      </c>
      <c r="U7" s="300"/>
      <c r="V7" s="2245"/>
      <c r="W7" s="2246"/>
      <c r="X7" s="2246"/>
      <c r="Y7" s="2246"/>
      <c r="Z7" s="2246"/>
      <c r="AA7" s="2246"/>
      <c r="AB7" s="2246"/>
      <c r="AC7" s="2247"/>
      <c r="AD7" s="2245"/>
      <c r="AE7" s="2246"/>
      <c r="AF7" s="2246"/>
      <c r="AG7" s="2246"/>
      <c r="AH7" s="2246"/>
      <c r="AI7" s="2246"/>
      <c r="AJ7" s="2246"/>
      <c r="AK7" s="2246"/>
      <c r="AL7" s="2247"/>
      <c r="AM7" s="1258" t="s">
        <v>433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434</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435</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436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437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170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440</v>
      </c>
      <c r="P22" s="1362"/>
      <c r="Q22" s="1371"/>
      <c r="R22" s="1371"/>
      <c r="S22" s="729"/>
      <c r="T22" s="1160" t="s">
        <v>441</v>
      </c>
      <c r="AA22" s="186" t="s">
        <v>442</v>
      </c>
      <c r="AC22" s="186" t="s">
        <v>443</v>
      </c>
      <c r="AD22" s="1160" t="s">
        <v>441</v>
      </c>
      <c r="AI22" s="186" t="s">
        <v>444</v>
      </c>
      <c r="AK22" s="186" t="s">
        <v>443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445</v>
      </c>
      <c r="T30" s="2250"/>
      <c r="U30" s="1372"/>
      <c r="V30" s="2264" t="str">
        <f>IF(TITLE_DATE_PR_CHANGE="",IF(TITLE_DATE_PR="","",TITLE_DATE_PR),TITLE_DATE_PR_CHANGE)</f>
        <v>46141</v>
      </c>
      <c r="W30" s="2264"/>
      <c r="X30" s="2264"/>
      <c r="Y30" s="2264"/>
      <c r="Z30" s="2264"/>
      <c r="AA30" s="2264"/>
      <c r="AB30" s="2264"/>
      <c r="AC30" s="326"/>
      <c r="AD30" s="2264" t="str">
        <f>IF(TITLE_DATE_PR_CHANGE="",IF(TITLE_DATE_PR="","",TITLE_DATE_PR),TITLE_DATE_PR_CHANGE)</f>
        <v>46141</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446</v>
      </c>
      <c r="T31" s="2250"/>
      <c r="U31" s="1372"/>
      <c r="V31" s="2251" t="str">
        <f>IF(TITLE_NUMBER_PR_CHANGE="",IF(TITLE_NUMBER_PR="","",TITLE_NUMBER_PR),TITLE_NUMBER_PR_CHANGE)</f>
        <v>654,659,660</v>
      </c>
      <c r="W31" s="2251"/>
      <c r="X31" s="2251"/>
      <c r="Y31" s="2251"/>
      <c r="Z31" s="2251"/>
      <c r="AA31" s="2251"/>
      <c r="AB31" s="2251"/>
      <c r="AC31" s="326"/>
      <c r="AD31" s="2251" t="str">
        <f>IF(TITLE_NUMBER_PR_CHANGE="",IF(TITLE_NUMBER_PR="","",TITLE_NUMBER_PR),TITLE_NUMBER_PR_CHANGE)</f>
        <v>654,659,660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447</v>
      </c>
      <c r="T34" s="2250"/>
      <c r="U34" s="1372"/>
      <c r="V34" s="2264" t="str">
        <f>IF(TITLE_DATE_PR_CHANGE="",IF(TITLE_DATE_PR="","",TITLE_DATE_PR),TITLE_DATE_PR_CHANGE)</f>
        <v>46141</v>
      </c>
      <c r="W34" s="2264"/>
      <c r="X34" s="2264"/>
      <c r="Y34" s="2264"/>
      <c r="Z34" s="2264"/>
      <c r="AA34" s="2264"/>
      <c r="AB34" s="2264"/>
      <c r="AC34" s="326"/>
      <c r="AD34" s="2264" t="str">
        <f>IF(TITLE_DATE_PR_CHANGE="",IF(TITLE_DATE_PR="","",TITLE_DATE_PR),TITLE_DATE_PR_CHANGE)</f>
        <v>46141</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448</v>
      </c>
      <c r="T35" s="2250"/>
      <c r="U35" s="1372"/>
      <c r="V35" s="2251" t="str">
        <f>IF(TITLE_NUMBER_PR_CHANGE="",IF(TITLE_NUMBER_PR="","",TITLE_NUMBER_PR),TITLE_NUMBER_PR_CHANGE)</f>
        <v>654,659,660</v>
      </c>
      <c r="W35" s="2251"/>
      <c r="X35" s="2251"/>
      <c r="Y35" s="2251"/>
      <c r="Z35" s="2251"/>
      <c r="AA35" s="2251"/>
      <c r="AB35" s="2251"/>
      <c r="AC35" s="326"/>
      <c r="AD35" s="2251" t="str">
        <f>IF(TITLE_NUMBER_PR_CHANGE="",IF(TITLE_NUMBER_PR="","",TITLE_NUMBER_PR),TITLE_NUMBER_PR_CHANGE)</f>
        <v>654,659,660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449</v>
      </c>
      <c r="AD36" s="326"/>
      <c r="AE36" s="326"/>
      <c r="AF36" s="326"/>
      <c r="AG36" s="326"/>
      <c r="AH36" s="326"/>
      <c r="AI36" s="326"/>
      <c r="AJ36" s="326"/>
      <c r="AK36" s="278" t="s">
        <v>449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325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326</v>
      </c>
      <c r="AS38" s="1155">
        <v>14</v>
      </c>
    </row>
    <row customHeight="1" ht="14.699999999999998">
      <c r="Q39" s="376"/>
      <c r="R39" s="376"/>
      <c r="S39" s="2273" t="s">
        <v>89</v>
      </c>
      <c r="T39" s="2209" t="s">
        <v>450</v>
      </c>
      <c r="U39" s="301"/>
      <c r="V39" s="2274" t="s">
        <v>451</v>
      </c>
      <c r="W39" s="2275"/>
      <c r="X39" s="2275"/>
      <c r="Y39" s="2275"/>
      <c r="Z39" s="2275"/>
      <c r="AA39" s="2275"/>
      <c r="AB39" s="2276"/>
      <c r="AC39" s="2277" t="s">
        <v>452</v>
      </c>
      <c r="AD39" s="2274" t="s">
        <v>451</v>
      </c>
      <c r="AE39" s="2275"/>
      <c r="AF39" s="2275"/>
      <c r="AG39" s="2275"/>
      <c r="AH39" s="2275"/>
      <c r="AI39" s="2275"/>
      <c r="AJ39" s="2276"/>
      <c r="AK39" s="2277" t="s">
        <v>453</v>
      </c>
      <c r="AL39" s="2280" t="s">
        <v>454</v>
      </c>
      <c r="AM39" s="2127"/>
      <c r="AS39" s="1155">
        <v>14</v>
      </c>
    </row>
    <row customHeight="1" ht="35.699999999999996">
      <c r="Q40" s="376"/>
      <c r="R40" s="376"/>
      <c r="S40" s="2273"/>
      <c r="T40" s="2209"/>
      <c r="U40" s="1031"/>
      <c r="V40" s="2260" t="s">
        <v>455</v>
      </c>
      <c r="W40" s="2283"/>
      <c r="X40" s="2262" t="s">
        <v>457</v>
      </c>
      <c r="Y40" s="2263"/>
      <c r="Z40" s="2262" t="s">
        <v>458</v>
      </c>
      <c r="AA40" s="2269"/>
      <c r="AB40" s="2263"/>
      <c r="AC40" s="2278"/>
      <c r="AD40" s="2260" t="s">
        <v>475</v>
      </c>
      <c r="AE40" s="2283"/>
      <c r="AF40" s="2262" t="s">
        <v>457</v>
      </c>
      <c r="AG40" s="2263"/>
      <c r="AH40" s="2262" t="s">
        <v>458</v>
      </c>
      <c r="AI40" s="2269"/>
      <c r="AJ40" s="2263"/>
      <c r="AK40" s="2278"/>
      <c r="AL40" s="2281"/>
      <c r="AM40" s="2127"/>
      <c r="AS40" s="1155">
        <v>34</v>
      </c>
    </row>
    <row customHeight="1" ht="35.699999999999996">
      <c r="A41" s="1370"/>
      <c r="B41" s="1370" t="s">
        <v>137</v>
      </c>
      <c r="C41" s="1370" t="s">
        <v>138</v>
      </c>
      <c r="D41" s="1370" t="s">
        <v>139</v>
      </c>
      <c r="E41" s="1364" t="s">
        <v>459</v>
      </c>
      <c r="F41" s="1364" t="s">
        <v>460</v>
      </c>
      <c r="G41" s="1364" t="s">
        <v>461</v>
      </c>
      <c r="H41" s="1364" t="s">
        <v>462</v>
      </c>
      <c r="I41" s="1364" t="s">
        <v>463</v>
      </c>
      <c r="J41" s="1364" t="s">
        <v>464</v>
      </c>
      <c r="K41" s="1364" t="s">
        <v>465</v>
      </c>
      <c r="L41" s="1364" t="s">
        <v>440</v>
      </c>
      <c r="Q41" s="376"/>
      <c r="R41" s="376"/>
      <c r="S41" s="2273"/>
      <c r="T41" s="2209"/>
      <c r="U41" s="302"/>
      <c r="V41" s="2261"/>
      <c r="W41" s="2284"/>
      <c r="X41" s="1222" t="s">
        <v>466</v>
      </c>
      <c r="Y41" s="1222" t="s">
        <v>467</v>
      </c>
      <c r="Z41" s="1338" t="s">
        <v>468</v>
      </c>
      <c r="AA41" s="2270" t="s">
        <v>469</v>
      </c>
      <c r="AB41" s="2271"/>
      <c r="AC41" s="2279"/>
      <c r="AD41" s="2261"/>
      <c r="AE41" s="2284"/>
      <c r="AF41" s="1222" t="s">
        <v>466</v>
      </c>
      <c r="AG41" s="1222" t="s">
        <v>467</v>
      </c>
      <c r="AH41" s="1338" t="s">
        <v>468</v>
      </c>
      <c r="AI41" s="2270" t="s">
        <v>469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213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213</v>
      </c>
      <c r="B44" s="1363" t="s">
        <v>214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422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423</v>
      </c>
      <c r="AO44" s="500"/>
      <c r="AP44" s="500" t="str">
        <f>IF(T44="","",T44)</f>
        <v>Территория действия тарифа</v>
      </c>
      <c r="AQ44" s="500"/>
      <c r="AR44" s="500"/>
      <c r="AS44" s="1155">
        <v>21</v>
      </c>
    </row>
    <row customHeight="1" ht="24">
      <c r="A45" s="1363" t="s">
        <v>213</v>
      </c>
      <c r="B45" s="1363" t="s">
        <v>214</v>
      </c>
      <c r="C45" s="1363" t="s">
        <v>215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424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425</v>
      </c>
      <c r="AO45" s="500"/>
      <c r="AP45" s="500" t="str">
        <f>IF(T45="","",T45)</f>
        <v>Наименование системы теплоснабжения </v>
      </c>
      <c r="AQ45" s="500"/>
      <c r="AR45" s="500"/>
      <c r="AS45" s="1155">
        <v>23</v>
      </c>
    </row>
    <row customHeight="1" ht="22.049999999999997">
      <c r="A46" s="1363" t="s">
        <v>213</v>
      </c>
      <c r="B46" s="1363" t="s">
        <v>214</v>
      </c>
      <c r="C46" s="1363" t="s">
        <v>215</v>
      </c>
      <c r="D46" s="1363" t="s">
        <v>216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427</v>
      </c>
      <c r="AO46" s="500"/>
      <c r="AP46" s="500" t="str">
        <f>IF(T46="","",T46)</f>
        <v>Источник тепловой энергии  </v>
      </c>
      <c r="AQ46" s="500"/>
      <c r="AR46" s="500"/>
      <c r="AS46" s="1155">
        <v>21</v>
      </c>
    </row>
    <row s="1642" customFormat="1" customHeight="1" ht="0">
      <c r="A47" s="1343" t="s">
        <v>213</v>
      </c>
      <c r="B47" s="1343" t="s">
        <v>214</v>
      </c>
      <c r="C47" s="1343" t="s">
        <v>215</v>
      </c>
      <c r="D47" s="1343" t="s">
        <v>216</v>
      </c>
      <c r="E47" s="2259"/>
      <c r="F47" s="2259"/>
      <c r="G47" s="2259"/>
      <c r="H47" s="2259"/>
      <c r="I47" s="2256" t="str">
        <f>S46&amp;".1"</f>
        <v>....1</v>
      </c>
      <c r="J47" s="1343"/>
      <c r="K47" s="1343"/>
      <c r="L47" s="1346" t="s">
        <v>428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213</v>
      </c>
      <c r="B48" s="1363" t="s">
        <v>214</v>
      </c>
      <c r="C48" s="1363" t="s">
        <v>215</v>
      </c>
      <c r="D48" s="1363" t="s">
        <v>216</v>
      </c>
      <c r="E48" s="2259"/>
      <c r="F48" s="2259"/>
      <c r="G48" s="2259"/>
      <c r="H48" s="2259"/>
      <c r="I48" s="2286"/>
      <c r="J48" s="2256" t="str">
        <f>S46&amp;".1"</f>
        <v>....1</v>
      </c>
      <c r="K48" s="1363"/>
      <c r="L48" s="1364" t="s">
        <v>431</v>
      </c>
      <c r="P48" s="2257"/>
      <c r="Q48" s="2257">
        <v>1</v>
      </c>
      <c r="R48" s="357"/>
      <c r="S48" s="1336" t="str">
        <f>$J48</f>
        <v>....1</v>
      </c>
      <c r="T48" s="286" t="s">
        <v>432</v>
      </c>
      <c r="U48" s="300"/>
      <c r="V48" s="2245"/>
      <c r="W48" s="2246"/>
      <c r="X48" s="2246"/>
      <c r="Y48" s="2246"/>
      <c r="Z48" s="2246"/>
      <c r="AA48" s="2246"/>
      <c r="AB48" s="2246"/>
      <c r="AC48" s="2247"/>
      <c r="AD48" s="2245"/>
      <c r="AE48" s="2246"/>
      <c r="AF48" s="2246"/>
      <c r="AG48" s="2246"/>
      <c r="AH48" s="2246"/>
      <c r="AI48" s="2246"/>
      <c r="AJ48" s="2246"/>
      <c r="AK48" s="2246"/>
      <c r="AL48" s="2247"/>
      <c r="AM48" s="1258" t="s">
        <v>433</v>
      </c>
      <c r="AO48" s="500"/>
      <c r="AP48" s="500" t="str">
        <f>IF(T48="","",T48)</f>
        <v>Группа потребителей</v>
      </c>
      <c r="AQ48" s="500"/>
      <c r="AR48" s="500"/>
      <c r="AS48" s="1155">
        <v>21</v>
      </c>
    </row>
    <row customHeight="1" ht="22.049999999999997">
      <c r="A49" s="1363" t="s">
        <v>213</v>
      </c>
      <c r="B49" s="1363" t="s">
        <v>214</v>
      </c>
      <c r="C49" s="1363" t="s">
        <v>215</v>
      </c>
      <c r="D49" s="1363" t="s">
        <v>216</v>
      </c>
      <c r="E49" s="2259"/>
      <c r="F49" s="2259"/>
      <c r="G49" s="2259"/>
      <c r="H49" s="2259"/>
      <c r="I49" s="2286"/>
      <c r="J49" s="2286"/>
      <c r="K49" s="2256" t="str">
        <f>J48&amp;".1"</f>
        <v>....1.1</v>
      </c>
      <c r="L49" s="1364" t="s">
        <v>434</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476</v>
      </c>
      <c r="AN49" s="511">
        <f>STRCHECKDATE(V50:AL50)</f>
      </c>
      <c r="AO49" s="500"/>
      <c r="AP49" s="500" t="str">
        <f>IF(T49="","",T49)</f>
        <v/>
      </c>
      <c r="AQ49" s="500"/>
      <c r="AR49" s="500"/>
      <c r="AS49" s="1155">
        <v>21</v>
      </c>
    </row>
    <row customHeight="1" ht="0">
      <c r="A50" s="1363" t="s">
        <v>213</v>
      </c>
      <c r="B50" s="1363" t="s">
        <v>214</v>
      </c>
      <c r="C50" s="1363" t="s">
        <v>215</v>
      </c>
      <c r="D50" s="1363" t="s">
        <v>216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213</v>
      </c>
      <c r="B51" s="1363" t="s">
        <v>214</v>
      </c>
      <c r="C51" s="1363" t="s">
        <v>215</v>
      </c>
      <c r="D51" s="1363" t="s">
        <v>216</v>
      </c>
      <c r="E51" s="2259"/>
      <c r="F51" s="2259"/>
      <c r="G51" s="2259"/>
      <c r="H51" s="2259"/>
      <c r="I51" s="2286"/>
      <c r="J51" s="2256"/>
      <c r="K51" s="1363"/>
      <c r="L51" s="1364"/>
      <c r="P51" s="2257"/>
      <c r="Q51" s="2257"/>
      <c r="R51" s="356"/>
      <c r="S51" s="1278"/>
      <c r="T51" s="287" t="s">
        <v>436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213</v>
      </c>
      <c r="B52" s="1363" t="s">
        <v>214</v>
      </c>
      <c r="C52" s="1363" t="s">
        <v>215</v>
      </c>
      <c r="D52" s="1363" t="s">
        <v>216</v>
      </c>
      <c r="E52" s="2259"/>
      <c r="F52" s="2259"/>
      <c r="G52" s="2259"/>
      <c r="H52" s="2259"/>
      <c r="I52" s="2256"/>
      <c r="J52" s="1363"/>
      <c r="K52" s="1363"/>
      <c r="L52" s="1364"/>
      <c r="P52" s="2257"/>
      <c r="Q52" s="1331"/>
      <c r="R52" s="356"/>
      <c r="S52" s="1278"/>
      <c r="T52" s="365" t="s">
        <v>437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213</v>
      </c>
      <c r="B53" s="1363" t="s">
        <v>214</v>
      </c>
      <c r="C53" s="1363" t="s">
        <v>215</v>
      </c>
      <c r="D53" s="1363" t="s">
        <v>216</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213</v>
      </c>
      <c r="B54" s="1343" t="s">
        <v>214</v>
      </c>
      <c r="C54" s="1343" t="s">
        <v>215</v>
      </c>
      <c r="D54" s="1314"/>
      <c r="E54" s="2259"/>
      <c r="F54" s="2259"/>
      <c r="G54" s="2258"/>
      <c r="H54" s="1314"/>
      <c r="I54" s="1314"/>
      <c r="J54" s="1314"/>
      <c r="K54" s="1314"/>
      <c r="L54" s="1339"/>
      <c r="M54" s="1315"/>
      <c r="N54" s="1315"/>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213</v>
      </c>
      <c r="B55" s="1343" t="s">
        <v>214</v>
      </c>
      <c r="C55" s="1314"/>
      <c r="D55" s="1314"/>
      <c r="E55" s="2259"/>
      <c r="F55" s="2258"/>
      <c r="G55" s="1314"/>
      <c r="H55" s="1314"/>
      <c r="I55" s="1314"/>
      <c r="J55" s="1314"/>
      <c r="K55" s="1314"/>
      <c r="L55" s="1339"/>
      <c r="M55" s="1321"/>
      <c r="N55" s="1321"/>
      <c r="P55" s="1316"/>
      <c r="Q55" s="1317"/>
      <c r="R55" s="1316"/>
      <c r="S55" s="1322"/>
      <c r="T55" s="1325" t="s">
        <v>171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213</v>
      </c>
      <c r="B56" s="1343"/>
      <c r="C56" s="1343"/>
      <c r="D56" s="1343"/>
      <c r="E56" s="2258"/>
      <c r="F56" s="1343"/>
      <c r="G56" s="1343"/>
      <c r="H56" s="1343"/>
      <c r="I56" s="1343"/>
      <c r="J56" s="1343"/>
      <c r="K56" s="1343"/>
      <c r="L56" s="1346"/>
      <c r="M56" s="1321"/>
      <c r="N56" s="1321"/>
      <c r="O56" s="518"/>
      <c r="P56" s="380"/>
      <c r="Q56" s="1344"/>
      <c r="R56" s="380"/>
      <c r="S56" s="1322"/>
      <c r="T56" s="1325" t="s">
        <v>172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189</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DCBD56-8A1C-1852-B02D-0.01E9CA58}" mc:Ignorable="x14ac xr xr2 xr3">
  <sheetPr>
    <tabColor theme="6" tint="0.4"/>
  </sheetPr>
  <dimension ref="A1:BF78"/>
  <sheetViews>
    <sheetView topLeftCell="A1" showGridLines="0" zoomScale="90" workbookViewId="0">
      <selection activeCell="AR62" sqref="AR62"/>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customWidth="1"/>
    <col min="50" max="50" width="10.57421875" hidden="1"/>
    <col min="51" max="51" style="1635" width="4.00390625" customWidth="1"/>
    <col min="52" max="52" style="1635" width="115.00390625" customWidth="1"/>
    <col min="53" max="57" style="1642" width="10.00390625" customWidth="1"/>
    <col min="58" max="58" style="1635" width="10.57421875" hidden="1"/>
  </cols>
  <sheetData>
    <row customHeight="1" ht="22.5" hidden="1">
      <c r="AB1" s="327"/>
      <c r="AC1" s="327"/>
      <c r="AK1" s="327"/>
      <c r="AL1" s="327"/>
      <c r="AP1" s="1635"/>
      <c r="AQ1" s="1635"/>
      <c r="AR1" s="1635"/>
      <c r="AS1" s="1635"/>
      <c r="AT1" s="1635"/>
      <c r="AU1" s="1635"/>
      <c r="AV1" s="1635"/>
      <c r="AW1" s="1635"/>
      <c r="AX1" s="1635"/>
      <c r="BF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2"/>
      <c r="AQ2" s="2243"/>
      <c r="AR2" s="2243"/>
      <c r="AS2" s="2243"/>
      <c r="AT2" s="2243"/>
      <c r="AU2" s="2243"/>
      <c r="AV2" s="2243"/>
      <c r="AW2" s="2243"/>
      <c r="AX2" s="2244"/>
      <c r="AY2" s="2244"/>
      <c r="AZ2" s="1258" t="s">
        <v>421</v>
      </c>
      <c r="BB2" s="500"/>
      <c r="BC2" s="500" t="str">
        <f>IF(V2="","",V2)</f>
        <v>Наименование тарифа</v>
      </c>
      <c r="BD2" s="500"/>
      <c r="BE2" s="500"/>
      <c r="BF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422</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2"/>
      <c r="AQ3" s="2243"/>
      <c r="AR3" s="2243"/>
      <c r="AS3" s="2243"/>
      <c r="AT3" s="2243"/>
      <c r="AU3" s="2243"/>
      <c r="AV3" s="2243"/>
      <c r="AW3" s="2243"/>
      <c r="AX3" s="2244"/>
      <c r="AY3" s="2244"/>
      <c r="AZ3" s="1258" t="s">
        <v>423</v>
      </c>
      <c r="BB3" s="500"/>
      <c r="BC3" s="500" t="str">
        <f>IF(V3="","",V3)</f>
        <v>Территория действия тарифа</v>
      </c>
      <c r="BD3" s="500"/>
      <c r="BE3" s="500"/>
      <c r="BF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424</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2"/>
      <c r="AQ4" s="2243"/>
      <c r="AR4" s="2243"/>
      <c r="AS4" s="2243"/>
      <c r="AT4" s="2243"/>
      <c r="AU4" s="2243"/>
      <c r="AV4" s="2243"/>
      <c r="AW4" s="2243"/>
      <c r="AX4" s="2244"/>
      <c r="AY4" s="2244"/>
      <c r="AZ4" s="1258" t="s">
        <v>425</v>
      </c>
      <c r="BB4" s="500"/>
      <c r="BC4" s="500" t="str">
        <f>IF(V4="","",V4)</f>
        <v>Наименование системы теплоснабжения </v>
      </c>
      <c r="BD4" s="500"/>
      <c r="BE4" s="500"/>
      <c r="BF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426</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2"/>
      <c r="AQ5" s="2243"/>
      <c r="AR5" s="2243"/>
      <c r="AS5" s="2243"/>
      <c r="AT5" s="2243"/>
      <c r="AU5" s="2243"/>
      <c r="AV5" s="2243"/>
      <c r="AW5" s="2243"/>
      <c r="AX5" s="2244"/>
      <c r="AY5" s="2244"/>
      <c r="AZ5" s="1258" t="s">
        <v>427</v>
      </c>
      <c r="BB5" s="500"/>
      <c r="BC5" s="500" t="str">
        <f>IF(V5="","",V5)</f>
        <v>Источник тепловой энергии  </v>
      </c>
      <c r="BD5" s="500"/>
      <c r="BE5" s="500"/>
      <c r="BF5" s="1155">
        <v>0</v>
      </c>
    </row>
    <row customHeight="1" ht="14.25" hidden="1">
      <c r="A6" s="1267"/>
      <c r="B6" s="1267"/>
      <c r="C6" s="1267"/>
      <c r="D6" s="1267"/>
      <c r="E6" s="2290"/>
      <c r="F6" s="2290"/>
      <c r="G6" s="2290"/>
      <c r="H6" s="2290"/>
      <c r="I6" s="2127">
        <f>U5&amp;".1"</f>
      </c>
      <c r="J6" s="1267"/>
      <c r="K6" s="1267"/>
      <c r="L6" s="1267"/>
      <c r="M6" s="1310" t="s">
        <v>428</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6"/>
      <c r="AQ6" s="2297"/>
      <c r="AR6" s="2297"/>
      <c r="AS6" s="2297"/>
      <c r="AT6" s="2297"/>
      <c r="AU6" s="2297"/>
      <c r="AV6" s="2297"/>
      <c r="AW6" s="2297"/>
      <c r="AX6" s="2298"/>
      <c r="AY6" s="2298"/>
      <c r="AZ6" s="1385"/>
      <c r="BB6" s="500"/>
      <c r="BC6" s="500" t="str">
        <f>IF(V6="","",V6)</f>
        <v/>
      </c>
      <c r="BD6" s="500"/>
      <c r="BE6" s="500"/>
      <c r="BF6" s="1155">
        <v>0</v>
      </c>
    </row>
    <row customHeight="1" ht="21" hidden="1">
      <c r="A7" s="1267"/>
      <c r="B7" s="1267"/>
      <c r="C7" s="1267"/>
      <c r="D7" s="1267"/>
      <c r="E7" s="2290"/>
      <c r="F7" s="2290"/>
      <c r="G7" s="2290"/>
      <c r="H7" s="2290"/>
      <c r="I7" s="2101"/>
      <c r="J7" s="2127">
        <f>I6&amp;".1"</f>
      </c>
      <c r="K7" s="1267"/>
      <c r="L7" s="1267"/>
      <c r="M7" s="1310" t="s">
        <v>431</v>
      </c>
      <c r="N7" s="509"/>
      <c r="O7" s="327"/>
      <c r="Q7" s="2257"/>
      <c r="R7" s="2257">
        <v>1</v>
      </c>
      <c r="S7" s="518"/>
      <c r="T7" s="357"/>
      <c r="U7" s="1336">
        <f>$J7</f>
      </c>
      <c r="V7" s="286" t="s">
        <v>432</v>
      </c>
      <c r="W7" s="300"/>
      <c r="X7" s="2245"/>
      <c r="Y7" s="2246"/>
      <c r="Z7" s="2246"/>
      <c r="AA7" s="2246"/>
      <c r="AB7" s="2246"/>
      <c r="AC7" s="2235"/>
      <c r="AD7" s="2235"/>
      <c r="AE7" s="2235"/>
      <c r="AF7" s="2308"/>
      <c r="AG7" s="2245"/>
      <c r="AH7" s="2246"/>
      <c r="AI7" s="2246"/>
      <c r="AJ7" s="2246"/>
      <c r="AK7" s="2246"/>
      <c r="AL7" s="2246"/>
      <c r="AM7" s="2246"/>
      <c r="AN7" s="2246"/>
      <c r="AO7" s="2246"/>
      <c r="AP7" s="2245"/>
      <c r="AQ7" s="2246"/>
      <c r="AR7" s="2246"/>
      <c r="AS7" s="2246"/>
      <c r="AT7" s="2246"/>
      <c r="AU7" s="2235"/>
      <c r="AV7" s="2235"/>
      <c r="AW7" s="2235"/>
      <c r="AX7" s="2308"/>
      <c r="AY7" s="2247"/>
      <c r="AZ7" s="1258" t="s">
        <v>433</v>
      </c>
      <c r="BB7" s="500"/>
      <c r="BC7" s="500" t="str">
        <f>IF(V7="","",V7)</f>
        <v>Группа потребителей</v>
      </c>
      <c r="BD7" s="500"/>
      <c r="BE7" s="500"/>
      <c r="BF7" s="1155">
        <v>0</v>
      </c>
    </row>
    <row customHeight="1" ht="21" hidden="1">
      <c r="A8" s="1267"/>
      <c r="B8" s="1267"/>
      <c r="C8" s="1267"/>
      <c r="D8" s="1267"/>
      <c r="E8" s="2290"/>
      <c r="F8" s="2290"/>
      <c r="G8" s="2290"/>
      <c r="H8" s="2290"/>
      <c r="I8" s="2101"/>
      <c r="J8" s="2101"/>
      <c r="K8" s="2127">
        <f>J7&amp;".1"</f>
      </c>
      <c r="L8" s="139"/>
      <c r="M8" s="1310" t="s">
        <v>434</v>
      </c>
      <c r="N8" s="509"/>
      <c r="O8" s="327"/>
      <c r="P8" s="327"/>
      <c r="Q8" s="2257"/>
      <c r="R8" s="2257"/>
      <c r="S8" s="2257">
        <v>1</v>
      </c>
      <c r="T8" s="357"/>
      <c r="U8" s="1336">
        <f>$K8</f>
      </c>
      <c r="V8" s="1347"/>
      <c r="W8" s="300"/>
      <c r="X8" s="751"/>
      <c r="Y8" s="751"/>
      <c r="Z8" s="751"/>
      <c r="AA8" s="751"/>
      <c r="AB8" s="1405"/>
      <c r="AC8" s="2265"/>
      <c r="AD8" s="2107" t="s">
        <v>67</v>
      </c>
      <c r="AE8" s="2265"/>
      <c r="AF8" s="2107" t="s">
        <v>67</v>
      </c>
      <c r="AG8" s="1407"/>
      <c r="AH8" s="751"/>
      <c r="AI8" s="751"/>
      <c r="AJ8" s="751"/>
      <c r="AK8" s="1257"/>
      <c r="AL8" s="2265"/>
      <c r="AM8" s="2107" t="s">
        <v>67</v>
      </c>
      <c r="AN8" s="2265"/>
      <c r="AO8" s="2107" t="s">
        <v>67</v>
      </c>
      <c r="AP8" s="751"/>
      <c r="AQ8" s="751"/>
      <c r="AR8" s="751"/>
      <c r="AS8" s="751"/>
      <c r="AT8" s="1405"/>
      <c r="AU8" s="2602"/>
      <c r="AV8" s="2107" t="s">
        <v>67</v>
      </c>
      <c r="AW8" s="2602"/>
      <c r="AX8" s="2107" t="s">
        <v>67</v>
      </c>
      <c r="AY8" s="325"/>
      <c r="AZ8" s="1307" t="s">
        <v>477</v>
      </c>
      <c r="BA8" s="511">
        <f>STRCHECKDATE(X10:AY10)</f>
      </c>
      <c r="BB8" s="500"/>
      <c r="BC8" s="500" t="str">
        <f>IF(V8="","",V8)</f>
        <v/>
      </c>
      <c r="BD8" s="500"/>
      <c r="BE8" s="500"/>
      <c r="BF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751"/>
      <c r="AR9" s="751"/>
      <c r="AS9" s="751"/>
      <c r="AT9" s="1405"/>
      <c r="AU9" s="2309"/>
      <c r="AV9" s="2107"/>
      <c r="AW9" s="2309"/>
      <c r="AX9" s="2107"/>
      <c r="AY9" s="325"/>
      <c r="AZ9" s="2253" t="s">
        <v>478</v>
      </c>
      <c r="BB9" s="500"/>
      <c r="BC9" s="500"/>
      <c r="BD9" s="500"/>
      <c r="BE9" s="500"/>
      <c r="BF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325"/>
      <c r="AR10" s="325"/>
      <c r="AS10" s="325"/>
      <c r="AT10" s="1406" t="str">
        <f>AU8&amp;"-"&amp;AW8</f>
        <v>-</v>
      </c>
      <c r="AU10" s="2309"/>
      <c r="AV10" s="2107"/>
      <c r="AW10" s="2309"/>
      <c r="AX10" s="2107"/>
      <c r="AY10" s="325"/>
      <c r="AZ10" s="2254"/>
      <c r="BB10" s="500"/>
      <c r="BC10" s="500" t="str">
        <f>IF(V10="","",V10)</f>
        <v/>
      </c>
      <c r="BD10" s="500"/>
      <c r="BE10" s="500"/>
      <c r="BF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479</v>
      </c>
      <c r="W11" s="1392"/>
      <c r="X11" s="1393"/>
      <c r="Y11" s="1393"/>
      <c r="Z11" s="1393"/>
      <c r="AA11" s="1393"/>
      <c r="AB11" s="1394"/>
      <c r="AC11" s="2309"/>
      <c r="AD11" s="2107"/>
      <c r="AE11" s="2309"/>
      <c r="AF11" s="2107"/>
      <c r="AG11" s="1393"/>
      <c r="AH11" s="1393"/>
      <c r="AI11" s="1393"/>
      <c r="AJ11" s="1393"/>
      <c r="AK11" s="1394"/>
      <c r="AL11" s="2309"/>
      <c r="AM11" s="2107"/>
      <c r="AN11" s="2309"/>
      <c r="AO11" s="2107"/>
      <c r="AP11" s="2679"/>
      <c r="AQ11" s="2679"/>
      <c r="AR11" s="2679"/>
      <c r="AS11" s="2679"/>
      <c r="AT11" s="2680"/>
      <c r="AU11" s="2309"/>
      <c r="AV11" s="2107"/>
      <c r="AW11" s="2309"/>
      <c r="AX11" s="2107"/>
      <c r="AY11" s="1395"/>
      <c r="AZ11" s="2254"/>
      <c r="BB11" s="500"/>
      <c r="BC11" s="500"/>
      <c r="BD11" s="500"/>
      <c r="BE11" s="500"/>
      <c r="BF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436</v>
      </c>
      <c r="W12" s="367"/>
      <c r="X12" s="367"/>
      <c r="Y12" s="367"/>
      <c r="Z12" s="367"/>
      <c r="AA12" s="367"/>
      <c r="AB12" s="367"/>
      <c r="AC12" s="1408"/>
      <c r="AD12" s="1408"/>
      <c r="AE12" s="1408"/>
      <c r="AF12" s="1408"/>
      <c r="AG12" s="367"/>
      <c r="AH12" s="367"/>
      <c r="AI12" s="367"/>
      <c r="AJ12" s="367"/>
      <c r="AK12" s="367"/>
      <c r="AL12" s="367"/>
      <c r="AM12" s="367"/>
      <c r="AN12" s="367"/>
      <c r="AO12" s="367"/>
      <c r="AP12" s="2681"/>
      <c r="AQ12" s="2681"/>
      <c r="AR12" s="2681"/>
      <c r="AS12" s="2681"/>
      <c r="AT12" s="2681"/>
      <c r="AU12" s="2682"/>
      <c r="AV12" s="2682"/>
      <c r="AW12" s="2682"/>
      <c r="AX12" s="2682"/>
      <c r="AY12" s="324"/>
      <c r="AZ12" s="2255"/>
      <c r="BB12" s="500"/>
      <c r="BC12" s="500" t="str">
        <f>IF(V12="","",V12)</f>
        <v>Добавить вид теплоносителя (параметры теплоносителя)</v>
      </c>
      <c r="BD12" s="500"/>
      <c r="BE12" s="500"/>
      <c r="BF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437</v>
      </c>
      <c r="W13" s="367"/>
      <c r="X13" s="367"/>
      <c r="Y13" s="367"/>
      <c r="Z13" s="367"/>
      <c r="AA13" s="367"/>
      <c r="AB13" s="367"/>
      <c r="AC13" s="367"/>
      <c r="AD13" s="367"/>
      <c r="AE13" s="367"/>
      <c r="AF13" s="366"/>
      <c r="AG13" s="367"/>
      <c r="AH13" s="367"/>
      <c r="AI13" s="367"/>
      <c r="AJ13" s="367"/>
      <c r="AK13" s="367"/>
      <c r="AL13" s="367"/>
      <c r="AM13" s="367"/>
      <c r="AN13" s="367"/>
      <c r="AO13" s="366"/>
      <c r="AP13" s="2681"/>
      <c r="AQ13" s="2681"/>
      <c r="AR13" s="2681"/>
      <c r="AS13" s="2681"/>
      <c r="AT13" s="2681"/>
      <c r="AU13" s="2681"/>
      <c r="AV13" s="2681"/>
      <c r="AW13" s="2681"/>
      <c r="AX13" s="2683"/>
      <c r="AY13" s="367"/>
      <c r="AZ13" s="303"/>
      <c r="BB13" s="500"/>
      <c r="BC13" s="500" t="str">
        <f>IF(V13="","",V13)</f>
        <v>Добавить группу потребителей</v>
      </c>
      <c r="BD13" s="500"/>
      <c r="BE13" s="500"/>
      <c r="BF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9"/>
      <c r="BB14" s="500"/>
      <c r="BC14" s="500" t="str">
        <f>IF(V14="","",V14)</f>
        <v/>
      </c>
      <c r="BD14" s="500"/>
      <c r="BE14" s="500"/>
      <c r="BF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170</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R15" s="1320"/>
      <c r="AS15" s="1320"/>
      <c r="AT15" s="1320"/>
      <c r="AU15" s="1320"/>
      <c r="AV15" s="1320"/>
      <c r="AW15" s="1320"/>
      <c r="AX15" s="1320"/>
      <c r="AY15" s="1320"/>
      <c r="AZ15" s="1320"/>
      <c r="BB15" s="789"/>
      <c r="BC15" s="789" t="str">
        <f>IF(V15="","",V15)</f>
        <v>Добавить источник для дифференциации</v>
      </c>
      <c r="BD15" s="789"/>
      <c r="BE15" s="789"/>
      <c r="BF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171</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B16" s="789"/>
      <c r="BC16" s="789" t="str">
        <f>IF(V16="","",V16)</f>
        <v>Добавить централизованную систему для дифференциации</v>
      </c>
      <c r="BD16" s="789"/>
      <c r="BE16" s="789"/>
      <c r="BF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172</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B17" s="789"/>
      <c r="BC17" s="789" t="str">
        <f>IF(V17="","",V17)</f>
        <v>Добавить территорию для дифференциации</v>
      </c>
      <c r="BD17" s="789"/>
      <c r="BE17" s="789"/>
      <c r="BF17" s="518">
        <v>0</v>
      </c>
    </row>
    <row customHeight="1" ht="14.25" hidden="1">
      <c r="AF18" s="327"/>
      <c r="AO18" s="327"/>
      <c r="AP18" s="1635"/>
      <c r="AQ18" s="1635"/>
      <c r="AR18" s="1635"/>
      <c r="AS18" s="1635"/>
      <c r="AT18" s="1635"/>
      <c r="AU18" s="1635"/>
      <c r="AV18" s="1635"/>
      <c r="AW18" s="1635"/>
      <c r="AX18" s="1635"/>
      <c r="BF18" s="1155">
        <v>0</v>
      </c>
    </row>
    <row customHeight="1" ht="14.25" hidden="1">
      <c r="AG19" s="1360"/>
      <c r="AH19" s="1360"/>
      <c r="AI19" s="1360"/>
      <c r="AJ19" s="1360"/>
      <c r="AK19" s="1361"/>
      <c r="AL19" s="2267"/>
      <c r="AM19" s="2268" t="s">
        <v>67</v>
      </c>
      <c r="AN19" s="2267"/>
      <c r="AO19" s="2268" t="s">
        <v>67</v>
      </c>
      <c r="AP19" s="1635"/>
      <c r="AQ19" s="1635"/>
      <c r="AR19" s="1635"/>
      <c r="AS19" s="1635"/>
      <c r="AT19" s="1635"/>
      <c r="AU19" s="1635"/>
      <c r="AV19" s="1635"/>
      <c r="AW19" s="1635"/>
      <c r="AX19" s="1635"/>
      <c r="BF19" s="1155">
        <v>0</v>
      </c>
    </row>
    <row customHeight="1" ht="14.25" hidden="1">
      <c r="AG20" s="1360"/>
      <c r="AH20" s="1360"/>
      <c r="AI20" s="1360"/>
      <c r="AJ20" s="1360"/>
      <c r="AK20" s="1361"/>
      <c r="AL20" s="2267"/>
      <c r="AM20" s="2268"/>
      <c r="AN20" s="2267"/>
      <c r="AO20" s="2268"/>
      <c r="AP20" s="1635"/>
      <c r="AQ20" s="1635"/>
      <c r="AR20" s="1635"/>
      <c r="AS20" s="1635"/>
      <c r="AT20" s="1635"/>
      <c r="AU20" s="1635"/>
      <c r="AV20" s="1635"/>
      <c r="AW20" s="1635"/>
      <c r="AX20" s="1635"/>
      <c r="BF20" s="1155">
        <v>0</v>
      </c>
    </row>
    <row customHeight="1" ht="14.25" hidden="1">
      <c r="AG21" s="1360"/>
      <c r="AH21" s="1360"/>
      <c r="AI21" s="1360"/>
      <c r="AJ21" s="1360"/>
      <c r="AK21" s="1361"/>
      <c r="AL21" s="2267"/>
      <c r="AM21" s="2268"/>
      <c r="AN21" s="2267"/>
      <c r="AO21" s="2268"/>
      <c r="AP21" s="1635"/>
      <c r="AQ21" s="1635"/>
      <c r="AR21" s="1635"/>
      <c r="AS21" s="1635"/>
      <c r="AT21" s="1635"/>
      <c r="AU21" s="1635"/>
      <c r="AV21" s="1635"/>
      <c r="AW21" s="1635"/>
      <c r="AX21" s="1635"/>
      <c r="BF21" s="1155">
        <v>0</v>
      </c>
    </row>
    <row customHeight="1" ht="14.25" hidden="1">
      <c r="AG22" s="1360"/>
      <c r="AH22" s="1360"/>
      <c r="AI22" s="1360"/>
      <c r="AJ22" s="1360"/>
      <c r="AK22" s="328" t="str">
        <f>AL19&amp;"-"&amp;AN19</f>
        <v>-</v>
      </c>
      <c r="AL22" s="2268"/>
      <c r="AM22" s="2268"/>
      <c r="AN22" s="2268"/>
      <c r="AO22" s="2268"/>
      <c r="AP22" s="1635"/>
      <c r="AQ22" s="1635"/>
      <c r="AR22" s="1635"/>
      <c r="AS22" s="1635"/>
      <c r="AT22" s="1635"/>
      <c r="AU22" s="1635"/>
      <c r="AV22" s="1635"/>
      <c r="AW22" s="1635"/>
      <c r="AX22" s="1635"/>
      <c r="BF22" s="1155">
        <v>0</v>
      </c>
    </row>
    <row customHeight="1" ht="14.25" hidden="1">
      <c r="AO23" s="327"/>
      <c r="AP23" s="1635"/>
      <c r="AQ23" s="1635"/>
      <c r="AR23" s="1635"/>
      <c r="AS23" s="1635"/>
      <c r="AT23" s="1635"/>
      <c r="AU23" s="1635"/>
      <c r="AV23" s="1635"/>
      <c r="AW23" s="1635"/>
      <c r="AX23" s="1635"/>
      <c r="BF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439</v>
      </c>
      <c r="Q24" s="1362"/>
      <c r="R24" s="1371"/>
      <c r="S24" s="1371"/>
      <c r="T24" s="1371"/>
      <c r="U24" s="729"/>
      <c r="AC24" s="1367"/>
      <c r="AE24" s="1367"/>
      <c r="AF24" s="1366"/>
      <c r="AL24" s="1367"/>
      <c r="AN24" s="1367"/>
      <c r="AO24" s="1366"/>
      <c r="AP24" s="1366"/>
      <c r="AQ24" s="1366"/>
      <c r="AR24" s="1366"/>
      <c r="AS24" s="1366"/>
      <c r="AT24" s="1366"/>
      <c r="AU24" s="1367"/>
      <c r="AV24" s="1366"/>
      <c r="AW24" s="1367"/>
      <c r="AX24" s="1366"/>
      <c r="BA24" s="511"/>
      <c r="BB24" s="511"/>
      <c r="BC24" s="511"/>
      <c r="BD24" s="511"/>
      <c r="BE24" s="511"/>
      <c r="BF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P25" s="1366"/>
      <c r="AQ25" s="1366"/>
      <c r="AR25" s="1366"/>
      <c r="AS25" s="1366"/>
      <c r="AT25" s="1366"/>
      <c r="AU25" s="1366"/>
      <c r="AV25" s="1366"/>
      <c r="AW25" s="1366"/>
      <c r="AX25" s="1366"/>
      <c r="BA25" s="511"/>
      <c r="BB25" s="511"/>
      <c r="BC25" s="511"/>
      <c r="BD25" s="511"/>
      <c r="BE25" s="511"/>
      <c r="BF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440</v>
      </c>
      <c r="Q26" s="1362"/>
      <c r="R26" s="1371"/>
      <c r="S26" s="1371"/>
      <c r="T26" s="1371"/>
      <c r="U26" s="729"/>
      <c r="V26" s="1160" t="s">
        <v>441</v>
      </c>
      <c r="AD26" s="186" t="s">
        <v>442</v>
      </c>
      <c r="AF26" s="186" t="s">
        <v>443</v>
      </c>
      <c r="AG26" s="1160" t="s">
        <v>441</v>
      </c>
      <c r="AM26" s="186" t="s">
        <v>444</v>
      </c>
      <c r="AO26" s="186" t="s">
        <v>443</v>
      </c>
      <c r="AP26" s="1366"/>
      <c r="AQ26" s="1366"/>
      <c r="AR26" s="1366"/>
      <c r="AS26" s="1366"/>
      <c r="AT26" s="1366"/>
      <c r="AU26" s="1366"/>
      <c r="AV26" s="1370" t="s">
        <v>442</v>
      </c>
      <c r="AW26" s="1366"/>
      <c r="AX26" s="1370" t="s">
        <v>443</v>
      </c>
      <c r="BA26" s="511"/>
      <c r="BB26" s="511"/>
      <c r="BC26" s="511"/>
      <c r="BD26" s="511"/>
      <c r="BE26" s="511"/>
      <c r="BF26" s="1160">
        <v>0</v>
      </c>
    </row>
    <row customHeight="1" ht="14.25" hidden="1">
      <c r="P27" s="1310"/>
      <c r="AP27" s="1635"/>
      <c r="AQ27" s="1635"/>
      <c r="AR27" s="1635"/>
      <c r="AS27" s="1635"/>
      <c r="AT27" s="1635"/>
      <c r="AU27" s="1635"/>
      <c r="AV27" s="1635"/>
      <c r="AW27" s="1635"/>
      <c r="AX27" s="1635"/>
      <c r="BF27" s="1155">
        <v>0</v>
      </c>
    </row>
    <row customHeight="1" ht="14.25" hidden="1">
      <c r="P28" s="1310"/>
      <c r="AP28" s="1635"/>
      <c r="AQ28" s="1635"/>
      <c r="AR28" s="1635"/>
      <c r="AS28" s="1635"/>
      <c r="AT28" s="1635"/>
      <c r="AU28" s="1635"/>
      <c r="AV28" s="1635"/>
      <c r="AW28" s="1635"/>
      <c r="AX28" s="1635"/>
      <c r="BF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P29" s="1635"/>
      <c r="AQ29" s="1635"/>
      <c r="AR29" s="1635"/>
      <c r="AS29" s="1635"/>
      <c r="AT29" s="1635"/>
      <c r="AU29" s="1635"/>
      <c r="AV29" s="1635"/>
      <c r="AW29" s="1635"/>
      <c r="AX29" s="1635"/>
      <c r="BF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P30" s="2248"/>
      <c r="AQ30" s="2248"/>
      <c r="AR30" s="2248"/>
      <c r="AS30" s="2248"/>
      <c r="AT30" s="2248"/>
      <c r="AU30" s="2248"/>
      <c r="AV30" s="2248"/>
      <c r="AW30" s="2248"/>
      <c r="AX30" s="2248"/>
      <c r="BF30" s="1155">
        <v>54</v>
      </c>
    </row>
    <row customHeight="1" ht="14.699999999999998">
      <c r="R31" s="376"/>
      <c r="S31" s="376"/>
      <c r="T31" s="376"/>
      <c r="U31" s="2249" t="str">
        <f>IF(org=0,"Не определено",org)</f>
        <v>ИМУП «ПОСЖИЛКОМСЕРВИС»</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P31" s="2249"/>
      <c r="AQ31" s="2249"/>
      <c r="AR31" s="2249"/>
      <c r="AS31" s="2249"/>
      <c r="AT31" s="2249"/>
      <c r="AU31" s="2249"/>
      <c r="AV31" s="2249"/>
      <c r="AW31" s="2249"/>
      <c r="AX31" s="2249"/>
      <c r="BF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322"/>
      <c r="AQ32" s="322"/>
      <c r="AR32" s="322"/>
      <c r="AS32" s="322"/>
      <c r="AT32" s="322"/>
      <c r="AU32" s="322"/>
      <c r="AV32" s="322"/>
      <c r="AW32" s="322"/>
      <c r="AX32" s="322"/>
      <c r="AY32" s="509"/>
      <c r="BF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2251" t="str">
        <f>IF(TITLE_NAME_OR_PR_CHANGE="",IF(TITLE_NAME_OR_PR="","",TITLE_NAME_OR_PR),TITLE_NAME_OR_PR_CHANGE)</f>
        <v/>
      </c>
      <c r="AQ33" s="2251"/>
      <c r="AR33" s="2251"/>
      <c r="AS33" s="2251"/>
      <c r="AT33" s="2251"/>
      <c r="AU33" s="2251"/>
      <c r="AV33" s="2251"/>
      <c r="AW33" s="2251"/>
      <c r="AX33" s="1635"/>
      <c r="AY33" s="326"/>
      <c r="AZ33" s="280"/>
      <c r="BA33" s="368"/>
      <c r="BB33" s="368"/>
      <c r="BC33" s="368"/>
      <c r="BD33" s="368"/>
      <c r="BE33" s="368"/>
      <c r="BF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445</v>
      </c>
      <c r="V34" s="2250"/>
      <c r="W34" s="1372"/>
      <c r="X34" s="2264" t="str">
        <f>IF(TITLE_DATE_PR_CHANGE="",IF(TITLE_DATE_PR="","",TITLE_DATE_PR),TITLE_DATE_PR_CHANGE)</f>
        <v>46141</v>
      </c>
      <c r="Y34" s="2264"/>
      <c r="Z34" s="2264"/>
      <c r="AA34" s="2264"/>
      <c r="AB34" s="2264"/>
      <c r="AC34" s="2264"/>
      <c r="AD34" s="2264"/>
      <c r="AE34" s="2264"/>
      <c r="AF34" s="326"/>
      <c r="AG34" s="2264" t="str">
        <f>IF(TITLE_DATE_PR_CHANGE="",IF(TITLE_DATE_PR="","",TITLE_DATE_PR),TITLE_DATE_PR_CHANGE)</f>
        <v>46141</v>
      </c>
      <c r="AH34" s="2264"/>
      <c r="AI34" s="2264"/>
      <c r="AJ34" s="2264"/>
      <c r="AK34" s="2264"/>
      <c r="AL34" s="2264"/>
      <c r="AM34" s="2264"/>
      <c r="AN34" s="2264"/>
      <c r="AO34" s="326"/>
      <c r="AP34" s="2264" t="str">
        <f>IF(TITLE_DATE_PR_CHANGE="",IF(TITLE_DATE_PR="","",TITLE_DATE_PR),TITLE_DATE_PR_CHANGE)</f>
        <v>46141</v>
      </c>
      <c r="AQ34" s="2264"/>
      <c r="AR34" s="2264"/>
      <c r="AS34" s="2264"/>
      <c r="AT34" s="2264"/>
      <c r="AU34" s="2264"/>
      <c r="AV34" s="2264"/>
      <c r="AW34" s="2264"/>
      <c r="AX34" s="1635"/>
      <c r="AY34" s="326"/>
      <c r="AZ34" s="280"/>
      <c r="BA34" s="368"/>
      <c r="BB34" s="368"/>
      <c r="BC34" s="368"/>
      <c r="BD34" s="368"/>
      <c r="BE34" s="368"/>
      <c r="BF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446</v>
      </c>
      <c r="V35" s="2250"/>
      <c r="W35" s="1372"/>
      <c r="X35" s="2251" t="str">
        <f>IF(TITLE_NUMBER_PR_CHANGE="",IF(TITLE_NUMBER_PR="","",TITLE_NUMBER_PR),TITLE_NUMBER_PR_CHANGE)</f>
        <v>654,659,660</v>
      </c>
      <c r="Y35" s="2251"/>
      <c r="Z35" s="2251"/>
      <c r="AA35" s="2251"/>
      <c r="AB35" s="2251"/>
      <c r="AC35" s="2251"/>
      <c r="AD35" s="2251"/>
      <c r="AE35" s="2251"/>
      <c r="AF35" s="326"/>
      <c r="AG35" s="2251" t="str">
        <f>IF(TITLE_NUMBER_PR_CHANGE="",IF(TITLE_NUMBER_PR="","",TITLE_NUMBER_PR),TITLE_NUMBER_PR_CHANGE)</f>
        <v>654,659,660</v>
      </c>
      <c r="AH35" s="2251"/>
      <c r="AI35" s="2251"/>
      <c r="AJ35" s="2251"/>
      <c r="AK35" s="2251"/>
      <c r="AL35" s="2251"/>
      <c r="AM35" s="2251"/>
      <c r="AN35" s="2251"/>
      <c r="AO35" s="326"/>
      <c r="AP35" s="2251" t="str">
        <f>IF(TITLE_NUMBER_PR_CHANGE="",IF(TITLE_NUMBER_PR="","",TITLE_NUMBER_PR),TITLE_NUMBER_PR_CHANGE)</f>
        <v>654,659,660</v>
      </c>
      <c r="AQ35" s="2251"/>
      <c r="AR35" s="2251"/>
      <c r="AS35" s="2251"/>
      <c r="AT35" s="2251"/>
      <c r="AU35" s="2251"/>
      <c r="AV35" s="2251"/>
      <c r="AW35" s="2251"/>
      <c r="AX35" s="1635"/>
      <c r="AY35" s="326"/>
      <c r="AZ35" s="280"/>
      <c r="BA35" s="368"/>
      <c r="BB35" s="368"/>
      <c r="BC35" s="368"/>
      <c r="BD35" s="368"/>
      <c r="BE35" s="368"/>
      <c r="BF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2251" t="str">
        <f>IF(TITLE_IST_PUB_CHANGE="",IF(TITLE_IST_PUB="","",TITLE_IST_PUB),TITLE_IST_PUB_CHANGE)</f>
        <v/>
      </c>
      <c r="AQ36" s="2251"/>
      <c r="AR36" s="2251"/>
      <c r="AS36" s="2251"/>
      <c r="AT36" s="2251"/>
      <c r="AU36" s="2251"/>
      <c r="AV36" s="2251"/>
      <c r="AW36" s="2251"/>
      <c r="AX36" s="1635"/>
      <c r="AY36" s="326"/>
      <c r="AZ36" s="280"/>
      <c r="BA36" s="368"/>
      <c r="BB36" s="368"/>
      <c r="BC36" s="368"/>
      <c r="BD36" s="368"/>
      <c r="BE36" s="368"/>
      <c r="BF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322"/>
      <c r="AQ37" s="322"/>
      <c r="AR37" s="322"/>
      <c r="AS37" s="322"/>
      <c r="AT37" s="322"/>
      <c r="AU37" s="322"/>
      <c r="AV37" s="322"/>
      <c r="AW37" s="322"/>
      <c r="AX37" s="322"/>
      <c r="AY37" s="509"/>
      <c r="BF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447</v>
      </c>
      <c r="V38" s="2250"/>
      <c r="W38" s="1372"/>
      <c r="X38" s="2264" t="str">
        <f>IF(TITLE_DATE_PR_CHANGE="",IF(TITLE_DATE_PR="","",TITLE_DATE_PR),TITLE_DATE_PR_CHANGE)</f>
        <v>46141</v>
      </c>
      <c r="Y38" s="2264"/>
      <c r="Z38" s="2264"/>
      <c r="AA38" s="2264"/>
      <c r="AB38" s="2264"/>
      <c r="AC38" s="2264"/>
      <c r="AD38" s="2264"/>
      <c r="AE38" s="2264"/>
      <c r="AF38" s="326"/>
      <c r="AG38" s="2264" t="str">
        <f>IF(TITLE_DATE_PR_CHANGE="",IF(TITLE_DATE_PR="","",TITLE_DATE_PR),TITLE_DATE_PR_CHANGE)</f>
        <v>46141</v>
      </c>
      <c r="AH38" s="2264"/>
      <c r="AI38" s="2264"/>
      <c r="AJ38" s="2264"/>
      <c r="AK38" s="2264"/>
      <c r="AL38" s="2264"/>
      <c r="AM38" s="2264"/>
      <c r="AN38" s="2264"/>
      <c r="AO38" s="326"/>
      <c r="AP38" s="2264" t="str">
        <f>IF(TITLE_DATE_PR_CHANGE="",IF(TITLE_DATE_PR="","",TITLE_DATE_PR),TITLE_DATE_PR_CHANGE)</f>
        <v>46141</v>
      </c>
      <c r="AQ38" s="2264"/>
      <c r="AR38" s="2264"/>
      <c r="AS38" s="2264"/>
      <c r="AT38" s="2264"/>
      <c r="AU38" s="2264"/>
      <c r="AV38" s="2264"/>
      <c r="AW38" s="2264"/>
      <c r="AX38" s="1635"/>
      <c r="AY38" s="326"/>
      <c r="AZ38" s="280"/>
      <c r="BA38" s="368"/>
      <c r="BB38" s="368"/>
      <c r="BC38" s="368"/>
      <c r="BD38" s="368"/>
      <c r="BE38" s="368"/>
      <c r="BF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448</v>
      </c>
      <c r="V39" s="2250"/>
      <c r="W39" s="1372"/>
      <c r="X39" s="2251" t="str">
        <f>IF(TITLE_NUMBER_PR_CHANGE="",IF(TITLE_NUMBER_PR="","",TITLE_NUMBER_PR),TITLE_NUMBER_PR_CHANGE)</f>
        <v>654,659,660</v>
      </c>
      <c r="Y39" s="2251"/>
      <c r="Z39" s="2251"/>
      <c r="AA39" s="2251"/>
      <c r="AB39" s="2251"/>
      <c r="AC39" s="2251"/>
      <c r="AD39" s="2251"/>
      <c r="AE39" s="2251"/>
      <c r="AF39" s="326"/>
      <c r="AG39" s="2251" t="str">
        <f>IF(TITLE_NUMBER_PR_CHANGE="",IF(TITLE_NUMBER_PR="","",TITLE_NUMBER_PR),TITLE_NUMBER_PR_CHANGE)</f>
        <v>654,659,660</v>
      </c>
      <c r="AH39" s="2251"/>
      <c r="AI39" s="2251"/>
      <c r="AJ39" s="2251"/>
      <c r="AK39" s="2251"/>
      <c r="AL39" s="2251"/>
      <c r="AM39" s="2251"/>
      <c r="AN39" s="2251"/>
      <c r="AO39" s="326"/>
      <c r="AP39" s="2251" t="str">
        <f>IF(TITLE_NUMBER_PR_CHANGE="",IF(TITLE_NUMBER_PR="","",TITLE_NUMBER_PR),TITLE_NUMBER_PR_CHANGE)</f>
        <v>654,659,660</v>
      </c>
      <c r="AQ39" s="2251"/>
      <c r="AR39" s="2251"/>
      <c r="AS39" s="2251"/>
      <c r="AT39" s="2251"/>
      <c r="AU39" s="2251"/>
      <c r="AV39" s="2251"/>
      <c r="AW39" s="2251"/>
      <c r="AX39" s="1635"/>
      <c r="AY39" s="326"/>
      <c r="AZ39" s="280"/>
      <c r="BA39" s="368"/>
      <c r="BB39" s="368"/>
      <c r="BC39" s="368"/>
      <c r="BD39" s="368"/>
      <c r="BE39" s="368"/>
      <c r="BF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449</v>
      </c>
      <c r="AG40" s="326"/>
      <c r="AH40" s="326"/>
      <c r="AI40" s="326"/>
      <c r="AJ40" s="326"/>
      <c r="AK40" s="326"/>
      <c r="AL40" s="326"/>
      <c r="AM40" s="326"/>
      <c r="AN40" s="326"/>
      <c r="AO40" s="278" t="s">
        <v>449</v>
      </c>
      <c r="AP40" s="1635"/>
      <c r="AQ40" s="1635"/>
      <c r="AR40" s="1635"/>
      <c r="AS40" s="1635"/>
      <c r="AT40" s="1635"/>
      <c r="AU40" s="1635"/>
      <c r="AV40" s="1635"/>
      <c r="AW40" s="1635"/>
      <c r="AX40" s="1642" t="s">
        <v>449</v>
      </c>
      <c r="BA40" s="368"/>
      <c r="BB40" s="368"/>
      <c r="BC40" s="368"/>
      <c r="BD40" s="368"/>
      <c r="BE40" s="368"/>
      <c r="BF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P41" s="2252" t="s">
        <v>173</v>
      </c>
      <c r="AQ41" s="2252"/>
      <c r="AR41" s="2252"/>
      <c r="AS41" s="2252"/>
      <c r="AT41" s="2252"/>
      <c r="AU41" s="2252"/>
      <c r="AV41" s="2252"/>
      <c r="AW41" s="2252"/>
      <c r="AX41" s="2252"/>
      <c r="BF41" s="1155">
        <v>14</v>
      </c>
    </row>
    <row customHeight="1" ht="14.699999999999998">
      <c r="R42" s="376"/>
      <c r="S42" s="376"/>
      <c r="T42" s="376"/>
      <c r="U42" s="2127" t="s">
        <v>325</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312" t="s">
        <v>325</v>
      </c>
      <c r="AQ42" s="2312"/>
      <c r="AR42" s="2312"/>
      <c r="AS42" s="2312"/>
      <c r="AT42" s="2312"/>
      <c r="AU42" s="2312"/>
      <c r="AV42" s="2312"/>
      <c r="AW42" s="2312"/>
      <c r="AX42" s="2312"/>
      <c r="AY42" s="2127"/>
      <c r="AZ42" s="2127"/>
      <c r="BF42" s="1155"/>
    </row>
    <row customHeight="1" ht="14.699999999999998">
      <c r="R43" s="376"/>
      <c r="S43" s="376"/>
      <c r="T43" s="376"/>
      <c r="U43" s="2273" t="s">
        <v>89</v>
      </c>
      <c r="V43" s="2209" t="s">
        <v>450</v>
      </c>
      <c r="W43" s="301"/>
      <c r="X43" s="2274" t="s">
        <v>451</v>
      </c>
      <c r="Y43" s="2291"/>
      <c r="Z43" s="2291"/>
      <c r="AA43" s="2291"/>
      <c r="AB43" s="2291"/>
      <c r="AC43" s="2275"/>
      <c r="AD43" s="2275"/>
      <c r="AE43" s="2276"/>
      <c r="AF43" s="2277" t="s">
        <v>452</v>
      </c>
      <c r="AG43" s="2274" t="s">
        <v>451</v>
      </c>
      <c r="AH43" s="2291"/>
      <c r="AI43" s="2291"/>
      <c r="AJ43" s="2291"/>
      <c r="AK43" s="2291"/>
      <c r="AL43" s="2275"/>
      <c r="AM43" s="2275"/>
      <c r="AN43" s="2276"/>
      <c r="AO43" s="2277" t="s">
        <v>453</v>
      </c>
      <c r="AP43" s="2399" t="s">
        <v>451</v>
      </c>
      <c r="AQ43" s="2291"/>
      <c r="AR43" s="2291"/>
      <c r="AS43" s="2291"/>
      <c r="AT43" s="2291"/>
      <c r="AU43" s="2400"/>
      <c r="AV43" s="2400"/>
      <c r="AW43" s="2401"/>
      <c r="AX43" s="2277" t="s">
        <v>452</v>
      </c>
      <c r="AY43" s="2280" t="s">
        <v>454</v>
      </c>
      <c r="AZ43" s="2127"/>
      <c r="BF43" s="1155">
        <v>14</v>
      </c>
    </row>
    <row customHeight="1" ht="35.699999999999996">
      <c r="R44" s="376"/>
      <c r="S44" s="376"/>
      <c r="T44" s="376"/>
      <c r="U44" s="2273"/>
      <c r="V44" s="2209"/>
      <c r="W44" s="1031"/>
      <c r="X44" s="2294" t="s">
        <v>480</v>
      </c>
      <c r="Y44" s="2312" t="s">
        <v>481</v>
      </c>
      <c r="Z44" s="2312"/>
      <c r="AA44" s="2312"/>
      <c r="AB44" s="2312"/>
      <c r="AC44" s="2294" t="s">
        <v>458</v>
      </c>
      <c r="AD44" s="2611"/>
      <c r="AE44" s="2314"/>
      <c r="AF44" s="2278"/>
      <c r="AG44" s="2294" t="s">
        <v>480</v>
      </c>
      <c r="AH44" s="2312" t="s">
        <v>481</v>
      </c>
      <c r="AI44" s="2312"/>
      <c r="AJ44" s="2312"/>
      <c r="AK44" s="2312"/>
      <c r="AL44" s="2294" t="s">
        <v>458</v>
      </c>
      <c r="AM44" s="2611"/>
      <c r="AN44" s="2314"/>
      <c r="AO44" s="2278"/>
      <c r="AP44" s="2294" t="s">
        <v>480</v>
      </c>
      <c r="AQ44" s="2312" t="s">
        <v>481</v>
      </c>
      <c r="AR44" s="2312"/>
      <c r="AS44" s="2312"/>
      <c r="AT44" s="2312"/>
      <c r="AU44" s="2294" t="s">
        <v>458</v>
      </c>
      <c r="AV44" s="2611"/>
      <c r="AW44" s="2314"/>
      <c r="AX44" s="2278"/>
      <c r="AY44" s="2281"/>
      <c r="AZ44" s="2127"/>
      <c r="BF44" s="1155">
        <v>34</v>
      </c>
    </row>
    <row customHeight="1" ht="14.699999999999998">
      <c r="R45" s="376"/>
      <c r="S45" s="376"/>
      <c r="T45" s="376"/>
      <c r="U45" s="2273"/>
      <c r="V45" s="2209"/>
      <c r="W45" s="1031"/>
      <c r="X45" s="2325"/>
      <c r="Y45" s="2317" t="s">
        <v>482</v>
      </c>
      <c r="Z45" s="2270" t="s">
        <v>483</v>
      </c>
      <c r="AA45" s="2320"/>
      <c r="AB45" s="2271"/>
      <c r="AC45" s="2295"/>
      <c r="AD45" s="2612"/>
      <c r="AE45" s="2316"/>
      <c r="AF45" s="2278"/>
      <c r="AG45" s="2325"/>
      <c r="AH45" s="2317" t="s">
        <v>482</v>
      </c>
      <c r="AI45" s="2270" t="s">
        <v>483</v>
      </c>
      <c r="AJ45" s="2320"/>
      <c r="AK45" s="2271"/>
      <c r="AL45" s="2295"/>
      <c r="AM45" s="2612"/>
      <c r="AN45" s="2316"/>
      <c r="AO45" s="2278"/>
      <c r="AP45" s="2325"/>
      <c r="AQ45" s="2317" t="s">
        <v>482</v>
      </c>
      <c r="AR45" s="2270" t="s">
        <v>483</v>
      </c>
      <c r="AS45" s="2320"/>
      <c r="AT45" s="2271"/>
      <c r="AU45" s="2295"/>
      <c r="AV45" s="2612"/>
      <c r="AW45" s="2316"/>
      <c r="AX45" s="2278"/>
      <c r="AY45" s="2281"/>
      <c r="AZ45" s="2127"/>
      <c r="BF45" s="1155">
        <v>14</v>
      </c>
    </row>
    <row customHeight="1" ht="27.299999999999997">
      <c r="R46" s="376"/>
      <c r="S46" s="376"/>
      <c r="T46" s="376"/>
      <c r="U46" s="2273"/>
      <c r="V46" s="2209"/>
      <c r="W46" s="1031"/>
      <c r="X46" s="2325"/>
      <c r="Y46" s="2318"/>
      <c r="Z46" s="2317" t="s">
        <v>484</v>
      </c>
      <c r="AA46" s="2270" t="s">
        <v>485</v>
      </c>
      <c r="AB46" s="2271"/>
      <c r="AC46" s="2317" t="s">
        <v>468</v>
      </c>
      <c r="AD46" s="2321" t="s">
        <v>469</v>
      </c>
      <c r="AE46" s="2322"/>
      <c r="AF46" s="2278"/>
      <c r="AG46" s="2325"/>
      <c r="AH46" s="2318"/>
      <c r="AI46" s="2317" t="s">
        <v>484</v>
      </c>
      <c r="AJ46" s="2270" t="s">
        <v>485</v>
      </c>
      <c r="AK46" s="2271"/>
      <c r="AL46" s="2317" t="s">
        <v>468</v>
      </c>
      <c r="AM46" s="2321" t="s">
        <v>469</v>
      </c>
      <c r="AN46" s="2322"/>
      <c r="AO46" s="2278"/>
      <c r="AP46" s="2325"/>
      <c r="AQ46" s="2318"/>
      <c r="AR46" s="2317" t="s">
        <v>484</v>
      </c>
      <c r="AS46" s="2270" t="s">
        <v>485</v>
      </c>
      <c r="AT46" s="2271"/>
      <c r="AU46" s="2317" t="s">
        <v>468</v>
      </c>
      <c r="AV46" s="2321" t="s">
        <v>469</v>
      </c>
      <c r="AW46" s="2322"/>
      <c r="AX46" s="2278"/>
      <c r="AY46" s="2281"/>
      <c r="AZ46" s="2127"/>
      <c r="BF46" s="1155">
        <v>26</v>
      </c>
    </row>
    <row customHeight="1" ht="65.25">
      <c r="A47" s="1259"/>
      <c r="B47" s="1259" t="s">
        <v>137</v>
      </c>
      <c r="C47" s="1259" t="s">
        <v>138</v>
      </c>
      <c r="D47" s="1259" t="s">
        <v>139</v>
      </c>
      <c r="E47" s="1310" t="s">
        <v>459</v>
      </c>
      <c r="F47" s="1310" t="s">
        <v>460</v>
      </c>
      <c r="G47" s="1310" t="s">
        <v>461</v>
      </c>
      <c r="H47" s="1310" t="s">
        <v>462</v>
      </c>
      <c r="I47" s="1310" t="s">
        <v>463</v>
      </c>
      <c r="J47" s="1310" t="s">
        <v>464</v>
      </c>
      <c r="K47" s="1310" t="s">
        <v>465</v>
      </c>
      <c r="L47" s="1310" t="s">
        <v>486</v>
      </c>
      <c r="M47" s="1310" t="s">
        <v>440</v>
      </c>
      <c r="R47" s="376"/>
      <c r="S47" s="376"/>
      <c r="T47" s="376"/>
      <c r="U47" s="2273"/>
      <c r="V47" s="2209"/>
      <c r="W47" s="302"/>
      <c r="X47" s="2295"/>
      <c r="Y47" s="2319"/>
      <c r="Z47" s="2319"/>
      <c r="AA47" s="1222" t="s">
        <v>487</v>
      </c>
      <c r="AB47" s="1222" t="s">
        <v>488</v>
      </c>
      <c r="AC47" s="2319"/>
      <c r="AD47" s="2323"/>
      <c r="AE47" s="2324"/>
      <c r="AF47" s="2279"/>
      <c r="AG47" s="2295"/>
      <c r="AH47" s="2319"/>
      <c r="AI47" s="2319"/>
      <c r="AJ47" s="1222" t="s">
        <v>487</v>
      </c>
      <c r="AK47" s="1222" t="s">
        <v>488</v>
      </c>
      <c r="AL47" s="2319"/>
      <c r="AM47" s="2323"/>
      <c r="AN47" s="2324"/>
      <c r="AO47" s="2279"/>
      <c r="AP47" s="2295"/>
      <c r="AQ47" s="2319"/>
      <c r="AR47" s="2319"/>
      <c r="AS47" s="2577" t="s">
        <v>487</v>
      </c>
      <c r="AT47" s="2577" t="s">
        <v>488</v>
      </c>
      <c r="AU47" s="2319"/>
      <c r="AV47" s="2323"/>
      <c r="AW47" s="2324"/>
      <c r="AX47" s="2279"/>
      <c r="AY47" s="2282"/>
      <c r="AZ47" s="2127"/>
      <c r="BF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2272">
        <f>OFFSET(AP48,0,-1)+1</f>
        <v>6</v>
      </c>
      <c r="AQ48" s="1341"/>
      <c r="AR48" s="1341"/>
      <c r="AS48" s="1341">
        <f>OFFSET(AS48,0,-1)+1</f>
        <v>1</v>
      </c>
      <c r="AT48" s="1341">
        <f>OFFSET(AT48,0,-1)+1</f>
        <v>2</v>
      </c>
      <c r="AU48" s="2272">
        <f>OFFSET(AU48,0,-1)+1</f>
        <v>3</v>
      </c>
      <c r="AV48" s="2272">
        <f>OFFSET(AV48,0,-1)+1</f>
        <v>4</v>
      </c>
      <c r="AW48" s="2272"/>
      <c r="AX48" s="2272">
        <f>OFFSET(AX48,0,-2)+1</f>
        <v>5</v>
      </c>
      <c r="AY48" s="1245">
        <f>OFFSET(AY48,0,-1)</f>
        <v>5</v>
      </c>
      <c r="AZ48" s="1335">
        <f>OFFSET(AZ48,0,-1)+1</f>
        <v>6</v>
      </c>
      <c r="BA48" s="511"/>
      <c r="BB48" s="511"/>
      <c r="BC48" s="511"/>
      <c r="BD48" s="511"/>
      <c r="BE48" s="511"/>
      <c r="BF48" s="496">
        <v>0</v>
      </c>
    </row>
    <row customHeight="1" ht="22.049999999999997">
      <c r="A49" s="1267" t="s">
        <v>201</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1</v>
      </c>
      <c r="V49" s="298" t="s">
        <v>125</v>
      </c>
      <c r="W49" s="300"/>
      <c r="X49" s="2242"/>
      <c r="Y49" s="2243"/>
      <c r="Z49" s="2243"/>
      <c r="AA49" s="2243"/>
      <c r="AB49" s="2243"/>
      <c r="AC49" s="2243"/>
      <c r="AD49" s="2243"/>
      <c r="AE49" s="2243"/>
      <c r="AF49" s="2244"/>
      <c r="AG49" s="2242" t="str">
        <f>INDEX(PT_DIFFERENTIATION_NTAR,MATCH(A49,PT_DIFFERENTIATION_NTAR_ID,0))</f>
        <v>Тарифы на горячую воду в открытых системах теплоснабжения (горячее водоснабжение)</v>
      </c>
      <c r="AH49" s="2243"/>
      <c r="AI49" s="2243"/>
      <c r="AJ49" s="2243"/>
      <c r="AK49" s="2243"/>
      <c r="AL49" s="2243"/>
      <c r="AM49" s="2243"/>
      <c r="AN49" s="2243"/>
      <c r="AO49" s="2243"/>
      <c r="AP49" s="2242"/>
      <c r="AQ49" s="2243"/>
      <c r="AR49" s="2243"/>
      <c r="AS49" s="2243"/>
      <c r="AT49" s="2243"/>
      <c r="AU49" s="2243"/>
      <c r="AV49" s="2243"/>
      <c r="AW49" s="2243"/>
      <c r="AX49" s="2244"/>
      <c r="AY49" s="2244"/>
      <c r="AZ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BB49" s="500"/>
      <c r="BC49" s="500" t="str">
        <f>IF(V49="","",V49)</f>
        <v>Наименование тарифа</v>
      </c>
      <c r="BD49" s="500"/>
      <c r="BE49" s="500"/>
      <c r="BF49" s="1155">
        <v>21</v>
      </c>
    </row>
    <row customHeight="1" ht="22.049999999999997">
      <c r="A50" s="1267" t="s">
        <v>201</v>
      </c>
      <c r="B50" s="1267" t="s">
        <v>202</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1.1</v>
      </c>
      <c r="V50" s="308" t="s">
        <v>422</v>
      </c>
      <c r="W50" s="300"/>
      <c r="X50" s="2242"/>
      <c r="Y50" s="2243"/>
      <c r="Z50" s="2243"/>
      <c r="AA50" s="2243"/>
      <c r="AB50" s="2243"/>
      <c r="AC50" s="2243"/>
      <c r="AD50" s="2243"/>
      <c r="AE50" s="2243"/>
      <c r="AF50" s="2244"/>
      <c r="AG50" s="2242" t="str">
        <f>INDEX(PT_DIFFERENTIATION_TER,MATCH(B50,PT_DIFFERENTIATION_TER_ID,0))</f>
        <v>Территория 1</v>
      </c>
      <c r="AH50" s="2243"/>
      <c r="AI50" s="2243"/>
      <c r="AJ50" s="2243"/>
      <c r="AK50" s="2243"/>
      <c r="AL50" s="2243"/>
      <c r="AM50" s="2243"/>
      <c r="AN50" s="2243"/>
      <c r="AO50" s="2243"/>
      <c r="AP50" s="2242"/>
      <c r="AQ50" s="2243"/>
      <c r="AR50" s="2243"/>
      <c r="AS50" s="2243"/>
      <c r="AT50" s="2243"/>
      <c r="AU50" s="2243"/>
      <c r="AV50" s="2243"/>
      <c r="AW50" s="2243"/>
      <c r="AX50" s="2244"/>
      <c r="AY50" s="2244"/>
      <c r="AZ50" s="1258" t="s">
        <v>423</v>
      </c>
      <c r="BB50" s="500"/>
      <c r="BC50" s="500" t="str">
        <f>IF(V50="","",V50)</f>
        <v>Территория действия тарифа</v>
      </c>
      <c r="BD50" s="500"/>
      <c r="BE50" s="500"/>
      <c r="BF50" s="1155">
        <v>21</v>
      </c>
    </row>
    <row customHeight="1" ht="24">
      <c r="A51" s="1267" t="s">
        <v>201</v>
      </c>
      <c r="B51" s="1267" t="s">
        <v>202</v>
      </c>
      <c r="C51" s="1267" t="s">
        <v>203</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1.1.1</v>
      </c>
      <c r="V51" s="309" t="s">
        <v>424</v>
      </c>
      <c r="W51" s="300"/>
      <c r="X51" s="2242"/>
      <c r="Y51" s="2243"/>
      <c r="Z51" s="2243"/>
      <c r="AA51" s="2243"/>
      <c r="AB51" s="2243"/>
      <c r="AC51" s="2243"/>
      <c r="AD51" s="2243"/>
      <c r="AE51" s="2243"/>
      <c r="AF51" s="2244"/>
      <c r="AG51" s="2242" t="str">
        <f>INDEX(PT_DIFFERENTIATION_CS,MATCH(C51,PT_DIFFERENTIATION_CS_ID,0))</f>
        <v>без дифференциации</v>
      </c>
      <c r="AH51" s="2243"/>
      <c r="AI51" s="2243"/>
      <c r="AJ51" s="2243"/>
      <c r="AK51" s="2243"/>
      <c r="AL51" s="2243"/>
      <c r="AM51" s="2243"/>
      <c r="AN51" s="2243"/>
      <c r="AO51" s="2243"/>
      <c r="AP51" s="2242"/>
      <c r="AQ51" s="2243"/>
      <c r="AR51" s="2243"/>
      <c r="AS51" s="2243"/>
      <c r="AT51" s="2243"/>
      <c r="AU51" s="2243"/>
      <c r="AV51" s="2243"/>
      <c r="AW51" s="2243"/>
      <c r="AX51" s="2244"/>
      <c r="AY51" s="2244"/>
      <c r="AZ51" s="1258" t="s">
        <v>425</v>
      </c>
      <c r="BB51" s="500"/>
      <c r="BC51" s="500" t="str">
        <f>IF(V51="","",V51)</f>
        <v>Наименование системы теплоснабжения </v>
      </c>
      <c r="BD51" s="500"/>
      <c r="BE51" s="500"/>
      <c r="BF51" s="1155">
        <v>23</v>
      </c>
    </row>
    <row customHeight="1" ht="22.049999999999997">
      <c r="A52" s="1267" t="s">
        <v>201</v>
      </c>
      <c r="B52" s="1267" t="s">
        <v>202</v>
      </c>
      <c r="C52" s="1267" t="s">
        <v>203</v>
      </c>
      <c r="D52" s="1267" t="s">
        <v>204</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1.1.1.1</v>
      </c>
      <c r="V52" s="310" t="s">
        <v>426</v>
      </c>
      <c r="W52" s="300"/>
      <c r="X52" s="2242"/>
      <c r="Y52" s="2243"/>
      <c r="Z52" s="2243"/>
      <c r="AA52" s="2243"/>
      <c r="AB52" s="2243"/>
      <c r="AC52" s="2243"/>
      <c r="AD52" s="2243"/>
      <c r="AE52" s="2243"/>
      <c r="AF52" s="2244"/>
      <c r="AG52" s="2242" t="str">
        <f>INDEX(PT_DIFFERENTIATION_IST_TE,MATCH(D52,PT_DIFFERENTIATION_IST_TE_ID,0))</f>
        <v>без дифференциации</v>
      </c>
      <c r="AH52" s="2243"/>
      <c r="AI52" s="2243"/>
      <c r="AJ52" s="2243"/>
      <c r="AK52" s="2243"/>
      <c r="AL52" s="2243"/>
      <c r="AM52" s="2243"/>
      <c r="AN52" s="2243"/>
      <c r="AO52" s="2243"/>
      <c r="AP52" s="2242"/>
      <c r="AQ52" s="2243"/>
      <c r="AR52" s="2243"/>
      <c r="AS52" s="2243"/>
      <c r="AT52" s="2243"/>
      <c r="AU52" s="2243"/>
      <c r="AV52" s="2243"/>
      <c r="AW52" s="2243"/>
      <c r="AX52" s="2244"/>
      <c r="AY52" s="2244"/>
      <c r="AZ52" s="1258" t="s">
        <v>427</v>
      </c>
      <c r="BB52" s="500"/>
      <c r="BC52" s="500" t="str">
        <f>IF(V52="","",V52)</f>
        <v>Источник тепловой энергии  </v>
      </c>
      <c r="BD52" s="500"/>
      <c r="BE52" s="500"/>
      <c r="BF52" s="1155">
        <v>21</v>
      </c>
    </row>
    <row s="1642" customFormat="1" customHeight="1" ht="0">
      <c r="A53" s="1375" t="s">
        <v>201</v>
      </c>
      <c r="B53" s="1375" t="s">
        <v>202</v>
      </c>
      <c r="C53" s="1375" t="s">
        <v>203</v>
      </c>
      <c r="D53" s="1375" t="s">
        <v>204</v>
      </c>
      <c r="E53" s="2290"/>
      <c r="F53" s="2290"/>
      <c r="G53" s="2290"/>
      <c r="H53" s="2311"/>
      <c r="I53" s="2127" t="str">
        <f>U52&amp;".1"</f>
        <v>1.1.1.1.1</v>
      </c>
      <c r="J53" s="1375"/>
      <c r="K53" s="1375"/>
      <c r="L53" s="1375"/>
      <c r="M53" s="1381" t="s">
        <v>428</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6"/>
      <c r="AQ53" s="2297"/>
      <c r="AR53" s="2297"/>
      <c r="AS53" s="2297"/>
      <c r="AT53" s="2297"/>
      <c r="AU53" s="2297"/>
      <c r="AV53" s="2297"/>
      <c r="AW53" s="2297"/>
      <c r="AX53" s="2298"/>
      <c r="AY53" s="2298"/>
      <c r="AZ53" s="1385"/>
      <c r="BB53" s="500"/>
      <c r="BC53" s="500" t="str">
        <f>IF(V53="","",V53)</f>
        <v/>
      </c>
      <c r="BD53" s="500"/>
      <c r="BE53" s="500"/>
      <c r="BF53" s="511">
        <v>0</v>
      </c>
    </row>
    <row customHeight="1" ht="22.049999999999997">
      <c r="A54" s="1267" t="s">
        <v>201</v>
      </c>
      <c r="B54" s="1267" t="s">
        <v>202</v>
      </c>
      <c r="C54" s="1267" t="s">
        <v>203</v>
      </c>
      <c r="D54" s="1267" t="s">
        <v>204</v>
      </c>
      <c r="E54" s="2290"/>
      <c r="F54" s="2290"/>
      <c r="G54" s="2290"/>
      <c r="H54" s="2311"/>
      <c r="I54" s="2101"/>
      <c r="J54" s="2127" t="str">
        <f>I53&amp;".1"</f>
        <v>1.1.1.1.1.1</v>
      </c>
      <c r="K54" s="1267"/>
      <c r="L54" s="1267"/>
      <c r="M54" s="1310" t="s">
        <v>431</v>
      </c>
      <c r="Q54" s="2257"/>
      <c r="R54" s="2257">
        <v>1</v>
      </c>
      <c r="S54" s="518"/>
      <c r="T54" s="357"/>
      <c r="U54" s="1336" t="str">
        <f>$J54</f>
        <v>1.1.1.1.1.1</v>
      </c>
      <c r="V54" s="286" t="s">
        <v>432</v>
      </c>
      <c r="W54" s="300"/>
      <c r="X54" s="2245"/>
      <c r="Y54" s="2246"/>
      <c r="Z54" s="2246"/>
      <c r="AA54" s="2246"/>
      <c r="AB54" s="2246"/>
      <c r="AC54" s="2235"/>
      <c r="AD54" s="2235"/>
      <c r="AE54" s="2235"/>
      <c r="AF54" s="2308"/>
      <c r="AG54" s="2245" t="s">
        <v>472</v>
      </c>
      <c r="AH54" s="2246"/>
      <c r="AI54" s="2246"/>
      <c r="AJ54" s="2246"/>
      <c r="AK54" s="2246"/>
      <c r="AL54" s="2246"/>
      <c r="AM54" s="2246"/>
      <c r="AN54" s="2246"/>
      <c r="AO54" s="2246"/>
      <c r="AP54" s="2245"/>
      <c r="AQ54" s="2246"/>
      <c r="AR54" s="2246"/>
      <c r="AS54" s="2246"/>
      <c r="AT54" s="2246"/>
      <c r="AU54" s="2235"/>
      <c r="AV54" s="2235"/>
      <c r="AW54" s="2235"/>
      <c r="AX54" s="2308"/>
      <c r="AY54" s="2247"/>
      <c r="AZ54" s="1258" t="s">
        <v>433</v>
      </c>
      <c r="BB54" s="500"/>
      <c r="BC54" s="500" t="str">
        <f>IF(V54="","",V54)</f>
        <v>Группа потребителей</v>
      </c>
      <c r="BD54" s="500"/>
      <c r="BE54" s="500"/>
      <c r="BF54" s="1155">
        <v>21</v>
      </c>
    </row>
    <row customHeight="1" ht="22.049999999999997">
      <c r="A55" s="1267" t="s">
        <v>201</v>
      </c>
      <c r="B55" s="1267" t="s">
        <v>202</v>
      </c>
      <c r="C55" s="1267" t="s">
        <v>203</v>
      </c>
      <c r="D55" s="1267" t="s">
        <v>204</v>
      </c>
      <c r="E55" s="2290"/>
      <c r="F55" s="2290"/>
      <c r="G55" s="2290"/>
      <c r="H55" s="2311"/>
      <c r="I55" s="2101"/>
      <c r="J55" s="2101"/>
      <c r="K55" s="2127" t="str">
        <f>J54&amp;".1"</f>
        <v>1.1.1.1.1.1.1</v>
      </c>
      <c r="L55" s="139"/>
      <c r="M55" s="1310" t="s">
        <v>434</v>
      </c>
      <c r="Q55" s="2257"/>
      <c r="R55" s="2257"/>
      <c r="S55" s="518">
        <v>1</v>
      </c>
      <c r="T55" s="357"/>
      <c r="U55" s="1336" t="str">
        <f>$K55</f>
        <v>1.1.1.1.1.1.1</v>
      </c>
      <c r="V55" s="1347" t="s">
        <v>473</v>
      </c>
      <c r="W55" s="300"/>
      <c r="X55" s="751"/>
      <c r="Y55" s="751"/>
      <c r="Z55" s="751"/>
      <c r="AA55" s="751"/>
      <c r="AB55" s="1405"/>
      <c r="AC55" s="2265"/>
      <c r="AD55" s="2107" t="s">
        <v>67</v>
      </c>
      <c r="AE55" s="2265"/>
      <c r="AF55" s="2107" t="s">
        <v>67</v>
      </c>
      <c r="AG55" s="1407">
        <v>554.57</v>
      </c>
      <c r="AH55" s="751">
        <v>278.95</v>
      </c>
      <c r="AI55" s="751">
        <v>5015.8</v>
      </c>
      <c r="AJ55" s="751"/>
      <c r="AK55" s="1257"/>
      <c r="AL55" s="2602">
        <v>46388</v>
      </c>
      <c r="AM55" s="2107" t="s">
        <v>67</v>
      </c>
      <c r="AN55" s="2602">
        <v>46568</v>
      </c>
      <c r="AO55" s="2107" t="s">
        <v>67</v>
      </c>
      <c r="AP55" s="751">
        <v>304.91</v>
      </c>
      <c r="AQ55" s="751">
        <v>106.94</v>
      </c>
      <c r="AR55" s="751">
        <v>3602.62</v>
      </c>
      <c r="AS55" s="751"/>
      <c r="AT55" s="1405"/>
      <c r="AU55" s="2602">
        <v>46569</v>
      </c>
      <c r="AV55" s="2107" t="s">
        <v>67</v>
      </c>
      <c r="AW55" s="2602">
        <v>46752</v>
      </c>
      <c r="AX55" s="2107" t="s">
        <v>67</v>
      </c>
      <c r="AY55" s="1348"/>
      <c r="AZ55" s="1307" t="s">
        <v>477</v>
      </c>
      <c r="BA55" s="511">
        <f>STRCHECKDATE(X57:AY57)</f>
      </c>
      <c r="BB55" s="500"/>
      <c r="BC55" s="500" t="str">
        <f>IF(V55="","",V55)</f>
        <v>вода</v>
      </c>
      <c r="BD55" s="500"/>
      <c r="BE55" s="500"/>
      <c r="BF55" s="1155">
        <v>21</v>
      </c>
    </row>
    <row customHeight="1" ht="11.549999999999999">
      <c r="A56" s="1267" t="s">
        <v>201</v>
      </c>
      <c r="B56" s="1267" t="s">
        <v>202</v>
      </c>
      <c r="C56" s="1267" t="s">
        <v>203</v>
      </c>
      <c r="D56" s="1267" t="s">
        <v>204</v>
      </c>
      <c r="E56" s="2290"/>
      <c r="F56" s="2290"/>
      <c r="G56" s="2290"/>
      <c r="H56" s="2311"/>
      <c r="I56" s="2101"/>
      <c r="J56" s="2101"/>
      <c r="K56" s="2101"/>
      <c r="L56" s="2127" t="str">
        <f>K55&amp;".1"</f>
        <v>1.1.1.1.1.1.1.1</v>
      </c>
      <c r="M56" s="1310"/>
      <c r="Q56" s="2257"/>
      <c r="R56" s="2257"/>
      <c r="S56" s="518">
        <v>1</v>
      </c>
      <c r="T56" s="357"/>
      <c r="U56" s="1336" t="str">
        <f>$L56</f>
        <v>1.1.1.1.1.1.1.1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325"/>
      <c r="AQ56" s="751"/>
      <c r="AR56" s="751"/>
      <c r="AS56" s="751"/>
      <c r="AT56" s="1405"/>
      <c r="AU56" s="2309"/>
      <c r="AV56" s="2107"/>
      <c r="AW56" s="2309"/>
      <c r="AX56" s="2107"/>
      <c r="AY56" s="1348"/>
      <c r="AZ56" s="2253" t="s">
        <v>478</v>
      </c>
      <c r="BA56" s="511">
        <f>STRCHECKDATE(X58:AY58)</f>
      </c>
      <c r="BB56" s="500"/>
      <c r="BC56" s="500" t="str">
        <f>IF(V56="","",V56)</f>
        <v/>
      </c>
      <c r="BD56" s="500"/>
      <c r="BE56" s="500"/>
      <c r="BF56" s="1155">
        <v>11</v>
      </c>
    </row>
    <row customHeight="1" ht="0">
      <c r="A57" s="1267" t="s">
        <v>201</v>
      </c>
      <c r="B57" s="1267" t="s">
        <v>202</v>
      </c>
      <c r="C57" s="1267" t="s">
        <v>203</v>
      </c>
      <c r="D57" s="1267" t="s">
        <v>204</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46388-46568</v>
      </c>
      <c r="AL57" s="2309"/>
      <c r="AM57" s="2107"/>
      <c r="AN57" s="2309"/>
      <c r="AO57" s="2107"/>
      <c r="AP57" s="325"/>
      <c r="AQ57" s="325"/>
      <c r="AR57" s="325"/>
      <c r="AS57" s="325"/>
      <c r="AT57" s="1406" t="str">
        <f>AU55&amp;"-"&amp;AW55</f>
        <v>46569-46752</v>
      </c>
      <c r="AU57" s="2309"/>
      <c r="AV57" s="2107"/>
      <c r="AW57" s="2309"/>
      <c r="AX57" s="2107"/>
      <c r="AY57" s="1349"/>
      <c r="AZ57" s="2254"/>
      <c r="BB57" s="500"/>
      <c r="BC57" s="500" t="str">
        <f>IF(V57="","",V57)</f>
        <v/>
      </c>
      <c r="BD57" s="500"/>
      <c r="BE57" s="500"/>
      <c r="BF57" s="1155">
        <v>0</v>
      </c>
    </row>
    <row customHeight="1" ht="11.549999999999999">
      <c r="A58" s="1267" t="s">
        <v>201</v>
      </c>
      <c r="B58" s="1267" t="s">
        <v>202</v>
      </c>
      <c r="C58" s="1267" t="s">
        <v>203</v>
      </c>
      <c r="D58" s="1267" t="s">
        <v>204</v>
      </c>
      <c r="E58" s="2290"/>
      <c r="F58" s="2290"/>
      <c r="G58" s="2290"/>
      <c r="H58" s="2311"/>
      <c r="I58" s="2101"/>
      <c r="J58" s="2101"/>
      <c r="K58" s="2127"/>
      <c r="L58" s="1267"/>
      <c r="M58" s="1310"/>
      <c r="Q58" s="2257"/>
      <c r="R58" s="2257"/>
      <c r="S58" s="1331"/>
      <c r="T58" s="356"/>
      <c r="U58" s="1278"/>
      <c r="V58" s="288" t="s">
        <v>479</v>
      </c>
      <c r="W58" s="367"/>
      <c r="X58" s="367"/>
      <c r="Y58" s="367"/>
      <c r="Z58" s="367"/>
      <c r="AA58" s="367"/>
      <c r="AB58" s="367"/>
      <c r="AC58" s="2309"/>
      <c r="AD58" s="2107"/>
      <c r="AE58" s="2309"/>
      <c r="AF58" s="2107"/>
      <c r="AG58" s="367"/>
      <c r="AH58" s="367"/>
      <c r="AI58" s="367"/>
      <c r="AJ58" s="367"/>
      <c r="AK58" s="367"/>
      <c r="AL58" s="2309"/>
      <c r="AM58" s="2107"/>
      <c r="AN58" s="2309"/>
      <c r="AO58" s="2107"/>
      <c r="AP58" s="2681"/>
      <c r="AQ58" s="2681"/>
      <c r="AR58" s="2681"/>
      <c r="AS58" s="2681"/>
      <c r="AT58" s="2681"/>
      <c r="AU58" s="2309"/>
      <c r="AV58" s="2107"/>
      <c r="AW58" s="2309"/>
      <c r="AX58" s="2107"/>
      <c r="AY58" s="324"/>
      <c r="AZ58" s="2254"/>
      <c r="BB58" s="500"/>
      <c r="BC58" s="500" t="str">
        <f>IF(V58="","",V58)</f>
        <v>Добавить наименование поставщика</v>
      </c>
      <c r="BD58" s="500"/>
      <c r="BE58" s="500"/>
      <c r="BF58" s="1155">
        <v>11</v>
      </c>
    </row>
    <row customHeight="1" ht="11.549999999999999">
      <c r="A59" s="1267" t="s">
        <v>201</v>
      </c>
      <c r="B59" s="1267" t="s">
        <v>202</v>
      </c>
      <c r="C59" s="1267" t="s">
        <v>203</v>
      </c>
      <c r="D59" s="1267" t="s">
        <v>204</v>
      </c>
      <c r="E59" s="2290"/>
      <c r="F59" s="2290"/>
      <c r="G59" s="2290"/>
      <c r="H59" s="2311"/>
      <c r="I59" s="2101"/>
      <c r="J59" s="2127"/>
      <c r="K59" s="1267"/>
      <c r="L59" s="1267"/>
      <c r="M59" s="1310"/>
      <c r="Q59" s="2257"/>
      <c r="R59" s="2257"/>
      <c r="S59" s="1331"/>
      <c r="T59" s="356"/>
      <c r="U59" s="1278"/>
      <c r="V59" s="287" t="s">
        <v>436</v>
      </c>
      <c r="W59" s="367"/>
      <c r="X59" s="367"/>
      <c r="Y59" s="367"/>
      <c r="Z59" s="367"/>
      <c r="AA59" s="367"/>
      <c r="AB59" s="367"/>
      <c r="AC59" s="1408"/>
      <c r="AD59" s="1408"/>
      <c r="AE59" s="1408"/>
      <c r="AF59" s="1408"/>
      <c r="AG59" s="367"/>
      <c r="AH59" s="367"/>
      <c r="AI59" s="367"/>
      <c r="AJ59" s="367"/>
      <c r="AK59" s="367"/>
      <c r="AL59" s="367"/>
      <c r="AM59" s="367"/>
      <c r="AN59" s="367"/>
      <c r="AO59" s="367"/>
      <c r="AP59" s="2681"/>
      <c r="AQ59" s="2681"/>
      <c r="AR59" s="2681"/>
      <c r="AS59" s="2681"/>
      <c r="AT59" s="2681"/>
      <c r="AU59" s="2682"/>
      <c r="AV59" s="2682"/>
      <c r="AW59" s="2682"/>
      <c r="AX59" s="2682"/>
      <c r="AY59" s="324"/>
      <c r="AZ59" s="2255"/>
      <c r="BB59" s="500"/>
      <c r="BC59" s="500" t="str">
        <f>IF(V59="","",V59)</f>
        <v>Добавить вид теплоносителя (параметры теплоносителя)</v>
      </c>
      <c r="BD59" s="500"/>
      <c r="BE59" s="500"/>
      <c r="BF59" s="1155">
        <v>11</v>
      </c>
    </row>
    <row s="1850" customFormat="1" customHeight="1" ht="21">
      <c r="A60" s="1974"/>
      <c r="B60" s="1974"/>
      <c r="C60" s="1974"/>
      <c r="D60" s="1974"/>
      <c r="E60" s="2311"/>
      <c r="F60" s="2311"/>
      <c r="G60" s="2311"/>
      <c r="H60" s="2311"/>
      <c r="I60" s="2262"/>
      <c r="J60" s="2312" t="str">
        <f>I53&amp;".2"</f>
        <v>1.1.1.1.1.2</v>
      </c>
      <c r="K60" s="1974"/>
      <c r="L60" s="1974"/>
      <c r="M60" s="2182" t="s">
        <v>431</v>
      </c>
      <c r="N60" s="1635"/>
      <c r="O60" s="1635"/>
      <c r="P60" s="2397"/>
      <c r="Q60" s="2374"/>
      <c r="R60" s="683" t="s">
        <v>173</v>
      </c>
      <c r="S60" s="1642"/>
      <c r="T60" s="357"/>
      <c r="U60" s="2273" t="str">
        <f>$J60</f>
        <v>1.1.1.1.1.2</v>
      </c>
      <c r="V60" s="286" t="s">
        <v>432</v>
      </c>
      <c r="W60" s="300"/>
      <c r="X60" s="2245"/>
      <c r="Y60" s="2246"/>
      <c r="Z60" s="2246"/>
      <c r="AA60" s="2246"/>
      <c r="AB60" s="2246"/>
      <c r="AC60" s="2235"/>
      <c r="AD60" s="2235"/>
      <c r="AE60" s="2235"/>
      <c r="AF60" s="2308"/>
      <c r="AG60" s="2245" t="s">
        <v>474</v>
      </c>
      <c r="AH60" s="2246"/>
      <c r="AI60" s="2246"/>
      <c r="AJ60" s="2246"/>
      <c r="AK60" s="2246"/>
      <c r="AL60" s="2246"/>
      <c r="AM60" s="2246"/>
      <c r="AN60" s="2246"/>
      <c r="AO60" s="2246"/>
      <c r="AP60" s="2245"/>
      <c r="AQ60" s="2246"/>
      <c r="AR60" s="2246"/>
      <c r="AS60" s="2246"/>
      <c r="AT60" s="2246"/>
      <c r="AU60" s="2235"/>
      <c r="AV60" s="2235"/>
      <c r="AW60" s="2235"/>
      <c r="AX60" s="2308"/>
      <c r="AY60" s="2247"/>
      <c r="AZ60" s="1258" t="s">
        <v>433</v>
      </c>
      <c r="BA60" s="1642"/>
      <c r="BB60" s="1624"/>
      <c r="BC60" s="1624" t="str">
        <f>IF(V60="","",V60)</f>
        <v>Группа потребителей</v>
      </c>
      <c r="BD60" s="1624"/>
      <c r="BE60" s="1624"/>
      <c r="BF60" s="1635">
        <v>0</v>
      </c>
    </row>
    <row s="1850" customFormat="1" customHeight="1" ht="21">
      <c r="A61" s="1974"/>
      <c r="B61" s="1974"/>
      <c r="C61" s="1974"/>
      <c r="D61" s="1974"/>
      <c r="E61" s="2311"/>
      <c r="F61" s="2311"/>
      <c r="G61" s="2311"/>
      <c r="H61" s="2311"/>
      <c r="I61" s="2262"/>
      <c r="J61" s="2262" t="str">
        <f>I53&amp;".1"</f>
        <v>1.1.1.1.1.1</v>
      </c>
      <c r="K61" s="2312" t="str">
        <f>J60&amp;".1"</f>
        <v>1.1.1.1.1.2.1</v>
      </c>
      <c r="L61" s="2125"/>
      <c r="M61" s="2182" t="s">
        <v>434</v>
      </c>
      <c r="N61" s="1635"/>
      <c r="O61" s="1635"/>
      <c r="P61" s="1635"/>
      <c r="Q61" s="2374"/>
      <c r="R61" s="2374"/>
      <c r="S61" s="2374">
        <v>1</v>
      </c>
      <c r="T61" s="357"/>
      <c r="U61" s="2273" t="str">
        <f>$K61</f>
        <v>1.1.1.1.1.2.1</v>
      </c>
      <c r="V61" s="1347" t="s">
        <v>473</v>
      </c>
      <c r="W61" s="300"/>
      <c r="X61" s="751"/>
      <c r="Y61" s="751"/>
      <c r="Z61" s="751"/>
      <c r="AA61" s="751"/>
      <c r="AB61" s="1405"/>
      <c r="AC61" s="2602"/>
      <c r="AD61" s="2107" t="s">
        <v>67</v>
      </c>
      <c r="AE61" s="2602"/>
      <c r="AF61" s="2107" t="s">
        <v>67</v>
      </c>
      <c r="AG61" s="1407">
        <v>278.55</v>
      </c>
      <c r="AH61" s="751">
        <v>80.92</v>
      </c>
      <c r="AI61" s="751">
        <v>3596.63</v>
      </c>
      <c r="AJ61" s="751"/>
      <c r="AK61" s="1257"/>
      <c r="AL61" s="2602">
        <v>46388</v>
      </c>
      <c r="AM61" s="2107" t="s">
        <v>67</v>
      </c>
      <c r="AN61" s="2602">
        <v>46568</v>
      </c>
      <c r="AO61" s="2107" t="s">
        <v>67</v>
      </c>
      <c r="AP61" s="751">
        <v>307.14</v>
      </c>
      <c r="AQ61" s="751">
        <v>89.23</v>
      </c>
      <c r="AR61" s="751">
        <v>3965.64</v>
      </c>
      <c r="AS61" s="751"/>
      <c r="AT61" s="1405"/>
      <c r="AU61" s="2602">
        <v>46569</v>
      </c>
      <c r="AV61" s="2107" t="s">
        <v>67</v>
      </c>
      <c r="AW61" s="2602">
        <v>46752</v>
      </c>
      <c r="AX61" s="2107" t="s">
        <v>67</v>
      </c>
      <c r="AY61" s="325"/>
      <c r="AZ61" s="1307" t="s">
        <v>477</v>
      </c>
      <c r="BA61" s="1642">
        <f>STRCHECKDATE(X63:AY63)</f>
      </c>
      <c r="BB61" s="1624"/>
      <c r="BC61" s="1624" t="str">
        <f>IF(V61="","",V61)</f>
        <v>вода</v>
      </c>
      <c r="BD61" s="1624"/>
      <c r="BE61" s="1624"/>
      <c r="BF61" s="1635">
        <v>0</v>
      </c>
    </row>
    <row s="1850" customFormat="1" customHeight="1" ht="21">
      <c r="A62" s="1974"/>
      <c r="B62" s="1974"/>
      <c r="C62" s="1974"/>
      <c r="D62" s="1974"/>
      <c r="E62" s="2311"/>
      <c r="F62" s="2311"/>
      <c r="G62" s="2311"/>
      <c r="H62" s="2311"/>
      <c r="I62" s="2262"/>
      <c r="J62" s="2262" t="str">
        <f>I53&amp;".1"</f>
        <v>1.1.1.1.1.1</v>
      </c>
      <c r="K62" s="2262"/>
      <c r="L62" s="2312" t="str">
        <f>K61&amp;".1"</f>
        <v>1.1.1.1.1.2.1.1</v>
      </c>
      <c r="M62" s="2182"/>
      <c r="N62" s="1635"/>
      <c r="O62" s="1635"/>
      <c r="P62" s="1635"/>
      <c r="Q62" s="2374"/>
      <c r="R62" s="2374"/>
      <c r="S62" s="2374"/>
      <c r="T62" s="357"/>
      <c r="U62" s="2273" t="str">
        <f>$L62</f>
        <v>1.1.1.1.1.2.1.1</v>
      </c>
      <c r="V62" s="1391"/>
      <c r="W62" s="300"/>
      <c r="X62" s="325"/>
      <c r="Y62" s="751"/>
      <c r="Z62" s="751"/>
      <c r="AA62" s="751"/>
      <c r="AB62" s="1405"/>
      <c r="AC62" s="2309"/>
      <c r="AD62" s="2107"/>
      <c r="AE62" s="2309"/>
      <c r="AF62" s="2107"/>
      <c r="AG62" s="1407"/>
      <c r="AH62" s="751"/>
      <c r="AI62" s="751"/>
      <c r="AJ62" s="751"/>
      <c r="AK62" s="1257"/>
      <c r="AL62" s="2309"/>
      <c r="AM62" s="2107"/>
      <c r="AN62" s="2309"/>
      <c r="AO62" s="2107"/>
      <c r="AP62" s="325"/>
      <c r="AQ62" s="751"/>
      <c r="AR62" s="751"/>
      <c r="AS62" s="751"/>
      <c r="AT62" s="1405"/>
      <c r="AU62" s="2309"/>
      <c r="AV62" s="2107"/>
      <c r="AW62" s="2309"/>
      <c r="AX62" s="2107"/>
      <c r="AY62" s="325"/>
      <c r="AZ62" s="2253" t="s">
        <v>478</v>
      </c>
      <c r="BA62" s="1642"/>
      <c r="BB62" s="1624"/>
      <c r="BC62" s="1624"/>
      <c r="BD62" s="1624"/>
      <c r="BE62" s="1624"/>
      <c r="BF62" s="1635">
        <v>0</v>
      </c>
    </row>
    <row s="1850" customFormat="1" customHeight="1" ht="14.25">
      <c r="A63" s="1974"/>
      <c r="B63" s="1974"/>
      <c r="C63" s="1974"/>
      <c r="D63" s="1974"/>
      <c r="E63" s="2311"/>
      <c r="F63" s="2311"/>
      <c r="G63" s="2311"/>
      <c r="H63" s="2311"/>
      <c r="I63" s="2262"/>
      <c r="J63" s="2262" t="str">
        <f>I53&amp;".1"</f>
        <v>1.1.1.1.1.1</v>
      </c>
      <c r="K63" s="2262"/>
      <c r="L63" s="2312"/>
      <c r="M63" s="2182"/>
      <c r="N63" s="1635"/>
      <c r="O63" s="1635"/>
      <c r="P63" s="1635"/>
      <c r="Q63" s="2374"/>
      <c r="R63" s="2374"/>
      <c r="S63" s="2374"/>
      <c r="T63" s="357"/>
      <c r="U63" s="2513"/>
      <c r="V63" s="300"/>
      <c r="W63" s="300"/>
      <c r="X63" s="325"/>
      <c r="Y63" s="325"/>
      <c r="Z63" s="325"/>
      <c r="AA63" s="325"/>
      <c r="AB63" s="1406" t="str">
        <f>AC61&amp;"-"&amp;AE61</f>
        <v>-</v>
      </c>
      <c r="AC63" s="2309"/>
      <c r="AD63" s="2107"/>
      <c r="AE63" s="2309"/>
      <c r="AF63" s="2107"/>
      <c r="AG63" s="1382"/>
      <c r="AH63" s="325"/>
      <c r="AI63" s="325"/>
      <c r="AJ63" s="325"/>
      <c r="AK63" s="328" t="str">
        <f>AL61&amp;"-"&amp;AN61</f>
        <v>46388-46568</v>
      </c>
      <c r="AL63" s="2309"/>
      <c r="AM63" s="2107"/>
      <c r="AN63" s="2309"/>
      <c r="AO63" s="2107"/>
      <c r="AP63" s="325"/>
      <c r="AQ63" s="325"/>
      <c r="AR63" s="325"/>
      <c r="AS63" s="325"/>
      <c r="AT63" s="1406" t="str">
        <f>AU61&amp;"-"&amp;AW61</f>
        <v>46569-46752</v>
      </c>
      <c r="AU63" s="2309"/>
      <c r="AV63" s="2107"/>
      <c r="AW63" s="2309"/>
      <c r="AX63" s="2107"/>
      <c r="AY63" s="325"/>
      <c r="AZ63" s="2254"/>
      <c r="BA63" s="1642"/>
      <c r="BB63" s="1624"/>
      <c r="BC63" s="1624" t="str">
        <f>IF(V63="","",V63)</f>
        <v/>
      </c>
      <c r="BD63" s="1624"/>
      <c r="BE63" s="1624"/>
      <c r="BF63" s="1635">
        <v>0</v>
      </c>
    </row>
    <row s="1850" customFormat="1" customHeight="1" ht="11.25">
      <c r="A64" s="1974"/>
      <c r="B64" s="1974"/>
      <c r="C64" s="1974"/>
      <c r="D64" s="1974"/>
      <c r="E64" s="2311"/>
      <c r="F64" s="2311"/>
      <c r="G64" s="2311"/>
      <c r="H64" s="2311"/>
      <c r="I64" s="2262"/>
      <c r="J64" s="2262" t="str">
        <f>I53&amp;".1"</f>
        <v>1.1.1.1.1.1</v>
      </c>
      <c r="K64" s="2312"/>
      <c r="L64" s="1974"/>
      <c r="M64" s="2182"/>
      <c r="N64" s="1635"/>
      <c r="O64" s="1635"/>
      <c r="P64" s="1635"/>
      <c r="Q64" s="2374"/>
      <c r="R64" s="2374"/>
      <c r="S64" s="2374"/>
      <c r="T64" s="357"/>
      <c r="U64" s="2684"/>
      <c r="V64" s="2685" t="s">
        <v>479</v>
      </c>
      <c r="W64" s="2686"/>
      <c r="X64" s="2687"/>
      <c r="Y64" s="2687"/>
      <c r="Z64" s="2687"/>
      <c r="AA64" s="2687"/>
      <c r="AB64" s="2688"/>
      <c r="AC64" s="2309"/>
      <c r="AD64" s="2107"/>
      <c r="AE64" s="2309"/>
      <c r="AF64" s="2107"/>
      <c r="AG64" s="2687"/>
      <c r="AH64" s="2687"/>
      <c r="AI64" s="2687"/>
      <c r="AJ64" s="2687"/>
      <c r="AK64" s="2688"/>
      <c r="AL64" s="2309"/>
      <c r="AM64" s="2107"/>
      <c r="AN64" s="2309"/>
      <c r="AO64" s="2107"/>
      <c r="AP64" s="2689"/>
      <c r="AQ64" s="2689"/>
      <c r="AR64" s="2689"/>
      <c r="AS64" s="2689"/>
      <c r="AT64" s="2690"/>
      <c r="AU64" s="2309"/>
      <c r="AV64" s="2107"/>
      <c r="AW64" s="2309"/>
      <c r="AX64" s="2107"/>
      <c r="AY64" s="2691"/>
      <c r="AZ64" s="2254"/>
      <c r="BA64" s="1642"/>
      <c r="BB64" s="1624"/>
      <c r="BC64" s="1624"/>
      <c r="BD64" s="1624"/>
      <c r="BE64" s="1624"/>
      <c r="BF64" s="1635">
        <v>0</v>
      </c>
    </row>
    <row s="1850" customFormat="1" customHeight="1" ht="15">
      <c r="A65" s="1974"/>
      <c r="B65" s="1974"/>
      <c r="C65" s="1974"/>
      <c r="D65" s="1974"/>
      <c r="E65" s="2311"/>
      <c r="F65" s="2311"/>
      <c r="G65" s="2311"/>
      <c r="H65" s="2311"/>
      <c r="I65" s="2262"/>
      <c r="J65" s="2312" t="str">
        <f>I53&amp;".1"</f>
        <v>1.1.1.1.1.1</v>
      </c>
      <c r="K65" s="1974"/>
      <c r="L65" s="1974"/>
      <c r="M65" s="2182"/>
      <c r="N65" s="1635"/>
      <c r="O65" s="1635"/>
      <c r="P65" s="2397"/>
      <c r="Q65" s="2374"/>
      <c r="R65" s="2374"/>
      <c r="S65" s="2374"/>
      <c r="T65" s="356"/>
      <c r="U65" s="2684"/>
      <c r="V65" s="2692" t="s">
        <v>436</v>
      </c>
      <c r="W65" s="2693"/>
      <c r="X65" s="2693"/>
      <c r="Y65" s="2693"/>
      <c r="Z65" s="2693"/>
      <c r="AA65" s="2693"/>
      <c r="AB65" s="2693"/>
      <c r="AC65" s="2694"/>
      <c r="AD65" s="2694"/>
      <c r="AE65" s="2694"/>
      <c r="AF65" s="2694"/>
      <c r="AG65" s="2693"/>
      <c r="AH65" s="2693"/>
      <c r="AI65" s="2693"/>
      <c r="AJ65" s="2693"/>
      <c r="AK65" s="2693"/>
      <c r="AL65" s="2693"/>
      <c r="AM65" s="2693"/>
      <c r="AN65" s="2693"/>
      <c r="AO65" s="2693"/>
      <c r="AP65" s="2695"/>
      <c r="AQ65" s="2695"/>
      <c r="AR65" s="2695"/>
      <c r="AS65" s="2695"/>
      <c r="AT65" s="2695"/>
      <c r="AU65" s="2696"/>
      <c r="AV65" s="2696"/>
      <c r="AW65" s="2696"/>
      <c r="AX65" s="2696"/>
      <c r="AY65" s="2697"/>
      <c r="AZ65" s="2255"/>
      <c r="BA65" s="1642"/>
      <c r="BB65" s="1624"/>
      <c r="BC65" s="1624" t="str">
        <f>IF(V65="","",V65)</f>
        <v>Добавить вид теплоносителя (параметры теплоносителя)</v>
      </c>
      <c r="BD65" s="1624"/>
      <c r="BE65" s="1624"/>
      <c r="BF65" s="1635">
        <v>0</v>
      </c>
    </row>
    <row customHeight="1" ht="11.549999999999999">
      <c r="A66" s="1267" t="s">
        <v>201</v>
      </c>
      <c r="B66" s="1267" t="s">
        <v>202</v>
      </c>
      <c r="C66" s="1267" t="s">
        <v>203</v>
      </c>
      <c r="D66" s="1267" t="s">
        <v>204</v>
      </c>
      <c r="E66" s="2290"/>
      <c r="F66" s="2290"/>
      <c r="G66" s="2290"/>
      <c r="H66" s="2311"/>
      <c r="I66" s="2127"/>
      <c r="J66" s="1267"/>
      <c r="K66" s="1267"/>
      <c r="L66" s="1267"/>
      <c r="M66" s="1310"/>
      <c r="Q66" s="2257"/>
      <c r="R66" s="1331"/>
      <c r="S66" s="1331"/>
      <c r="T66" s="356"/>
      <c r="U66" s="1278"/>
      <c r="V66" s="365" t="s">
        <v>437</v>
      </c>
      <c r="W66" s="367"/>
      <c r="X66" s="367"/>
      <c r="Y66" s="367"/>
      <c r="Z66" s="367"/>
      <c r="AA66" s="367"/>
      <c r="AB66" s="367"/>
      <c r="AC66" s="367"/>
      <c r="AD66" s="367"/>
      <c r="AE66" s="367"/>
      <c r="AF66" s="366"/>
      <c r="AG66" s="367"/>
      <c r="AH66" s="367"/>
      <c r="AI66" s="367"/>
      <c r="AJ66" s="367"/>
      <c r="AK66" s="367"/>
      <c r="AL66" s="367"/>
      <c r="AM66" s="367"/>
      <c r="AN66" s="367"/>
      <c r="AO66" s="366"/>
      <c r="AP66" s="2681"/>
      <c r="AQ66" s="2681"/>
      <c r="AR66" s="2681"/>
      <c r="AS66" s="2681"/>
      <c r="AT66" s="2681"/>
      <c r="AU66" s="2681"/>
      <c r="AV66" s="2681"/>
      <c r="AW66" s="2681"/>
      <c r="AX66" s="2683"/>
      <c r="AY66" s="367"/>
      <c r="AZ66" s="303"/>
      <c r="BB66" s="500"/>
      <c r="BC66" s="500" t="str">
        <f>IF(V66="","",V66)</f>
        <v>Добавить группу потребителей</v>
      </c>
      <c r="BD66" s="500"/>
      <c r="BE66" s="500"/>
      <c r="BF66" s="1155">
        <v>11</v>
      </c>
    </row>
    <row customHeight="1" ht="0">
      <c r="A67" s="1267" t="s">
        <v>201</v>
      </c>
      <c r="B67" s="1267" t="s">
        <v>202</v>
      </c>
      <c r="C67" s="1267" t="s">
        <v>203</v>
      </c>
      <c r="D67" s="1267" t="s">
        <v>204</v>
      </c>
      <c r="E67" s="2290"/>
      <c r="F67" s="2290"/>
      <c r="G67" s="2290"/>
      <c r="H67" s="2310"/>
      <c r="I67" s="1267"/>
      <c r="J67" s="1267"/>
      <c r="K67" s="1267"/>
      <c r="L67" s="1267"/>
      <c r="M67" s="1310"/>
      <c r="N67" s="688"/>
      <c r="O67" s="688"/>
      <c r="P67" s="509"/>
      <c r="Q67" s="360"/>
      <c r="R67" s="375"/>
      <c r="S67" s="355"/>
      <c r="T67" s="360"/>
      <c r="U67" s="1386"/>
      <c r="V67" s="1387"/>
      <c r="W67" s="1388"/>
      <c r="X67" s="1388"/>
      <c r="Y67" s="1388"/>
      <c r="Z67" s="1388"/>
      <c r="AA67" s="1388"/>
      <c r="AB67" s="1388"/>
      <c r="AC67" s="1388"/>
      <c r="AD67" s="1388"/>
      <c r="AE67" s="1388"/>
      <c r="AF67" s="1388"/>
      <c r="AG67" s="1388"/>
      <c r="AH67" s="1388"/>
      <c r="AI67" s="1388"/>
      <c r="AJ67" s="1388"/>
      <c r="AK67" s="1388"/>
      <c r="AL67" s="1388"/>
      <c r="AM67" s="1388"/>
      <c r="AN67" s="1388"/>
      <c r="AO67" s="1388"/>
      <c r="AP67" s="1388"/>
      <c r="AQ67" s="1388"/>
      <c r="AR67" s="1388"/>
      <c r="AS67" s="1388"/>
      <c r="AT67" s="1388"/>
      <c r="AU67" s="1388"/>
      <c r="AV67" s="1388"/>
      <c r="AW67" s="1388"/>
      <c r="AX67" s="1388"/>
      <c r="AY67" s="1388"/>
      <c r="AZ67" s="1389"/>
      <c r="BB67" s="500"/>
      <c r="BC67" s="500" t="str">
        <f>IF(V67="","",V67)</f>
        <v/>
      </c>
      <c r="BD67" s="500"/>
      <c r="BE67" s="500"/>
      <c r="BF67" s="1155">
        <v>0</v>
      </c>
    </row>
    <row s="1642" customFormat="1" customHeight="1" ht="0">
      <c r="A68" s="1375" t="s">
        <v>201</v>
      </c>
      <c r="B68" s="1375" t="s">
        <v>202</v>
      </c>
      <c r="C68" s="1375" t="s">
        <v>203</v>
      </c>
      <c r="D68" s="1374"/>
      <c r="E68" s="2290"/>
      <c r="F68" s="2290"/>
      <c r="G68" s="2289"/>
      <c r="H68" s="1374"/>
      <c r="I68" s="1374"/>
      <c r="J68" s="1374"/>
      <c r="K68" s="1374"/>
      <c r="L68" s="1374"/>
      <c r="M68" s="1377"/>
      <c r="N68" s="1378"/>
      <c r="O68" s="1378"/>
      <c r="P68" s="351"/>
      <c r="Q68" s="1316"/>
      <c r="R68" s="1317"/>
      <c r="S68" s="1316"/>
      <c r="T68" s="1316"/>
      <c r="U68" s="1322"/>
      <c r="V68" s="1325" t="s">
        <v>170</v>
      </c>
      <c r="W68" s="1324"/>
      <c r="X68" s="1324"/>
      <c r="Y68" s="1324"/>
      <c r="Z68" s="1324"/>
      <c r="AA68" s="1324"/>
      <c r="AB68" s="1324"/>
      <c r="AC68" s="1324"/>
      <c r="AD68" s="1324"/>
      <c r="AE68" s="1324"/>
      <c r="AF68" s="1324"/>
      <c r="AG68" s="1324"/>
      <c r="AH68" s="1324"/>
      <c r="AI68" s="1324"/>
      <c r="AJ68" s="1324"/>
      <c r="AK68" s="1324"/>
      <c r="AL68" s="1324"/>
      <c r="AM68" s="1324"/>
      <c r="AN68" s="1324"/>
      <c r="AO68" s="1324"/>
      <c r="AP68" s="1324"/>
      <c r="AQ68" s="1324"/>
      <c r="AR68" s="1324"/>
      <c r="AS68" s="1324"/>
      <c r="AT68" s="1324"/>
      <c r="AU68" s="1324"/>
      <c r="AV68" s="1324"/>
      <c r="AW68" s="1324"/>
      <c r="AX68" s="1324"/>
      <c r="AY68" s="1324"/>
      <c r="AZ68" s="1324"/>
      <c r="BB68" s="789"/>
      <c r="BC68" s="789" t="str">
        <f>IF(V68="","",V68)</f>
        <v>Добавить источник для дифференциации</v>
      </c>
      <c r="BD68" s="789"/>
      <c r="BE68" s="789"/>
      <c r="BF68" s="518">
        <v>0</v>
      </c>
    </row>
    <row s="1642" customFormat="1" customHeight="1" ht="0">
      <c r="A69" s="1375" t="s">
        <v>201</v>
      </c>
      <c r="B69" s="1375" t="s">
        <v>202</v>
      </c>
      <c r="C69" s="1374"/>
      <c r="D69" s="1374"/>
      <c r="E69" s="2290"/>
      <c r="F69" s="2289"/>
      <c r="G69" s="1374"/>
      <c r="H69" s="1374"/>
      <c r="I69" s="1374"/>
      <c r="J69" s="1374"/>
      <c r="K69" s="1374"/>
      <c r="L69" s="1374"/>
      <c r="M69" s="1377"/>
      <c r="N69" s="1379"/>
      <c r="O69" s="1379"/>
      <c r="P69" s="351"/>
      <c r="Q69" s="1316"/>
      <c r="R69" s="1317"/>
      <c r="S69" s="1316"/>
      <c r="T69" s="1316"/>
      <c r="U69" s="1322"/>
      <c r="V69" s="1325" t="s">
        <v>171</v>
      </c>
      <c r="W69" s="1324"/>
      <c r="X69" s="1324"/>
      <c r="Y69" s="1324"/>
      <c r="Z69" s="1324"/>
      <c r="AA69" s="1324"/>
      <c r="AB69" s="1324"/>
      <c r="AC69" s="1324"/>
      <c r="AD69" s="1324"/>
      <c r="AE69" s="1324"/>
      <c r="AF69" s="1324"/>
      <c r="AG69" s="1324"/>
      <c r="AH69" s="1324"/>
      <c r="AI69" s="1324"/>
      <c r="AJ69" s="1324"/>
      <c r="AK69" s="1324"/>
      <c r="AL69" s="1324"/>
      <c r="AM69" s="1324"/>
      <c r="AN69" s="1324"/>
      <c r="AO69" s="1324"/>
      <c r="AP69" s="1324"/>
      <c r="AQ69" s="1324"/>
      <c r="AR69" s="1324"/>
      <c r="AS69" s="1324"/>
      <c r="AT69" s="1324"/>
      <c r="AU69" s="1324"/>
      <c r="AV69" s="1324"/>
      <c r="AW69" s="1324"/>
      <c r="AX69" s="1324"/>
      <c r="AY69" s="1324"/>
      <c r="AZ69" s="1324"/>
      <c r="BB69" s="789"/>
      <c r="BC69" s="789" t="str">
        <f>IF(V69="","",V69)</f>
        <v>Добавить централизованную систему для дифференциации</v>
      </c>
      <c r="BD69" s="789"/>
      <c r="BE69" s="789"/>
      <c r="BF69" s="518">
        <v>0</v>
      </c>
    </row>
    <row s="1642" customFormat="1" customHeight="1" ht="0">
      <c r="A70" s="1375" t="s">
        <v>201</v>
      </c>
      <c r="B70" s="1375"/>
      <c r="C70" s="1375"/>
      <c r="D70" s="1375"/>
      <c r="E70" s="2289"/>
      <c r="F70" s="1375"/>
      <c r="G70" s="1375"/>
      <c r="H70" s="1375"/>
      <c r="I70" s="1375"/>
      <c r="J70" s="1375"/>
      <c r="K70" s="1375"/>
      <c r="L70" s="1375"/>
      <c r="M70" s="1381"/>
      <c r="N70" s="1379"/>
      <c r="O70" s="1379"/>
      <c r="P70" s="351"/>
      <c r="Q70" s="380"/>
      <c r="R70" s="1344"/>
      <c r="S70" s="380"/>
      <c r="T70" s="380"/>
      <c r="U70" s="1322"/>
      <c r="V70" s="1325" t="s">
        <v>172</v>
      </c>
      <c r="W70" s="1324"/>
      <c r="X70" s="1324"/>
      <c r="Y70" s="1324"/>
      <c r="Z70" s="1324"/>
      <c r="AA70" s="1324"/>
      <c r="AB70" s="1324"/>
      <c r="AC70" s="1324"/>
      <c r="AD70" s="1324"/>
      <c r="AE70" s="1324"/>
      <c r="AF70" s="1324"/>
      <c r="AG70" s="1324"/>
      <c r="AH70" s="1324"/>
      <c r="AI70" s="1324"/>
      <c r="AJ70" s="1324"/>
      <c r="AK70" s="1324"/>
      <c r="AL70" s="1324"/>
      <c r="AM70" s="1324"/>
      <c r="AN70" s="1324"/>
      <c r="AO70" s="1324"/>
      <c r="AP70" s="1324"/>
      <c r="AQ70" s="1324"/>
      <c r="AR70" s="1324"/>
      <c r="AS70" s="1324"/>
      <c r="AT70" s="1324"/>
      <c r="AU70" s="1324"/>
      <c r="AV70" s="1324"/>
      <c r="AW70" s="1324"/>
      <c r="AX70" s="1324"/>
      <c r="AY70" s="1324"/>
      <c r="AZ70" s="1324"/>
      <c r="BB70" s="500"/>
      <c r="BC70" s="500" t="str">
        <f>IF(V70="","",V70)</f>
        <v>Добавить территорию для дифференциации</v>
      </c>
      <c r="BD70" s="500"/>
      <c r="BE70" s="500"/>
      <c r="BF70" s="511">
        <v>0</v>
      </c>
    </row>
    <row s="1642" customFormat="1" customHeight="1" ht="4.2">
      <c r="A71" s="1374"/>
      <c r="B71" s="1374"/>
      <c r="C71" s="1374"/>
      <c r="D71" s="1374"/>
      <c r="E71" s="1375"/>
      <c r="F71" s="1374"/>
      <c r="G71" s="1374"/>
      <c r="H71" s="1374"/>
      <c r="I71" s="1374"/>
      <c r="J71" s="1374"/>
      <c r="K71" s="1374"/>
      <c r="L71" s="1374"/>
      <c r="M71" s="1377"/>
      <c r="N71" s="1379"/>
      <c r="O71" s="1379"/>
      <c r="P71" s="351"/>
      <c r="Q71" s="1316"/>
      <c r="R71" s="1317"/>
      <c r="S71" s="1316"/>
      <c r="T71" s="1316"/>
      <c r="U71" s="1322"/>
      <c r="V71" s="1325" t="s">
        <v>189</v>
      </c>
      <c r="W71" s="1324"/>
      <c r="X71" s="1324"/>
      <c r="Y71" s="1324"/>
      <c r="Z71" s="1324"/>
      <c r="AA71" s="1324"/>
      <c r="AB71" s="1324"/>
      <c r="AC71" s="1324"/>
      <c r="AD71" s="1324"/>
      <c r="AE71" s="1324"/>
      <c r="AF71" s="1324"/>
      <c r="AG71" s="1324"/>
      <c r="AH71" s="1324"/>
      <c r="AI71" s="1324"/>
      <c r="AJ71" s="1324"/>
      <c r="AK71" s="1324"/>
      <c r="AL71" s="1324"/>
      <c r="AM71" s="1324"/>
      <c r="AN71" s="1324"/>
      <c r="AO71" s="1324"/>
      <c r="AP71" s="1324"/>
      <c r="AQ71" s="1324"/>
      <c r="AR71" s="1324"/>
      <c r="AS71" s="1324"/>
      <c r="AT71" s="1324"/>
      <c r="AU71" s="1324"/>
      <c r="AV71" s="1324"/>
      <c r="AW71" s="1324"/>
      <c r="AX71" s="1324"/>
      <c r="AY71" s="1324"/>
      <c r="AZ71" s="1324"/>
      <c r="BB71" s="789"/>
      <c r="BC71" s="789" t="str">
        <f>IF(V71="","",V71)</f>
        <v>Добавить наименование тарифа</v>
      </c>
      <c r="BD71" s="789"/>
      <c r="BE71" s="789"/>
      <c r="BF71" s="518">
        <v>4</v>
      </c>
    </row>
    <row customHeight="1" ht="11.549999999999999">
      <c r="N72" s="1155"/>
      <c r="O72" s="1155"/>
      <c r="P72" s="509"/>
      <c r="Q72" s="1155"/>
      <c r="R72" s="1155"/>
      <c r="S72" s="1155"/>
      <c r="T72" s="1155"/>
      <c r="U72" s="1155"/>
      <c r="AP72" s="1635"/>
      <c r="AQ72" s="1635"/>
      <c r="AR72" s="1635"/>
      <c r="AS72" s="1635"/>
      <c r="AT72" s="1635"/>
      <c r="AU72" s="1635"/>
      <c r="AV72" s="1635"/>
      <c r="AW72" s="1635"/>
      <c r="AX72" s="1635"/>
      <c r="BA72" s="1155"/>
      <c r="BB72" s="1155"/>
      <c r="BC72" s="1155"/>
      <c r="BD72" s="1155"/>
      <c r="BE72" s="1155"/>
      <c r="BF72" s="1155">
        <v>11</v>
      </c>
    </row>
    <row customHeight="1" ht="35.699999999999996">
      <c r="P73" s="509"/>
      <c r="U73" s="1253"/>
      <c r="V73" s="2285"/>
      <c r="W73" s="2285"/>
      <c r="X73" s="2285"/>
      <c r="Y73" s="2285"/>
      <c r="Z73" s="2285"/>
      <c r="AA73" s="2285"/>
      <c r="AB73" s="2285"/>
      <c r="AC73" s="2285"/>
      <c r="AD73" s="2285"/>
      <c r="AE73" s="2285"/>
      <c r="AF73" s="2285"/>
      <c r="AG73" s="2285"/>
      <c r="AH73" s="2285"/>
      <c r="AI73" s="2285"/>
      <c r="AJ73" s="2285"/>
      <c r="AK73" s="2285"/>
      <c r="AL73" s="2285"/>
      <c r="AM73" s="2285"/>
      <c r="AN73" s="2285"/>
      <c r="AO73" s="2285"/>
      <c r="AP73" s="2385"/>
      <c r="AQ73" s="2385"/>
      <c r="AR73" s="2385"/>
      <c r="AS73" s="2385"/>
      <c r="AT73" s="2385"/>
      <c r="AU73" s="2385"/>
      <c r="AV73" s="2385"/>
      <c r="AW73" s="2385"/>
      <c r="AX73" s="2385"/>
      <c r="AY73" s="2285"/>
      <c r="AZ73" s="2285"/>
      <c r="BF73" s="1155">
        <v>34</v>
      </c>
    </row>
    <row customHeight="1" ht="21">
      <c r="P74" s="509"/>
      <c r="V74" s="2285"/>
      <c r="W74" s="2285"/>
      <c r="X74" s="2285"/>
      <c r="Y74" s="2285"/>
      <c r="Z74" s="2285"/>
      <c r="AA74" s="2285"/>
      <c r="AB74" s="2285"/>
      <c r="AC74" s="2285"/>
      <c r="AD74" s="2285"/>
      <c r="AE74" s="2285"/>
      <c r="AF74" s="2285"/>
      <c r="AG74" s="2285"/>
      <c r="AH74" s="2285"/>
      <c r="AI74" s="2285"/>
      <c r="AJ74" s="2285"/>
      <c r="AK74" s="2285"/>
      <c r="AL74" s="2285"/>
      <c r="AM74" s="2285"/>
      <c r="AN74" s="2285"/>
      <c r="AO74" s="2285"/>
      <c r="AP74" s="2385"/>
      <c r="AQ74" s="2385"/>
      <c r="AR74" s="2385"/>
      <c r="AS74" s="2385"/>
      <c r="AT74" s="2385"/>
      <c r="AU74" s="2385"/>
      <c r="AV74" s="2385"/>
      <c r="AW74" s="2385"/>
      <c r="AX74" s="2385"/>
      <c r="AY74" s="2285"/>
      <c r="AZ74" s="2285"/>
      <c r="BF74" s="1155">
        <v>20</v>
      </c>
    </row>
    <row customHeight="1" ht="14.699999999999998">
      <c r="P75" s="509"/>
      <c r="AP75" s="1635"/>
      <c r="AQ75" s="1635"/>
      <c r="AR75" s="1635"/>
      <c r="AS75" s="1635"/>
      <c r="AT75" s="1635"/>
      <c r="AU75" s="1635"/>
      <c r="AV75" s="1635"/>
      <c r="AW75" s="1635"/>
      <c r="AX75" s="1635"/>
      <c r="BF75" s="1155">
        <v>14</v>
      </c>
    </row>
    <row customHeight="1" ht="28.5">
      <c r="P76" s="509"/>
      <c r="V76" s="2285"/>
      <c r="W76" s="2285"/>
      <c r="X76" s="2285"/>
      <c r="Y76" s="2285"/>
      <c r="Z76" s="2285"/>
      <c r="AA76" s="2285"/>
      <c r="AB76" s="2285"/>
      <c r="AC76" s="2285"/>
      <c r="AD76" s="2285"/>
      <c r="AE76" s="2285"/>
      <c r="AF76" s="2285"/>
      <c r="AG76" s="2285"/>
      <c r="AH76" s="2285"/>
      <c r="AI76" s="2285"/>
      <c r="AJ76" s="2285"/>
      <c r="AK76" s="2285"/>
      <c r="AL76" s="2285"/>
      <c r="AM76" s="2285"/>
      <c r="AN76" s="2285"/>
      <c r="AO76" s="2285"/>
      <c r="AP76" s="2385"/>
      <c r="AQ76" s="2385"/>
      <c r="AR76" s="2385"/>
      <c r="AS76" s="2385"/>
      <c r="AT76" s="2385"/>
      <c r="AU76" s="2385"/>
      <c r="AV76" s="2385"/>
      <c r="AW76" s="2385"/>
      <c r="AX76" s="2385"/>
      <c r="AY76" s="2285"/>
      <c r="AZ76" s="2285"/>
      <c r="BF76" s="1155">
        <v>27</v>
      </c>
    </row>
    <row customHeight="1" ht="18.75">
      <c r="P77" s="509"/>
      <c r="V77" s="2285"/>
      <c r="W77" s="2285"/>
      <c r="X77" s="2285"/>
      <c r="Y77" s="2285"/>
      <c r="Z77" s="2285"/>
      <c r="AA77" s="2285"/>
      <c r="AB77" s="2285"/>
      <c r="AC77" s="2285"/>
      <c r="AD77" s="2285"/>
      <c r="AE77" s="2285"/>
      <c r="AF77" s="2285"/>
      <c r="AG77" s="2285"/>
      <c r="AH77" s="2285"/>
      <c r="AI77" s="2285"/>
      <c r="AJ77" s="2285"/>
      <c r="AK77" s="2285"/>
      <c r="AL77" s="2285"/>
      <c r="AM77" s="2285"/>
      <c r="AN77" s="2285"/>
      <c r="AO77" s="2285"/>
      <c r="AP77" s="2385"/>
      <c r="AQ77" s="2385"/>
      <c r="AR77" s="2385"/>
      <c r="AS77" s="2385"/>
      <c r="AT77" s="2385"/>
      <c r="AU77" s="2385"/>
      <c r="AV77" s="2385"/>
      <c r="AW77" s="2385"/>
      <c r="AX77" s="2385"/>
      <c r="AY77" s="2285"/>
      <c r="AZ77" s="2285"/>
      <c r="BF77" s="1155">
        <v>18</v>
      </c>
    </row>
    <row customHeight="1" ht="22.5" hidden="1">
      <c r="A78" s="1155" t="s">
        <v>83</v>
      </c>
      <c r="B78" s="1155">
        <v>0</v>
      </c>
      <c r="C78" s="1155">
        <v>0</v>
      </c>
      <c r="D78" s="1155">
        <v>0</v>
      </c>
      <c r="E78" s="1155">
        <v>0</v>
      </c>
      <c r="F78" s="1155">
        <v>0</v>
      </c>
      <c r="G78" s="1155">
        <v>0</v>
      </c>
      <c r="H78" s="1155">
        <v>0</v>
      </c>
      <c r="I78" s="1155">
        <v>0</v>
      </c>
      <c r="J78" s="1155">
        <v>0</v>
      </c>
      <c r="K78" s="1155">
        <v>0</v>
      </c>
      <c r="L78" s="1155">
        <v>0</v>
      </c>
      <c r="M78" s="1327">
        <v>0</v>
      </c>
      <c r="N78" s="1328">
        <v>0</v>
      </c>
      <c r="O78" s="1328">
        <v>0</v>
      </c>
      <c r="P78" s="1328">
        <v>0</v>
      </c>
      <c r="Q78" s="1328">
        <v>0</v>
      </c>
      <c r="R78" s="344">
        <v>3</v>
      </c>
      <c r="S78" s="344">
        <v>3</v>
      </c>
      <c r="T78" s="344">
        <v>3</v>
      </c>
      <c r="U78" s="581">
        <v>12</v>
      </c>
      <c r="V78" s="1155">
        <v>31</v>
      </c>
      <c r="W78" s="1155">
        <v>0</v>
      </c>
      <c r="X78" s="1155">
        <v>0</v>
      </c>
      <c r="Y78" s="1155">
        <v>0</v>
      </c>
      <c r="Z78" s="1155">
        <v>0</v>
      </c>
      <c r="AA78" s="1155">
        <v>0</v>
      </c>
      <c r="AB78" s="1155">
        <v>0</v>
      </c>
      <c r="AC78" s="1155">
        <v>0</v>
      </c>
      <c r="AD78" s="1155">
        <v>0</v>
      </c>
      <c r="AE78" s="1155">
        <v>0</v>
      </c>
      <c r="AF78" s="1155">
        <v>0</v>
      </c>
      <c r="AG78" s="1155">
        <v>21</v>
      </c>
      <c r="AH78" s="1155">
        <v>21</v>
      </c>
      <c r="AI78" s="1155">
        <v>21</v>
      </c>
      <c r="AJ78" s="1155">
        <v>21</v>
      </c>
      <c r="AK78" s="1155">
        <v>21</v>
      </c>
      <c r="AL78" s="1155">
        <v>11</v>
      </c>
      <c r="AM78" s="1155">
        <v>3</v>
      </c>
      <c r="AN78" s="1155">
        <v>11</v>
      </c>
      <c r="AO78" s="1155">
        <v>8</v>
      </c>
      <c r="AP78" s="1635">
        <v>0</v>
      </c>
      <c r="AQ78" s="1635">
        <v>0</v>
      </c>
      <c r="AR78" s="1635">
        <v>0</v>
      </c>
      <c r="AS78" s="1635">
        <v>0</v>
      </c>
      <c r="AT78" s="1635">
        <v>0</v>
      </c>
      <c r="AU78" s="1635">
        <v>0</v>
      </c>
      <c r="AV78" s="1635">
        <v>0</v>
      </c>
      <c r="AW78" s="1635">
        <v>0</v>
      </c>
      <c r="AX78" s="1635">
        <v>0</v>
      </c>
      <c r="AY78" s="1155">
        <v>4</v>
      </c>
      <c r="AZ78" s="1155">
        <v>115</v>
      </c>
      <c r="BA78" s="511">
        <v>10</v>
      </c>
      <c r="BB78" s="511">
        <v>10</v>
      </c>
      <c r="BC78" s="511">
        <v>10</v>
      </c>
      <c r="BD78" s="511">
        <v>10</v>
      </c>
      <c r="BE78" s="511">
        <v>10</v>
      </c>
      <c r="BF78" s="1155">
        <v>23</v>
      </c>
    </row>
  </sheetData>
  <sheetProtection formatColumns="0" formatRows="0" autoFilter="0" sort="0" insertRows="0" insertColumns="1" deleteRows="0" deleteColumns="0"/>
  <mergeCells count="169">
    <mergeCell ref="V77:AZ77"/>
    <mergeCell ref="U39:V39"/>
    <mergeCell ref="X39:AE39"/>
    <mergeCell ref="AG39:AN39"/>
    <mergeCell ref="U38:V38"/>
    <mergeCell ref="X38:AE38"/>
    <mergeCell ref="AG38:AN38"/>
    <mergeCell ref="AL55:AL58"/>
    <mergeCell ref="AM55:AM58"/>
    <mergeCell ref="AN55:AN58"/>
    <mergeCell ref="AO55:AO58"/>
    <mergeCell ref="V76:AZ76"/>
    <mergeCell ref="AZ42:AZ47"/>
    <mergeCell ref="AZ56:AZ59"/>
    <mergeCell ref="V73:AZ73"/>
    <mergeCell ref="V74:AZ74"/>
    <mergeCell ref="Y44:AB44"/>
    <mergeCell ref="Y45:Y47"/>
    <mergeCell ref="Z45:AB45"/>
    <mergeCell ref="AA46:AB46"/>
    <mergeCell ref="Z46:Z47"/>
    <mergeCell ref="AC46:AC47"/>
    <mergeCell ref="AD46:AE47"/>
    <mergeCell ref="AC44:AE45"/>
    <mergeCell ref="AH44:AK44"/>
    <mergeCell ref="AL44:AN45"/>
    <mergeCell ref="AH45:AH47"/>
    <mergeCell ref="X53:AF53"/>
    <mergeCell ref="AG53:AY53"/>
    <mergeCell ref="AI45:AK45"/>
    <mergeCell ref="AI46:AI47"/>
    <mergeCell ref="AJ46:AK46"/>
    <mergeCell ref="AL46:AL47"/>
    <mergeCell ref="AM46:AN47"/>
    <mergeCell ref="AY43:AY47"/>
    <mergeCell ref="X44:X47"/>
    <mergeCell ref="AG44:AG47"/>
    <mergeCell ref="AC55:AC58"/>
    <mergeCell ref="AE55:AE58"/>
    <mergeCell ref="AD55:AD58"/>
    <mergeCell ref="E49:E70"/>
    <mergeCell ref="X49:AF49"/>
    <mergeCell ref="AG49:AY49"/>
    <mergeCell ref="F50:F69"/>
    <mergeCell ref="X50:AF50"/>
    <mergeCell ref="AG50:AY50"/>
    <mergeCell ref="G51:G68"/>
    <mergeCell ref="X51:AF51"/>
    <mergeCell ref="AG51:AY51"/>
    <mergeCell ref="H52:H67"/>
    <mergeCell ref="X52:AF52"/>
    <mergeCell ref="AG52:AY52"/>
    <mergeCell ref="I53:I66"/>
    <mergeCell ref="Q53:Q66"/>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Y54"/>
    <mergeCell ref="K55:K58"/>
    <mergeCell ref="AD48:AE48"/>
    <mergeCell ref="AM48:AN48"/>
    <mergeCell ref="X41:AF41"/>
    <mergeCell ref="AG41:AO41"/>
    <mergeCell ref="U42:AY42"/>
    <mergeCell ref="U43:U47"/>
    <mergeCell ref="V43:V47"/>
    <mergeCell ref="X43:AE43"/>
    <mergeCell ref="AF43:AF47"/>
    <mergeCell ref="AG43:AN43"/>
    <mergeCell ref="AO43:AO47"/>
    <mergeCell ref="AZ9:AZ12"/>
    <mergeCell ref="J7:J12"/>
    <mergeCell ref="R7:R12"/>
    <mergeCell ref="X7:AF7"/>
    <mergeCell ref="AG7:AY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Y2"/>
    <mergeCell ref="F3:F16"/>
    <mergeCell ref="X3:AF3"/>
    <mergeCell ref="AG3:AY3"/>
    <mergeCell ref="G4:G15"/>
    <mergeCell ref="X4:AF4"/>
    <mergeCell ref="AG4:AY4"/>
    <mergeCell ref="H5:H14"/>
    <mergeCell ref="X5:AF5"/>
    <mergeCell ref="AG5:AY5"/>
    <mergeCell ref="I6:I13"/>
    <mergeCell ref="Q6:Q13"/>
    <mergeCell ref="X6:AF6"/>
    <mergeCell ref="AG6:AY6"/>
    <mergeCell ref="AZ62:AZ65"/>
    <mergeCell ref="J60:J65"/>
    <mergeCell ref="R60:R65"/>
    <mergeCell ref="X60:AF60"/>
    <mergeCell ref="AG60:AY60"/>
    <mergeCell ref="S61:S64"/>
    <mergeCell ref="K61:K64"/>
    <mergeCell ref="L62:L63"/>
    <mergeCell ref="AC61:AC64"/>
    <mergeCell ref="AE61:AE64"/>
    <mergeCell ref="AD61:AD64"/>
    <mergeCell ref="AF61:AF64"/>
    <mergeCell ref="AL61:AL64"/>
    <mergeCell ref="AM61:AM64"/>
    <mergeCell ref="AN61:AN64"/>
    <mergeCell ref="AO61:AO64"/>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 ref="AU61:AU64"/>
    <mergeCell ref="AV61:AV64"/>
    <mergeCell ref="AW61:AW64"/>
    <mergeCell ref="AX61:AX64"/>
  </mergeCells>
  <dataValidations count="8">
    <dataValidation allowBlank="1" showInputMessage="1" showErrorMessage="1" prompt="Для выбора выполните двойной щелчок левой клавиши мыши по соответствующей ячейке." sqref="AD65598 AD131134 AD196670 AD262206 AD327742 AD393278 AD458814 AD524350 AD589886 AD655422 AD720958 AD786494 AD852030 AD917566 AD983102 AF131134 AF458814 AF196670 AF262206 AF327742 AF393278 AF524350 AF589886 AF655422 AF720958 AF786494 AF852030 AF917566 AF983102 AF65598 AM65598 AM131134 AM196670 AM262206 AM327742 AM393278 AM458814 AM524350 AM589886 AM655422 AM720958 AM786494 AM852030 AM917566 AM983102 AO393278:AX393278 AO327742:AX327742 AO524350:AX524350 AO55 AV55 AX55 AO589886:AX589886 AO655422:AX655422 AO19:AO21 AO720958:AX720958 AO786494:AX786494 AO852030:AX852030 AO917566:AX917566 AO983102:AX983102 AO65598:AX65598 AO131134:AX131134 AO458814:AX458814 AF55 AO196670:AX196670 AF8 AD8 AM55 AM19:AM21 AO262206:AX262206 AD55 AO8 AV8 AX8 AM8 AD61 AF61 AM61 AO61 AV61 AX61"/>
    <dataValidation allowBlank="1" promptTitle="checkPeriodRange" sqref="AB65599 AB131135 AB196671 AB262207 AB327743 AB393279 AB458815 AB524351 AB589887 AB655423 AB720959 AB786495 AB852031 AB917567 AB983103 AB10:AB11 AK65599 AK131135 AK196671 AK262207 AK327743 AK393279 AK458815 AK524351 AK589887 AK655423 AK720959 AK786495 AK852031 AK917567 AK983103 AK10:AK11 AK57 AK22 AB57 AB63 AK63 AB64 AK64 AT10 AT11 AT57 AT63 AT6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8 AC131134 AC196670 AC262206 AC327742 AC393278 AC458814 AC524350 AC589886 AC655422 AC720958 AC786494 AC852030 AC917566 AC983102 AE65598 AE131134 AE196670 AE262206 AE327742 AE393278 AE458814 AE524350 AE589886 AE655422 AE720958 AE786494 AE852030 AE917566 AE983102 AN55 AL65598 AL131134 AL196670 AL262206 AL327742 AL393278 AL458814 AL524350 AL589886 AL655422 AL720958 AL786494 AL852030 AL917566 AL983102 AN65598 AN131134 AN196670 AN262206 AN327742 AN393278 AN458814 AN524350 AN589886 AN655422 AN720958 AN786494 AN852030 AN917566 AN983102 AC55 AE55 AL55 AE8 AC8 AL19:AL21 AN19:AN21 AN8 AL8 AC61 AE61 AL61 AN61 AU8 AW8 AU55 AW55 AU61 AW61"/>
    <dataValidation type="textLength" operator="lessThanOrEqual" allowBlank="1" showInputMessage="1" showErrorMessage="1" errorTitle="Ошибка" error="Допускается ввод не более 900 символов!" sqref="AZ65592:AZ65599 AZ131128:AZ131135 AZ196664:AZ196671 AZ262200:AZ262207 AZ327736:AZ327743 AZ393272:AZ393279 AZ458808:AZ458815 AZ524344:AZ524351 AZ589880:AZ589887 AZ655416:AZ655423 AZ720952:AZ720959 AZ786488:AZ786495 AZ852024:AZ852031 AZ917560:AZ917567 AZ983096:AZ983103">
      <formula1>900</formula1>
    </dataValidation>
    <dataValidation allowBlank="1" sqref="U131136:AZ131142 U196672:AZ196678 U262208:AZ262214 U327744:AZ327750 U393280:AZ393286 U458816:AZ458822 U524352:AZ524358 U589888:AZ589894 U655424:AZ655430 U720960:AZ720966 U786496:AZ786502 U852032:AZ852038 U917568:AZ917574 U983104:AZ983110 U65600:AZ65606"/>
    <dataValidation type="list" allowBlank="1" showInputMessage="1" errorTitle="Ошибка" error="Выберите значение из списка" prompt="Выберите значение из списка" sqref="X983101:AY983101 X65597:AY65597 X131133:AY131133 X196669:AY196669 X262205:AY262205 X327741:AY327741 X393277:AY393277 X458813:AY458813 X524349:AY524349 X589885:AY589885 X655421:AY655421 X720957:AY720957 X786493:AY786493 X852029:AY852029 X917565:AY917565">
      <formula1>kind_of_cons</formula1>
    </dataValidation>
    <dataValidation type="list" allowBlank="1" showInputMessage="1" showErrorMessage="1" errorTitle="Ошибка" error="Выберите значение из списка" sqref="X983100:Z983100 X65596:Z65596 X131132:Z131132 X196668:Z196668 X262204:Z262204 X327740:Z327740 X393276:Z393276 X458812:Z458812 X524348:Z524348 X589884:Z589884 X655420:Z655420 X720956:Z720956 X786492:Z786492 X852028:Z852028 X917564:Z917564 AG983100:AI983100 AG65596:AI65596 AG131132:AI131132 AG196668:AI196668 AG262204:AI262204 AG327740:AI327740 AG393276:AI393276 AG458812:AI458812 AG524348:AI524348 AG589884:AI589884 AG655420:AI655420 AG720956:AI720956 AG786492:AI786492 AG852028:AI852028 AG917564:AI917564">
      <formula1>kind_of_scheme_in</formula1>
    </dataValidation>
    <dataValidation type="list" allowBlank="1" showInputMessage="1" showErrorMessage="1" errorTitle="Ошибка" error="Выберите значение из списка" sqref="V65598 V131134 V196670 V262206 V327742 V393278 V458814 V524350 V589886 V655422 V720958 V786494 V852030 V917566 V983102">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E250326-81CD-650C-ED87-0.3ADC1C31}" mc:Ignorable="x14ac xr xr2 xr3">
  <sheetPr>
    <tabColor rgb="FFCCCCFF"/>
  </sheetPr>
  <dimension ref="A1:Q79"/>
  <sheetViews>
    <sheetView topLeftCell="A1" showGridLines="0" zoomScale="90" workbookViewId="0">
      <selection activeCell="I66" sqref="I66"/>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46388</v>
      </c>
      <c r="G11" s="77"/>
      <c r="H11" s="773" t="s">
        <v>22</v>
      </c>
      <c r="J11" s="876" t="s">
        <v>23</v>
      </c>
      <c r="Q11" s="74">
        <v>0</v>
      </c>
    </row>
    <row customHeight="1" ht="22.5">
      <c r="A12" s="2098"/>
      <c r="D12" s="75"/>
      <c r="E12" s="1165" t="s">
        <v>24</v>
      </c>
      <c r="F12" s="1732">
        <v>46752</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46146</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29">
        <v>46388</v>
      </c>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45989</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c r="D26" s="75"/>
      <c r="E26" s="391" t="str">
        <f>"Дата "&amp;IF(TEMPLATE_GROUP="P","принятия решения","подачи заявления")&amp;" об изменении тарифов"</f>
        <v>Дата подачи заявления об изменении тарифов</v>
      </c>
      <c r="F26" s="2629">
        <v>46141</v>
      </c>
      <c r="G26" s="73"/>
      <c r="Q26" s="74">
        <v>0</v>
      </c>
    </row>
    <row customHeight="1" ht="19.5">
      <c r="D27" s="75"/>
      <c r="E27" s="1165" t="str">
        <f>"Номер "&amp;IF(TEMPLATE_GROUP="P","принятия решения","заявления")&amp;" об изменении тарифов"</f>
        <v>Номер заявления об изменении тарифов</v>
      </c>
      <c r="F27" s="2630" t="s">
        <v>45</v>
      </c>
      <c r="G27" s="73"/>
      <c r="Q27" s="74">
        <v>0</v>
      </c>
    </row>
    <row customHeight="1" ht="24.75" hidden="1">
      <c r="D28" s="75"/>
      <c r="E28" s="391" t="s">
        <v>46</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47</v>
      </c>
      <c r="G31" s="776"/>
      <c r="Q31" s="74">
        <v>20</v>
      </c>
    </row>
    <row customHeight="1" ht="21" hidden="1">
      <c r="C32" s="78"/>
      <c r="D32" s="79"/>
      <c r="E32" s="392" t="s">
        <v>48</v>
      </c>
      <c r="F32" s="217"/>
      <c r="G32" s="776"/>
      <c r="Q32" s="74">
        <v>20</v>
      </c>
    </row>
    <row customHeight="1" ht="21">
      <c r="C33" s="78"/>
      <c r="D33" s="79"/>
      <c r="E33" s="391" t="s">
        <v>49</v>
      </c>
      <c r="F33" s="217" t="s">
        <v>50</v>
      </c>
      <c r="G33" s="776"/>
      <c r="Q33" s="74">
        <v>20</v>
      </c>
    </row>
    <row customHeight="1" ht="21">
      <c r="C34" s="78"/>
      <c r="D34" s="79"/>
      <c r="E34" s="391" t="s">
        <v>51</v>
      </c>
      <c r="F34" s="217" t="s">
        <v>52</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53</v>
      </c>
      <c r="F36" s="1210" t="s">
        <v>54</v>
      </c>
      <c r="G36" s="77"/>
      <c r="Q36" s="74">
        <v>0</v>
      </c>
    </row>
    <row customHeight="1" ht="21">
      <c r="A37" s="879"/>
      <c r="D37" s="79"/>
      <c r="E37" s="391" t="s">
        <v>55</v>
      </c>
      <c r="F37" s="1210" t="s">
        <v>56</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57</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58</v>
      </c>
      <c r="F43" s="710" t="s">
        <v>19</v>
      </c>
      <c r="G43" s="73"/>
      <c r="I43" s="411"/>
      <c r="J43" s="876"/>
      <c r="Q43" s="409">
        <v>0</v>
      </c>
    </row>
    <row s="1635" customFormat="1" customHeight="1" ht="27" hidden="1">
      <c r="A44" s="784"/>
      <c r="B44" s="413"/>
      <c r="C44" s="408"/>
      <c r="D44" s="410"/>
      <c r="E44" s="1165" t="s">
        <v>59</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60</v>
      </c>
      <c r="F46" s="710" t="s">
        <v>19</v>
      </c>
      <c r="G46" s="73"/>
      <c r="H46" s="409"/>
      <c r="I46" s="411"/>
      <c r="J46" s="876"/>
      <c r="Q46" s="430">
        <v>0</v>
      </c>
    </row>
    <row s="1635" customFormat="1" customHeight="1" ht="24.75">
      <c r="A47" s="784"/>
      <c r="B47" s="413"/>
      <c r="C47" s="408"/>
      <c r="D47" s="410"/>
      <c r="E47" s="1165" t="s">
        <v>61</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62</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63</v>
      </c>
      <c r="F53" s="1048" t="s">
        <v>19</v>
      </c>
      <c r="G53" s="532"/>
      <c r="I53" s="534"/>
      <c r="J53" s="878"/>
      <c r="P53" s="535"/>
      <c r="Q53" s="533">
        <v>0</v>
      </c>
    </row>
    <row s="1635" customFormat="1" customHeight="1" ht="27" hidden="1">
      <c r="A54" s="786"/>
      <c r="B54" s="413"/>
      <c r="C54" s="530"/>
      <c r="D54" s="531"/>
      <c r="E54" s="391" t="s">
        <v>64</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65</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66</v>
      </c>
      <c r="F58" s="1048" t="s">
        <v>67</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68</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1" t="s">
        <v>67</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76</v>
      </c>
      <c r="G67" s="77"/>
      <c r="Q67" s="74">
        <v>20</v>
      </c>
    </row>
    <row customHeight="1" ht="21">
      <c r="A68" s="787"/>
      <c r="B68" s="99"/>
      <c r="D68" s="82"/>
      <c r="E68" s="391" t="s">
        <v>77</v>
      </c>
      <c r="F68" s="271" t="s">
        <v>78</v>
      </c>
      <c r="G68" s="77"/>
      <c r="Q68" s="74">
        <v>20</v>
      </c>
    </row>
    <row customHeight="1" ht="21">
      <c r="A69" s="787"/>
      <c r="B69" s="99"/>
      <c r="D69" s="82"/>
      <c r="E69" s="391" t="s">
        <v>79</v>
      </c>
      <c r="F69" s="271" t="s">
        <v>80</v>
      </c>
      <c r="G69" s="77"/>
      <c r="Q69" s="74">
        <v>20</v>
      </c>
    </row>
    <row customHeight="1" ht="21">
      <c r="D70" s="410"/>
      <c r="E70" s="391" t="s">
        <v>81</v>
      </c>
      <c r="F70" s="271" t="s">
        <v>82</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83</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7CD39A-FE0C-19A2-458C-0.D07A98B6}"/>
    <hyperlink ref="H17" location="Титульный!H9" display="Как заполнить?" tooltip="Помощь по работе с полями отчётной формы" xr:uid="{1E4B1A0F-B979-DE76-5B4A-0.72011A96}"/>
    <hyperlink ref="H39" location="Титульный!H9" display="Как заполнить?" tooltip="Помощь по работе с полями отчётной формы" xr:uid="{03518757-8F57-2DFB-6C09-0.DF6CD247}"/>
    <hyperlink ref="H62" location="Титульный!H9" display="Как заполнить?" tooltip="Помощь по работе с полями отчётной формы" xr:uid="{9A0D53B8-A407-F943-88FD-0.8172A6D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E520F9-6D92-593D-9367-0.A586761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421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422</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423</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424</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425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426</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427</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428</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67</v>
      </c>
      <c r="Z8" s="2265"/>
      <c r="AA8" s="2107" t="s">
        <v>67</v>
      </c>
      <c r="AB8" s="2107" t="s">
        <v>19</v>
      </c>
      <c r="AC8" s="2326"/>
      <c r="AD8" s="2205">
        <v>1</v>
      </c>
      <c r="AE8" s="2327"/>
      <c r="AF8" s="2107" t="s">
        <v>19</v>
      </c>
      <c r="AG8" s="2326"/>
      <c r="AH8" s="2205">
        <v>1</v>
      </c>
      <c r="AI8" s="2327"/>
      <c r="AJ8" s="2107" t="s">
        <v>19</v>
      </c>
      <c r="AK8" s="311"/>
      <c r="AL8" s="1337">
        <v>1</v>
      </c>
      <c r="AM8" s="1398"/>
      <c r="AN8" s="751"/>
      <c r="AO8" s="1257"/>
      <c r="AP8" s="1734"/>
      <c r="AQ8" s="1459" t="s">
        <v>67</v>
      </c>
      <c r="AR8" s="1734"/>
      <c r="AS8" s="1459" t="s">
        <v>67</v>
      </c>
      <c r="AT8" s="1348"/>
      <c r="AU8" s="2253" t="s">
        <v>489</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490</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491</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492</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493</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171</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172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67</v>
      </c>
      <c r="AR19" s="1736"/>
      <c r="AS19" s="1460" t="s">
        <v>67</v>
      </c>
      <c r="BA19" s="1155">
        <v>0</v>
      </c>
    </row>
    <row customHeight="1" ht="14.25" hidden="1">
      <c r="AV20" s="496"/>
      <c r="AW20" s="496"/>
      <c r="AX20" s="496"/>
      <c r="AY20" s="496"/>
      <c r="AZ20" s="496"/>
      <c r="BA20" s="1155">
        <v>0</v>
      </c>
    </row>
    <row customHeight="1" ht="14.25" hidden="1">
      <c r="O21" s="1367" t="s">
        <v>439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440</v>
      </c>
      <c r="P23" s="1508"/>
      <c r="Q23" s="1510"/>
      <c r="R23" s="1510"/>
      <c r="Y23" s="1507" t="s">
        <v>442</v>
      </c>
      <c r="AA23" s="1507" t="s">
        <v>443</v>
      </c>
      <c r="AB23" s="1507" t="s">
        <v>494</v>
      </c>
      <c r="AE23" s="1507" t="s">
        <v>495</v>
      </c>
      <c r="AF23" s="1507" t="s">
        <v>494</v>
      </c>
      <c r="AI23" s="1507" t="s">
        <v>496</v>
      </c>
      <c r="AJ23" s="1507" t="s">
        <v>494</v>
      </c>
      <c r="AM23" s="1507" t="s">
        <v>497</v>
      </c>
      <c r="AQ23" s="1507" t="s">
        <v>442</v>
      </c>
      <c r="AS23" s="1507" t="s">
        <v>443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ИМУП «ПОСЖИЛКОМСЕРВИС»</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445</v>
      </c>
      <c r="T31" s="2250"/>
      <c r="U31" s="1372"/>
      <c r="V31" s="2264" t="str">
        <f>IF(TITLE_DATE_PR_CHANGE="",IF(TITLE_DATE_PR="","",TITLE_DATE_PR),TITLE_DATE_PR_CHANGE)</f>
        <v>46141</v>
      </c>
      <c r="W31" s="2264"/>
      <c r="X31" s="2264"/>
      <c r="Y31" s="2264"/>
      <c r="Z31" s="2264"/>
      <c r="AA31" s="326"/>
      <c r="AB31" s="2264" t="str">
        <f>IF(TITLE_DATE_PR_CHANGE="",IF(TITLE_DATE_PR="","",TITLE_DATE_PR),TITLE_DATE_PR_CHANGE)</f>
        <v>46141</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446</v>
      </c>
      <c r="T32" s="2250"/>
      <c r="U32" s="1372"/>
      <c r="V32" s="2251" t="str">
        <f>IF(TITLE_NUMBER_PR_CHANGE="",IF(TITLE_NUMBER_PR="","",TITLE_NUMBER_PR),TITLE_NUMBER_PR_CHANGE)</f>
        <v>654,659,660</v>
      </c>
      <c r="W32" s="2251"/>
      <c r="X32" s="2251"/>
      <c r="Y32" s="2251"/>
      <c r="Z32" s="2251"/>
      <c r="AA32" s="326"/>
      <c r="AB32" s="2251" t="str">
        <f>IF(TITLE_NUMBER_PR_CHANGE="",IF(TITLE_NUMBER_PR="","",TITLE_NUMBER_PR),TITLE_NUMBER_PR_CHANGE)</f>
        <v>654,659,660</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445</v>
      </c>
      <c r="T35" s="2250"/>
      <c r="U35" s="1372"/>
      <c r="V35" s="2264" t="str">
        <f>IF(TITLE_DATE_PR_CHANGE="",IF(TITLE_DATE_PR="","",TITLE_DATE_PR),TITLE_DATE_PR_CHANGE)</f>
        <v>46141</v>
      </c>
      <c r="W35" s="2264"/>
      <c r="X35" s="2264"/>
      <c r="Y35" s="2264"/>
      <c r="Z35" s="2264"/>
      <c r="AA35" s="326"/>
      <c r="AB35" s="2264" t="str">
        <f>IF(TITLE_DATE_PR_CHANGE="",IF(TITLE_DATE_PR="","",TITLE_DATE_PR),TITLE_DATE_PR_CHANGE)</f>
        <v>46141</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446</v>
      </c>
      <c r="T36" s="2250"/>
      <c r="U36" s="1372"/>
      <c r="V36" s="2251" t="str">
        <f>IF(TITLE_NUMBER_PR_CHANGE="",IF(TITLE_NUMBER_PR="","",TITLE_NUMBER_PR),TITLE_NUMBER_PR_CHANGE)</f>
        <v>654,659,660</v>
      </c>
      <c r="W36" s="2251"/>
      <c r="X36" s="2251"/>
      <c r="Y36" s="2251"/>
      <c r="Z36" s="2251"/>
      <c r="AA36" s="326"/>
      <c r="AB36" s="2251" t="str">
        <f>IF(TITLE_NUMBER_PR_CHANGE="",IF(TITLE_NUMBER_PR="","",TITLE_NUMBER_PR),TITLE_NUMBER_PR_CHANGE)</f>
        <v>654,659,660</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449</v>
      </c>
      <c r="AB37" s="326"/>
      <c r="AC37" s="326"/>
      <c r="AD37" s="326"/>
      <c r="AE37" s="326"/>
      <c r="AF37" s="326"/>
      <c r="AG37" s="326"/>
      <c r="AH37" s="326"/>
      <c r="AI37" s="326"/>
      <c r="AJ37" s="326"/>
      <c r="AK37" s="326"/>
      <c r="AL37" s="326"/>
      <c r="AM37" s="326"/>
      <c r="AN37" s="326"/>
      <c r="AO37" s="326"/>
      <c r="AP37" s="326"/>
      <c r="AQ37" s="326"/>
      <c r="AR37" s="326"/>
      <c r="AS37" s="278" t="s">
        <v>449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325</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326</v>
      </c>
      <c r="BA39" s="1155">
        <v>14</v>
      </c>
    </row>
    <row customHeight="1" ht="14.699999999999998">
      <c r="Q40" s="291"/>
      <c r="R40" s="376"/>
      <c r="S40" s="2273" t="s">
        <v>89</v>
      </c>
      <c r="T40" s="2209" t="s">
        <v>498</v>
      </c>
      <c r="U40" s="301"/>
      <c r="V40" s="2275"/>
      <c r="W40" s="2275"/>
      <c r="X40" s="2275"/>
      <c r="Y40" s="2275"/>
      <c r="Z40" s="2276"/>
      <c r="AA40" s="2336" t="s">
        <v>452</v>
      </c>
      <c r="AB40" s="2328" t="s">
        <v>499</v>
      </c>
      <c r="AC40" s="2291"/>
      <c r="AD40" s="2291"/>
      <c r="AE40" s="2329"/>
      <c r="AF40" s="2291" t="s">
        <v>500</v>
      </c>
      <c r="AG40" s="2291"/>
      <c r="AH40" s="2291"/>
      <c r="AI40" s="2329"/>
      <c r="AJ40" s="2328" t="s">
        <v>501</v>
      </c>
      <c r="AK40" s="2291"/>
      <c r="AL40" s="2291"/>
      <c r="AM40" s="2329"/>
      <c r="AN40" s="2328" t="s">
        <v>451</v>
      </c>
      <c r="AO40" s="2291"/>
      <c r="AP40" s="2275"/>
      <c r="AQ40" s="2275"/>
      <c r="AR40" s="2276"/>
      <c r="AS40" s="2277" t="s">
        <v>452</v>
      </c>
      <c r="AT40" s="2280" t="s">
        <v>454</v>
      </c>
      <c r="AU40" s="2127"/>
      <c r="BA40" s="1155">
        <v>14</v>
      </c>
    </row>
    <row customHeight="1" ht="35.699999999999996">
      <c r="Q41" s="291"/>
      <c r="R41" s="376"/>
      <c r="S41" s="2273"/>
      <c r="T41" s="2209"/>
      <c r="U41" s="1031"/>
      <c r="V41" s="2127" t="s">
        <v>502</v>
      </c>
      <c r="W41" s="2127"/>
      <c r="X41" s="2294" t="s">
        <v>458</v>
      </c>
      <c r="Y41" s="2313"/>
      <c r="Z41" s="2314"/>
      <c r="AA41" s="2337"/>
      <c r="AB41" s="2330"/>
      <c r="AC41" s="2331"/>
      <c r="AD41" s="2331"/>
      <c r="AE41" s="2332"/>
      <c r="AF41" s="2331"/>
      <c r="AG41" s="2331"/>
      <c r="AH41" s="2331"/>
      <c r="AI41" s="2332"/>
      <c r="AJ41" s="2330"/>
      <c r="AK41" s="2331"/>
      <c r="AL41" s="2331"/>
      <c r="AM41" s="2331"/>
      <c r="AN41" s="2127" t="s">
        <v>502</v>
      </c>
      <c r="AO41" s="2127"/>
      <c r="AP41" s="2313" t="s">
        <v>458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459</v>
      </c>
      <c r="F43" s="1364" t="s">
        <v>460</v>
      </c>
      <c r="G43" s="1364" t="s">
        <v>461</v>
      </c>
      <c r="H43" s="1364" t="s">
        <v>462</v>
      </c>
      <c r="I43" s="1364" t="s">
        <v>463</v>
      </c>
      <c r="J43" s="1364" t="s">
        <v>464</v>
      </c>
      <c r="K43" s="1364" t="s">
        <v>465</v>
      </c>
      <c r="L43" s="1364" t="s">
        <v>440</v>
      </c>
      <c r="Q43" s="291"/>
      <c r="R43" s="376"/>
      <c r="S43" s="2273"/>
      <c r="T43" s="2209"/>
      <c r="U43" s="302"/>
      <c r="V43" s="1330" t="s">
        <v>503</v>
      </c>
      <c r="W43" s="1330" t="s">
        <v>504</v>
      </c>
      <c r="X43" s="1338" t="s">
        <v>468</v>
      </c>
      <c r="Y43" s="2270" t="s">
        <v>469</v>
      </c>
      <c r="Z43" s="2271"/>
      <c r="AA43" s="2338"/>
      <c r="AB43" s="2333"/>
      <c r="AC43" s="2334"/>
      <c r="AD43" s="2334"/>
      <c r="AE43" s="2335"/>
      <c r="AF43" s="2334"/>
      <c r="AG43" s="2334"/>
      <c r="AH43" s="2334"/>
      <c r="AI43" s="2335"/>
      <c r="AJ43" s="2333"/>
      <c r="AK43" s="2334"/>
      <c r="AL43" s="2334"/>
      <c r="AM43" s="2335"/>
      <c r="AN43" s="1860" t="s">
        <v>503</v>
      </c>
      <c r="AO43" s="1860" t="s">
        <v>504</v>
      </c>
      <c r="AP43" s="1338" t="s">
        <v>468</v>
      </c>
      <c r="AQ43" s="2270" t="s">
        <v>469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225</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225</v>
      </c>
      <c r="B46" s="1363" t="s">
        <v>226</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422</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423</v>
      </c>
      <c r="AW46" s="500"/>
      <c r="AX46" s="500" t="str">
        <f>IF(T46="","",T46)</f>
        <v>Территория действия тарифа</v>
      </c>
      <c r="AY46" s="500"/>
      <c r="AZ46" s="500"/>
      <c r="BA46" s="1155">
        <v>21</v>
      </c>
    </row>
    <row customHeight="1" ht="24">
      <c r="A47" s="1363" t="s">
        <v>225</v>
      </c>
      <c r="B47" s="1363" t="s">
        <v>226</v>
      </c>
      <c r="C47" s="1363" t="s">
        <v>227</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424</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425</v>
      </c>
      <c r="AW47" s="500"/>
      <c r="AX47" s="500" t="str">
        <f>IF(T47="","",T47)</f>
        <v>Наименование системы теплоснабжения </v>
      </c>
      <c r="AY47" s="500"/>
      <c r="AZ47" s="500"/>
      <c r="BA47" s="1155">
        <v>23</v>
      </c>
    </row>
    <row customHeight="1" ht="21">
      <c r="A48" s="1363" t="s">
        <v>225</v>
      </c>
      <c r="B48" s="1363" t="s">
        <v>226</v>
      </c>
      <c r="C48" s="1363" t="s">
        <v>227</v>
      </c>
      <c r="D48" s="1363" t="s">
        <v>228</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426</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427</v>
      </c>
      <c r="AW48" s="500"/>
      <c r="AX48" s="500" t="str">
        <f>IF(T48="","",T48)</f>
        <v>Источник тепловой энергии  </v>
      </c>
      <c r="AY48" s="500"/>
      <c r="AZ48" s="500"/>
      <c r="BA48" s="1155">
        <v>20</v>
      </c>
    </row>
    <row s="1642" customFormat="1" customHeight="1" ht="1.05">
      <c r="A49" s="1343" t="s">
        <v>225</v>
      </c>
      <c r="B49" s="1343" t="s">
        <v>226</v>
      </c>
      <c r="C49" s="1343" t="s">
        <v>227</v>
      </c>
      <c r="D49" s="1343" t="s">
        <v>228</v>
      </c>
      <c r="E49" s="2259"/>
      <c r="F49" s="2259"/>
      <c r="G49" s="2259"/>
      <c r="H49" s="2259"/>
      <c r="I49" s="2256" t="str">
        <f>S48&amp;".1"</f>
        <v>....1</v>
      </c>
      <c r="J49" s="1343"/>
      <c r="K49" s="1343"/>
      <c r="L49" s="1346" t="s">
        <v>428</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225</v>
      </c>
      <c r="B50" s="1343" t="s">
        <v>226</v>
      </c>
      <c r="C50" s="1343" t="s">
        <v>227</v>
      </c>
      <c r="D50" s="1343" t="s">
        <v>228</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225</v>
      </c>
      <c r="B51" s="1363" t="s">
        <v>226</v>
      </c>
      <c r="C51" s="1363" t="s">
        <v>227</v>
      </c>
      <c r="D51" s="1363" t="s">
        <v>228</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67</v>
      </c>
      <c r="Z51" s="1734"/>
      <c r="AA51" s="1459" t="s">
        <v>67</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67</v>
      </c>
      <c r="AR51" s="1734"/>
      <c r="AS51" s="1459" t="s">
        <v>67</v>
      </c>
      <c r="AT51" s="1348"/>
      <c r="AU51" s="2253" t="s">
        <v>505</v>
      </c>
      <c r="AV51" s="511">
        <f>STRCHECKDATE(V54:AT54)</f>
      </c>
      <c r="AW51" s="500"/>
      <c r="AX51" s="500" t="str">
        <f>IF(T51="","",T51)</f>
        <v/>
      </c>
      <c r="AY51" s="500"/>
      <c r="AZ51" s="500"/>
      <c r="BA51" s="1155">
        <v>21</v>
      </c>
    </row>
    <row customHeight="1" ht="11.549999999999999">
      <c r="A52" s="1363" t="s">
        <v>225</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490</v>
      </c>
      <c r="AN52" s="1393"/>
      <c r="AO52" s="1496"/>
      <c r="AP52" s="1393"/>
      <c r="AQ52" s="1393"/>
      <c r="AR52" s="1393"/>
      <c r="AS52" s="1393"/>
      <c r="AT52" s="1390"/>
      <c r="AU52" s="2254"/>
      <c r="AW52" s="500"/>
      <c r="AX52" s="500"/>
      <c r="AY52" s="500"/>
      <c r="AZ52" s="500"/>
      <c r="BA52" s="1155">
        <v>11</v>
      </c>
    </row>
    <row customHeight="1" ht="11.549999999999999">
      <c r="A53" s="1363" t="s">
        <v>225</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491</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225</v>
      </c>
      <c r="B54" s="1363" t="s">
        <v>226</v>
      </c>
      <c r="C54" s="1363" t="s">
        <v>227</v>
      </c>
      <c r="D54" s="1363" t="s">
        <v>228</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492</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225</v>
      </c>
      <c r="B55" s="1363" t="s">
        <v>226</v>
      </c>
      <c r="C55" s="1363" t="s">
        <v>227</v>
      </c>
      <c r="D55" s="1363" t="s">
        <v>228</v>
      </c>
      <c r="E55" s="2259"/>
      <c r="F55" s="2259"/>
      <c r="G55" s="2259"/>
      <c r="H55" s="2259"/>
      <c r="I55" s="2286"/>
      <c r="J55" s="2256"/>
      <c r="K55" s="1363"/>
      <c r="L55" s="1364"/>
      <c r="P55" s="2257"/>
      <c r="Q55" s="2257"/>
      <c r="R55" s="356"/>
      <c r="S55" s="1278"/>
      <c r="T55" s="287" t="s">
        <v>493</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225</v>
      </c>
      <c r="B56" s="1343" t="s">
        <v>226</v>
      </c>
      <c r="C56" s="1343" t="s">
        <v>227</v>
      </c>
      <c r="D56" s="1343" t="s">
        <v>228</v>
      </c>
      <c r="E56" s="2259"/>
      <c r="F56" s="2259"/>
      <c r="G56" s="2259"/>
      <c r="H56" s="2259"/>
      <c r="I56" s="2256"/>
      <c r="J56" s="1343"/>
      <c r="K56" s="1343"/>
      <c r="L56" s="1346"/>
      <c r="M56" s="510"/>
      <c r="N56" s="510"/>
      <c r="O56" s="510"/>
      <c r="P56" s="2257"/>
      <c r="Q56" s="1331"/>
      <c r="R56" s="356"/>
      <c r="S56" s="1386"/>
      <c r="T56" s="1387" t="s">
        <v>437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225</v>
      </c>
      <c r="B57" s="1343" t="s">
        <v>226</v>
      </c>
      <c r="C57" s="1343" t="s">
        <v>227</v>
      </c>
      <c r="D57" s="1343" t="s">
        <v>228</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225</v>
      </c>
      <c r="B58" s="1343" t="s">
        <v>226</v>
      </c>
      <c r="C58" s="1343" t="s">
        <v>227</v>
      </c>
      <c r="D58" s="1314"/>
      <c r="E58" s="2259"/>
      <c r="F58" s="2259"/>
      <c r="G58" s="2258"/>
      <c r="H58" s="1314"/>
      <c r="I58" s="1314"/>
      <c r="J58" s="1314"/>
      <c r="K58" s="1314"/>
      <c r="L58" s="1339"/>
      <c r="M58" s="1315"/>
      <c r="N58" s="1315"/>
      <c r="P58" s="1316"/>
      <c r="Q58" s="1317"/>
      <c r="R58" s="1316"/>
      <c r="S58" s="1322"/>
      <c r="T58" s="1325" t="s">
        <v>170</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225</v>
      </c>
      <c r="B59" s="1343" t="s">
        <v>226</v>
      </c>
      <c r="C59" s="1314"/>
      <c r="D59" s="1314"/>
      <c r="E59" s="2259"/>
      <c r="F59" s="2258"/>
      <c r="G59" s="1314"/>
      <c r="H59" s="1314"/>
      <c r="I59" s="1314"/>
      <c r="J59" s="1314"/>
      <c r="K59" s="1314"/>
      <c r="L59" s="1339"/>
      <c r="M59" s="1321"/>
      <c r="N59" s="1321"/>
      <c r="P59" s="1316"/>
      <c r="Q59" s="1317"/>
      <c r="R59" s="1316"/>
      <c r="S59" s="1322"/>
      <c r="T59" s="1325" t="s">
        <v>171</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225</v>
      </c>
      <c r="B60" s="1343"/>
      <c r="C60" s="1343"/>
      <c r="D60" s="1343"/>
      <c r="E60" s="2259"/>
      <c r="F60" s="1343"/>
      <c r="G60" s="1343"/>
      <c r="H60" s="1343"/>
      <c r="I60" s="1343"/>
      <c r="J60" s="1343"/>
      <c r="K60" s="1343"/>
      <c r="L60" s="1346"/>
      <c r="M60" s="1321"/>
      <c r="N60" s="1321"/>
      <c r="O60" s="518"/>
      <c r="P60" s="380"/>
      <c r="Q60" s="1344"/>
      <c r="R60" s="380"/>
      <c r="S60" s="1322"/>
      <c r="T60" s="1325" t="s">
        <v>172</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225</v>
      </c>
      <c r="B61" s="1343"/>
      <c r="C61" s="1343"/>
      <c r="D61" s="1343"/>
      <c r="E61" s="2258"/>
      <c r="F61" s="1343"/>
      <c r="G61" s="1343"/>
      <c r="H61" s="1343"/>
      <c r="I61" s="1343"/>
      <c r="J61" s="1343"/>
      <c r="K61" s="1343"/>
      <c r="L61" s="1346"/>
      <c r="M61" s="1321"/>
      <c r="N61" s="1321"/>
      <c r="O61" s="518"/>
      <c r="P61" s="380"/>
      <c r="Q61" s="1344"/>
      <c r="R61" s="380"/>
      <c r="S61" s="1322"/>
      <c r="T61" s="1325" t="s">
        <v>172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189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9EAB56-CDE1-4024-51A6-0.F547BC6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422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506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507</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508</v>
      </c>
      <c r="U5" s="300"/>
      <c r="V5" s="2350"/>
      <c r="W5" s="2351"/>
      <c r="X5" s="2351"/>
      <c r="Y5" s="2351"/>
      <c r="Z5" s="2351"/>
      <c r="AA5" s="2351"/>
      <c r="AB5" s="2352"/>
      <c r="AC5" s="2353"/>
      <c r="AD5" s="2354"/>
      <c r="AE5" s="2354"/>
      <c r="AF5" s="2354"/>
      <c r="AG5" s="2354"/>
      <c r="AH5" s="2354"/>
      <c r="AI5" s="2354"/>
      <c r="AJ5" s="2355"/>
      <c r="AK5" s="1258" t="s">
        <v>509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431</v>
      </c>
      <c r="P6" s="2257"/>
      <c r="Q6" s="2257">
        <v>1</v>
      </c>
      <c r="R6" s="357"/>
      <c r="S6" s="1425">
        <f>$J6</f>
      </c>
      <c r="T6" s="286" t="s">
        <v>432</v>
      </c>
      <c r="U6" s="300"/>
      <c r="V6" s="2245"/>
      <c r="W6" s="2246"/>
      <c r="X6" s="2246"/>
      <c r="Y6" s="2246"/>
      <c r="Z6" s="2246"/>
      <c r="AA6" s="2246"/>
      <c r="AB6" s="2247"/>
      <c r="AC6" s="2245"/>
      <c r="AD6" s="2246"/>
      <c r="AE6" s="2246"/>
      <c r="AF6" s="2246"/>
      <c r="AG6" s="2246"/>
      <c r="AH6" s="2246"/>
      <c r="AI6" s="2246"/>
      <c r="AJ6" s="2247"/>
      <c r="AK6" s="1307" t="s">
        <v>510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511</v>
      </c>
      <c r="U9" s="367"/>
      <c r="V9" s="367"/>
      <c r="W9" s="367"/>
      <c r="X9" s="367"/>
      <c r="Y9" s="367"/>
      <c r="Z9" s="367"/>
      <c r="AA9" s="367"/>
      <c r="AB9" s="367"/>
      <c r="AC9" s="367"/>
      <c r="AD9" s="367"/>
      <c r="AE9" s="367"/>
      <c r="AF9" s="367"/>
      <c r="AG9" s="367"/>
      <c r="AH9" s="367"/>
      <c r="AI9" s="367"/>
      <c r="AJ9" s="367"/>
      <c r="AK9" s="1258" t="s">
        <v>512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437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513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439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440</v>
      </c>
      <c r="P20" s="1362"/>
      <c r="Q20" s="1442"/>
      <c r="R20" s="1442"/>
      <c r="S20" s="729"/>
      <c r="T20" s="1160" t="s">
        <v>441</v>
      </c>
      <c r="Z20" s="186" t="s">
        <v>442</v>
      </c>
      <c r="AB20" s="186" t="s">
        <v>443</v>
      </c>
      <c r="AC20" s="1160" t="s">
        <v>441</v>
      </c>
      <c r="AG20" s="186" t="s">
        <v>444</v>
      </c>
      <c r="AI20" s="186" t="s">
        <v>443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445</v>
      </c>
      <c r="T28" s="2250"/>
      <c r="U28" s="1372"/>
      <c r="V28" s="2264" t="str">
        <f>IF(TITLE_DATE_PR_CHANGE="",IF(TITLE_DATE_PR="","",TITLE_DATE_PR),TITLE_DATE_PR_CHANGE)</f>
        <v>46141</v>
      </c>
      <c r="W28" s="2264"/>
      <c r="X28" s="2264"/>
      <c r="Y28" s="2264"/>
      <c r="Z28" s="2264"/>
      <c r="AA28" s="2264"/>
      <c r="AB28" s="326"/>
      <c r="AC28" s="2264" t="str">
        <f>IF(TITLE_DATE_PR_CHANGE="",IF(TITLE_DATE_PR="","",TITLE_DATE_PR),TITLE_DATE_PR_CHANGE)</f>
        <v>46141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446</v>
      </c>
      <c r="T29" s="2250"/>
      <c r="U29" s="1372"/>
      <c r="V29" s="2251" t="str">
        <f>IF(TITLE_NUMBER_PR_CHANGE="",IF(TITLE_NUMBER_PR="","",TITLE_NUMBER_PR),TITLE_NUMBER_PR_CHANGE)</f>
        <v>654,659,660</v>
      </c>
      <c r="W29" s="2251"/>
      <c r="X29" s="2251"/>
      <c r="Y29" s="2251"/>
      <c r="Z29" s="2251"/>
      <c r="AA29" s="2251"/>
      <c r="AB29" s="326"/>
      <c r="AC29" s="2251" t="str">
        <f>IF(TITLE_NUMBER_PR_CHANGE="",IF(TITLE_NUMBER_PR="","",TITLE_NUMBER_PR),TITLE_NUMBER_PR_CHANGE)</f>
        <v>654,659,660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447</v>
      </c>
      <c r="T32" s="2250"/>
      <c r="U32" s="1372"/>
      <c r="V32" s="2264" t="str">
        <f>IF(TITLE_DATE_PR_CHANGE="",IF(TITLE_DATE_PR="","",TITLE_DATE_PR),TITLE_DATE_PR_CHANGE)</f>
        <v>46141</v>
      </c>
      <c r="W32" s="2264"/>
      <c r="X32" s="2264"/>
      <c r="Y32" s="2264"/>
      <c r="Z32" s="2264"/>
      <c r="AA32" s="2264"/>
      <c r="AB32" s="326"/>
      <c r="AC32" s="2264" t="str">
        <f>IF(TITLE_DATE_PR_CHANGE="",IF(TITLE_DATE_PR="","",TITLE_DATE_PR),TITLE_DATE_PR_CHANGE)</f>
        <v>46141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448</v>
      </c>
      <c r="T33" s="2250"/>
      <c r="U33" s="1372"/>
      <c r="V33" s="2251" t="str">
        <f>IF(TITLE_NUMBER_PR_CHANGE="",IF(TITLE_NUMBER_PR="","",TITLE_NUMBER_PR),TITLE_NUMBER_PR_CHANGE)</f>
        <v>654,659,660</v>
      </c>
      <c r="W33" s="2251"/>
      <c r="X33" s="2251"/>
      <c r="Y33" s="2251"/>
      <c r="Z33" s="2251"/>
      <c r="AA33" s="2251"/>
      <c r="AB33" s="326"/>
      <c r="AC33" s="2251" t="str">
        <f>IF(TITLE_NUMBER_PR_CHANGE="",IF(TITLE_NUMBER_PR="","",TITLE_NUMBER_PR),TITLE_NUMBER_PR_CHANGE)</f>
        <v>654,659,660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449</v>
      </c>
      <c r="AC34" s="326"/>
      <c r="AD34" s="326"/>
      <c r="AE34" s="326"/>
      <c r="AF34" s="326"/>
      <c r="AG34" s="326"/>
      <c r="AH34" s="326"/>
      <c r="AI34" s="278" t="s">
        <v>449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325</v>
      </c>
      <c r="T36" s="2127"/>
      <c r="U36" s="2127"/>
      <c r="V36" s="2127"/>
      <c r="W36" s="2127"/>
      <c r="X36" s="2127"/>
      <c r="Y36" s="2127"/>
      <c r="Z36" s="2127"/>
      <c r="AA36" s="2127"/>
      <c r="AB36" s="2127"/>
      <c r="AC36" s="2127"/>
      <c r="AD36" s="2127"/>
      <c r="AE36" s="2127"/>
      <c r="AF36" s="2127"/>
      <c r="AG36" s="2127"/>
      <c r="AH36" s="2127"/>
      <c r="AI36" s="2127"/>
      <c r="AJ36" s="2127"/>
      <c r="AK36" s="2127" t="s">
        <v>326</v>
      </c>
      <c r="AQ36" s="1155">
        <v>14</v>
      </c>
    </row>
    <row customHeight="1" ht="14.699999999999998">
      <c r="Q37" s="376"/>
      <c r="R37" s="376"/>
      <c r="S37" s="2273" t="s">
        <v>89</v>
      </c>
      <c r="T37" s="2209" t="s">
        <v>450</v>
      </c>
      <c r="U37" s="301"/>
      <c r="V37" s="2274" t="s">
        <v>451</v>
      </c>
      <c r="W37" s="2275"/>
      <c r="X37" s="2275"/>
      <c r="Y37" s="2275"/>
      <c r="Z37" s="2275"/>
      <c r="AA37" s="2276"/>
      <c r="AB37" s="2277" t="s">
        <v>452</v>
      </c>
      <c r="AC37" s="2274" t="s">
        <v>451</v>
      </c>
      <c r="AD37" s="2275"/>
      <c r="AE37" s="2275"/>
      <c r="AF37" s="2275"/>
      <c r="AG37" s="2275"/>
      <c r="AH37" s="2276"/>
      <c r="AI37" s="2277" t="s">
        <v>453</v>
      </c>
      <c r="AJ37" s="2280" t="s">
        <v>454</v>
      </c>
      <c r="AK37" s="2127"/>
      <c r="AQ37" s="1155">
        <v>14</v>
      </c>
    </row>
    <row customHeight="1" ht="35.699999999999996">
      <c r="Q38" s="376"/>
      <c r="R38" s="376"/>
      <c r="S38" s="2273"/>
      <c r="T38" s="2209"/>
      <c r="U38" s="1031"/>
      <c r="V38" s="1352" t="s">
        <v>514</v>
      </c>
      <c r="W38" s="2262" t="s">
        <v>457</v>
      </c>
      <c r="X38" s="2263"/>
      <c r="Y38" s="2262" t="s">
        <v>458</v>
      </c>
      <c r="Z38" s="2269"/>
      <c r="AA38" s="2263"/>
      <c r="AB38" s="2278"/>
      <c r="AC38" s="1352" t="s">
        <v>514</v>
      </c>
      <c r="AD38" s="2262" t="s">
        <v>457</v>
      </c>
      <c r="AE38" s="2263"/>
      <c r="AF38" s="2262" t="s">
        <v>458</v>
      </c>
      <c r="AG38" s="2269"/>
      <c r="AH38" s="2263"/>
      <c r="AI38" s="2278"/>
      <c r="AJ38" s="2281"/>
      <c r="AK38" s="2127"/>
      <c r="AQ38" s="1155">
        <v>34</v>
      </c>
    </row>
    <row customHeight="1" ht="35.699999999999996">
      <c r="A39" s="1370"/>
      <c r="B39" s="1370" t="s">
        <v>137</v>
      </c>
      <c r="C39" s="1370" t="s">
        <v>138</v>
      </c>
      <c r="D39" s="1370" t="s">
        <v>139</v>
      </c>
      <c r="E39" s="1364" t="s">
        <v>459</v>
      </c>
      <c r="F39" s="1364" t="s">
        <v>460</v>
      </c>
      <c r="G39" s="1364" t="s">
        <v>461</v>
      </c>
      <c r="H39" s="1364"/>
      <c r="I39" s="1364" t="s">
        <v>515</v>
      </c>
      <c r="J39" s="1364" t="s">
        <v>464</v>
      </c>
      <c r="K39" s="1364" t="s">
        <v>516</v>
      </c>
      <c r="L39" s="1364" t="s">
        <v>440</v>
      </c>
      <c r="Q39" s="376"/>
      <c r="R39" s="376"/>
      <c r="S39" s="2273"/>
      <c r="T39" s="2209"/>
      <c r="U39" s="302"/>
      <c r="V39" s="1352" t="s">
        <v>517</v>
      </c>
      <c r="W39" s="1222" t="s">
        <v>518</v>
      </c>
      <c r="X39" s="1222" t="s">
        <v>519</v>
      </c>
      <c r="Y39" s="1357" t="s">
        <v>468</v>
      </c>
      <c r="Z39" s="2270" t="s">
        <v>469</v>
      </c>
      <c r="AA39" s="2271"/>
      <c r="AB39" s="2279"/>
      <c r="AC39" s="1352" t="s">
        <v>517</v>
      </c>
      <c r="AD39" s="1222" t="s">
        <v>518</v>
      </c>
      <c r="AE39" s="1222" t="s">
        <v>519</v>
      </c>
      <c r="AF39" s="1357" t="s">
        <v>468</v>
      </c>
      <c r="AG39" s="2270" t="s">
        <v>469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251</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251</v>
      </c>
      <c r="B42" s="1363" t="s">
        <v>252</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422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423</v>
      </c>
      <c r="AM42" s="500"/>
      <c r="AN42" s="500" t="str">
        <f>IF(T42="","",T42)</f>
        <v>Территория действия тарифа</v>
      </c>
      <c r="AO42" s="500"/>
      <c r="AP42" s="500"/>
      <c r="AQ42" s="1155">
        <v>23</v>
      </c>
    </row>
    <row customHeight="1" ht="24">
      <c r="A43" s="1363" t="s">
        <v>251</v>
      </c>
      <c r="B43" s="1363" t="s">
        <v>252</v>
      </c>
      <c r="C43" s="1363" t="s">
        <v>253</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506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507</v>
      </c>
      <c r="AM43" s="500"/>
      <c r="AN43" s="500" t="str">
        <f>IF(T43="","",T43)</f>
        <v>Наименование централизованной системы холодного водоснабжения</v>
      </c>
      <c r="AO43" s="500"/>
      <c r="AP43" s="500"/>
      <c r="AQ43" s="1155">
        <v>23</v>
      </c>
    </row>
    <row customHeight="1" ht="24">
      <c r="A44" s="1363" t="s">
        <v>251</v>
      </c>
      <c r="B44" s="1363" t="s">
        <v>252</v>
      </c>
      <c r="C44" s="1363" t="s">
        <v>253</v>
      </c>
      <c r="D44" s="1363" t="s">
        <v>520</v>
      </c>
      <c r="E44" s="2259"/>
      <c r="F44" s="2259"/>
      <c r="G44" s="2259"/>
      <c r="H44" s="2259"/>
      <c r="I44" s="2256" t="str">
        <f>S43&amp;".1"</f>
        <v>...1</v>
      </c>
      <c r="J44" s="1363"/>
      <c r="K44" s="1363"/>
      <c r="L44" s="1364"/>
      <c r="P44" s="2257">
        <v>1</v>
      </c>
      <c r="Q44" s="1354"/>
      <c r="R44" s="356"/>
      <c r="S44" s="1358" t="str">
        <f>$I44</f>
        <v>...1</v>
      </c>
      <c r="T44" s="285" t="s">
        <v>508</v>
      </c>
      <c r="U44" s="300"/>
      <c r="V44" s="2350"/>
      <c r="W44" s="2351"/>
      <c r="X44" s="2351"/>
      <c r="Y44" s="2351"/>
      <c r="Z44" s="2351"/>
      <c r="AA44" s="2351"/>
      <c r="AB44" s="2352"/>
      <c r="AC44" s="2353"/>
      <c r="AD44" s="2354"/>
      <c r="AE44" s="2354"/>
      <c r="AF44" s="2354"/>
      <c r="AG44" s="2354"/>
      <c r="AH44" s="2354"/>
      <c r="AI44" s="2354"/>
      <c r="AJ44" s="2355"/>
      <c r="AK44" s="1258" t="s">
        <v>509</v>
      </c>
      <c r="AM44" s="500"/>
      <c r="AN44" s="500" t="str">
        <f>IF(T44="","",T44)</f>
        <v>Наименование признака дифференциации</v>
      </c>
      <c r="AO44" s="500"/>
      <c r="AP44" s="500"/>
      <c r="AQ44" s="1155">
        <v>23</v>
      </c>
    </row>
    <row customHeight="1" ht="24">
      <c r="A45" s="1363" t="s">
        <v>251</v>
      </c>
      <c r="B45" s="1363" t="s">
        <v>252</v>
      </c>
      <c r="C45" s="1363" t="s">
        <v>253</v>
      </c>
      <c r="D45" s="1363" t="s">
        <v>520</v>
      </c>
      <c r="E45" s="2259"/>
      <c r="F45" s="2259"/>
      <c r="G45" s="2259"/>
      <c r="H45" s="2259"/>
      <c r="I45" s="2286"/>
      <c r="J45" s="2256" t="str">
        <f>I44&amp;".1"</f>
        <v>...1.1</v>
      </c>
      <c r="K45" s="1363"/>
      <c r="L45" s="1364" t="s">
        <v>431</v>
      </c>
      <c r="P45" s="2257"/>
      <c r="Q45" s="2257">
        <v>1</v>
      </c>
      <c r="R45" s="357"/>
      <c r="S45" s="1358" t="str">
        <f>$J45</f>
        <v>...1.1</v>
      </c>
      <c r="T45" s="286" t="s">
        <v>432</v>
      </c>
      <c r="U45" s="300"/>
      <c r="V45" s="2245"/>
      <c r="W45" s="2246"/>
      <c r="X45" s="2246"/>
      <c r="Y45" s="2246"/>
      <c r="Z45" s="2246"/>
      <c r="AA45" s="2246"/>
      <c r="AB45" s="2247"/>
      <c r="AC45" s="2245"/>
      <c r="AD45" s="2246"/>
      <c r="AE45" s="2246"/>
      <c r="AF45" s="2246"/>
      <c r="AG45" s="2246"/>
      <c r="AH45" s="2246"/>
      <c r="AI45" s="2246"/>
      <c r="AJ45" s="2247"/>
      <c r="AK45" s="1307" t="s">
        <v>510</v>
      </c>
      <c r="AM45" s="500"/>
      <c r="AN45" s="500" t="str">
        <f>IF(T45="","",T45)</f>
        <v>Группа потребителей</v>
      </c>
      <c r="AO45" s="500"/>
      <c r="AP45" s="500"/>
      <c r="AQ45" s="1155">
        <v>23</v>
      </c>
    </row>
    <row customHeight="1" ht="24">
      <c r="A46" s="1363" t="s">
        <v>251</v>
      </c>
      <c r="B46" s="1363" t="s">
        <v>252</v>
      </c>
      <c r="C46" s="1363" t="s">
        <v>253</v>
      </c>
      <c r="D46" s="1363" t="s">
        <v>520</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251</v>
      </c>
      <c r="B47" s="1363" t="s">
        <v>252</v>
      </c>
      <c r="C47" s="1363" t="s">
        <v>253</v>
      </c>
      <c r="D47" s="1363" t="s">
        <v>520</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251</v>
      </c>
      <c r="B48" s="1363" t="s">
        <v>252</v>
      </c>
      <c r="C48" s="1363" t="s">
        <v>253</v>
      </c>
      <c r="D48" s="1363" t="s">
        <v>520</v>
      </c>
      <c r="E48" s="2259"/>
      <c r="F48" s="2259"/>
      <c r="G48" s="2259"/>
      <c r="H48" s="2259"/>
      <c r="I48" s="2286"/>
      <c r="J48" s="2256"/>
      <c r="K48" s="1363"/>
      <c r="L48" s="1364"/>
      <c r="P48" s="2257"/>
      <c r="Q48" s="2257"/>
      <c r="R48" s="356"/>
      <c r="S48" s="1278"/>
      <c r="T48" s="287" t="s">
        <v>511</v>
      </c>
      <c r="U48" s="367"/>
      <c r="V48" s="367"/>
      <c r="W48" s="367"/>
      <c r="X48" s="367"/>
      <c r="Y48" s="367"/>
      <c r="Z48" s="367"/>
      <c r="AA48" s="367"/>
      <c r="AB48" s="367"/>
      <c r="AC48" s="367"/>
      <c r="AD48" s="367"/>
      <c r="AE48" s="367"/>
      <c r="AF48" s="367"/>
      <c r="AG48" s="367"/>
      <c r="AH48" s="367"/>
      <c r="AI48" s="367"/>
      <c r="AJ48" s="367"/>
      <c r="AK48" s="1258" t="s">
        <v>512</v>
      </c>
      <c r="AM48" s="500"/>
      <c r="AN48" s="500" t="str">
        <f>IF(T48="","",T48)</f>
        <v>Добавить значение признака дифференциации</v>
      </c>
      <c r="AO48" s="500"/>
      <c r="AP48" s="500"/>
      <c r="AQ48" s="1155">
        <v>20</v>
      </c>
    </row>
    <row customHeight="1" ht="22.049999999999997">
      <c r="A49" s="1363" t="s">
        <v>251</v>
      </c>
      <c r="B49" s="1363" t="s">
        <v>252</v>
      </c>
      <c r="C49" s="1363" t="s">
        <v>253</v>
      </c>
      <c r="D49" s="1363" t="s">
        <v>520</v>
      </c>
      <c r="E49" s="2259"/>
      <c r="F49" s="2259"/>
      <c r="G49" s="2259"/>
      <c r="H49" s="2259"/>
      <c r="I49" s="2256"/>
      <c r="J49" s="1363"/>
      <c r="K49" s="1363"/>
      <c r="L49" s="1364"/>
      <c r="P49" s="2257"/>
      <c r="Q49" s="1354"/>
      <c r="R49" s="356"/>
      <c r="S49" s="1278"/>
      <c r="T49" s="365" t="s">
        <v>437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251</v>
      </c>
      <c r="B50" s="1363" t="s">
        <v>252</v>
      </c>
      <c r="C50" s="1363" t="s">
        <v>253</v>
      </c>
      <c r="D50" s="1363" t="s">
        <v>520</v>
      </c>
      <c r="E50" s="2259"/>
      <c r="F50" s="2259"/>
      <c r="G50" s="2259"/>
      <c r="H50" s="2258"/>
      <c r="I50" s="1363"/>
      <c r="J50" s="1363"/>
      <c r="K50" s="1363"/>
      <c r="L50" s="1364"/>
      <c r="M50" s="1365"/>
      <c r="N50" s="1365"/>
      <c r="O50" s="537"/>
      <c r="P50" s="360"/>
      <c r="Q50" s="375"/>
      <c r="R50" s="355"/>
      <c r="S50" s="1278"/>
      <c r="T50" s="372" t="s">
        <v>513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251</v>
      </c>
      <c r="B51" s="1343" t="s">
        <v>252</v>
      </c>
      <c r="C51" s="1314"/>
      <c r="D51" s="1314"/>
      <c r="E51" s="2259"/>
      <c r="F51" s="2258"/>
      <c r="G51" s="1314"/>
      <c r="H51" s="1314"/>
      <c r="I51" s="1314"/>
      <c r="J51" s="1314"/>
      <c r="K51" s="1314"/>
      <c r="L51" s="1426"/>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251</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189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74218-4B1A-B14C-B528-0.7498C83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422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506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507</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508</v>
      </c>
      <c r="U5" s="300"/>
      <c r="V5" s="2350"/>
      <c r="W5" s="2351"/>
      <c r="X5" s="2351"/>
      <c r="Y5" s="2351"/>
      <c r="Z5" s="2351"/>
      <c r="AA5" s="2351"/>
      <c r="AB5" s="2352"/>
      <c r="AC5" s="2353"/>
      <c r="AD5" s="2354"/>
      <c r="AE5" s="2354"/>
      <c r="AF5" s="2354"/>
      <c r="AG5" s="2354"/>
      <c r="AH5" s="2354"/>
      <c r="AI5" s="2354"/>
      <c r="AJ5" s="2355"/>
      <c r="AK5" s="1258" t="s">
        <v>509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431</v>
      </c>
      <c r="P6" s="2257"/>
      <c r="Q6" s="2257">
        <v>1</v>
      </c>
      <c r="R6" s="357"/>
      <c r="S6" s="1457">
        <f>$J6</f>
      </c>
      <c r="T6" s="286" t="s">
        <v>432</v>
      </c>
      <c r="U6" s="300"/>
      <c r="V6" s="2245"/>
      <c r="W6" s="2246"/>
      <c r="X6" s="2246"/>
      <c r="Y6" s="2246"/>
      <c r="Z6" s="2246"/>
      <c r="AA6" s="2246"/>
      <c r="AB6" s="2247"/>
      <c r="AC6" s="2245"/>
      <c r="AD6" s="2246"/>
      <c r="AE6" s="2246"/>
      <c r="AF6" s="2246"/>
      <c r="AG6" s="2246"/>
      <c r="AH6" s="2246"/>
      <c r="AI6" s="2246"/>
      <c r="AJ6" s="2247"/>
      <c r="AK6" s="1307" t="s">
        <v>510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511</v>
      </c>
      <c r="U9" s="367"/>
      <c r="V9" s="367"/>
      <c r="W9" s="367"/>
      <c r="X9" s="367"/>
      <c r="Y9" s="367"/>
      <c r="Z9" s="367"/>
      <c r="AA9" s="367"/>
      <c r="AB9" s="367"/>
      <c r="AC9" s="367"/>
      <c r="AD9" s="367"/>
      <c r="AE9" s="367"/>
      <c r="AF9" s="367"/>
      <c r="AG9" s="367"/>
      <c r="AH9" s="367"/>
      <c r="AI9" s="367"/>
      <c r="AJ9" s="367"/>
      <c r="AK9" s="1258" t="s">
        <v>512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437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439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440</v>
      </c>
      <c r="P20" s="1362"/>
      <c r="Q20" s="1442"/>
      <c r="R20" s="1442"/>
      <c r="S20" s="729"/>
      <c r="T20" s="1160" t="s">
        <v>441</v>
      </c>
      <c r="Z20" s="186" t="s">
        <v>442</v>
      </c>
      <c r="AB20" s="186" t="s">
        <v>443</v>
      </c>
      <c r="AC20" s="1160" t="s">
        <v>441</v>
      </c>
      <c r="AG20" s="186" t="s">
        <v>444</v>
      </c>
      <c r="AI20" s="186" t="s">
        <v>443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445</v>
      </c>
      <c r="T28" s="2250"/>
      <c r="U28" s="1372"/>
      <c r="V28" s="2264" t="str">
        <f>IF(TITLE_DATE_PR_CHANGE="",IF(TITLE_DATE_PR="","",TITLE_DATE_PR),TITLE_DATE_PR_CHANGE)</f>
        <v>46141</v>
      </c>
      <c r="W28" s="2264"/>
      <c r="X28" s="2264"/>
      <c r="Y28" s="2264"/>
      <c r="Z28" s="2264"/>
      <c r="AA28" s="2264"/>
      <c r="AB28" s="326"/>
      <c r="AC28" s="2264" t="str">
        <f>IF(TITLE_DATE_PR_CHANGE="",IF(TITLE_DATE_PR="","",TITLE_DATE_PR),TITLE_DATE_PR_CHANGE)</f>
        <v>46141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446</v>
      </c>
      <c r="T29" s="2250"/>
      <c r="U29" s="1372"/>
      <c r="V29" s="2251" t="str">
        <f>IF(TITLE_NUMBER_PR_CHANGE="",IF(TITLE_NUMBER_PR="","",TITLE_NUMBER_PR),TITLE_NUMBER_PR_CHANGE)</f>
        <v>654,659,660</v>
      </c>
      <c r="W29" s="2251"/>
      <c r="X29" s="2251"/>
      <c r="Y29" s="2251"/>
      <c r="Z29" s="2251"/>
      <c r="AA29" s="2251"/>
      <c r="AB29" s="326"/>
      <c r="AC29" s="2251" t="str">
        <f>IF(TITLE_NUMBER_PR_CHANGE="",IF(TITLE_NUMBER_PR="","",TITLE_NUMBER_PR),TITLE_NUMBER_PR_CHANGE)</f>
        <v>654,659,660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447</v>
      </c>
      <c r="T32" s="2250"/>
      <c r="U32" s="1372"/>
      <c r="V32" s="2264" t="str">
        <f>IF(TITLE_DATE_PR_CHANGE="",IF(TITLE_DATE_PR="","",TITLE_DATE_PR),TITLE_DATE_PR_CHANGE)</f>
        <v>46141</v>
      </c>
      <c r="W32" s="2264"/>
      <c r="X32" s="2264"/>
      <c r="Y32" s="2264"/>
      <c r="Z32" s="2264"/>
      <c r="AA32" s="2264"/>
      <c r="AB32" s="326"/>
      <c r="AC32" s="2264" t="str">
        <f>IF(TITLE_DATE_PR_CHANGE="",IF(TITLE_DATE_PR="","",TITLE_DATE_PR),TITLE_DATE_PR_CHANGE)</f>
        <v>46141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448</v>
      </c>
      <c r="T33" s="2250"/>
      <c r="U33" s="1372"/>
      <c r="V33" s="2251" t="str">
        <f>IF(TITLE_NUMBER_PR_CHANGE="",IF(TITLE_NUMBER_PR="","",TITLE_NUMBER_PR),TITLE_NUMBER_PR_CHANGE)</f>
        <v>654,659,660</v>
      </c>
      <c r="W33" s="2251"/>
      <c r="X33" s="2251"/>
      <c r="Y33" s="2251"/>
      <c r="Z33" s="2251"/>
      <c r="AA33" s="2251"/>
      <c r="AB33" s="326"/>
      <c r="AC33" s="2251" t="str">
        <f>IF(TITLE_NUMBER_PR_CHANGE="",IF(TITLE_NUMBER_PR="","",TITLE_NUMBER_PR),TITLE_NUMBER_PR_CHANGE)</f>
        <v>654,659,660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449</v>
      </c>
      <c r="AC34" s="326"/>
      <c r="AD34" s="326"/>
      <c r="AE34" s="326"/>
      <c r="AF34" s="326"/>
      <c r="AG34" s="326"/>
      <c r="AH34" s="326"/>
      <c r="AI34" s="278" t="s">
        <v>449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325</v>
      </c>
      <c r="T36" s="2127"/>
      <c r="U36" s="2127"/>
      <c r="V36" s="2127"/>
      <c r="W36" s="2127"/>
      <c r="X36" s="2127"/>
      <c r="Y36" s="2127"/>
      <c r="Z36" s="2127"/>
      <c r="AA36" s="2127"/>
      <c r="AB36" s="2127"/>
      <c r="AC36" s="2127"/>
      <c r="AD36" s="2127"/>
      <c r="AE36" s="2127"/>
      <c r="AF36" s="2127"/>
      <c r="AG36" s="2127"/>
      <c r="AH36" s="2127"/>
      <c r="AI36" s="2127"/>
      <c r="AJ36" s="2127"/>
      <c r="AK36" s="2127" t="s">
        <v>326</v>
      </c>
      <c r="AQ36" s="1155">
        <v>14</v>
      </c>
    </row>
    <row customHeight="1" ht="14.699999999999998">
      <c r="Q37" s="376"/>
      <c r="R37" s="376"/>
      <c r="S37" s="2273" t="s">
        <v>89</v>
      </c>
      <c r="T37" s="2209" t="s">
        <v>450</v>
      </c>
      <c r="U37" s="301"/>
      <c r="V37" s="2274" t="s">
        <v>451</v>
      </c>
      <c r="W37" s="2275"/>
      <c r="X37" s="2275"/>
      <c r="Y37" s="2275"/>
      <c r="Z37" s="2275"/>
      <c r="AA37" s="2276"/>
      <c r="AB37" s="2277" t="s">
        <v>452</v>
      </c>
      <c r="AC37" s="2274" t="s">
        <v>451</v>
      </c>
      <c r="AD37" s="2275"/>
      <c r="AE37" s="2275"/>
      <c r="AF37" s="2275"/>
      <c r="AG37" s="2275"/>
      <c r="AH37" s="2276"/>
      <c r="AI37" s="2277" t="s">
        <v>453</v>
      </c>
      <c r="AJ37" s="2280" t="s">
        <v>454</v>
      </c>
      <c r="AK37" s="2127"/>
      <c r="AQ37" s="1155">
        <v>14</v>
      </c>
    </row>
    <row customHeight="1" ht="35.699999999999996">
      <c r="Q38" s="376"/>
      <c r="R38" s="376"/>
      <c r="S38" s="2273"/>
      <c r="T38" s="2209"/>
      <c r="U38" s="1031"/>
      <c r="V38" s="1452" t="s">
        <v>514</v>
      </c>
      <c r="W38" s="2262" t="s">
        <v>457</v>
      </c>
      <c r="X38" s="2263"/>
      <c r="Y38" s="2262" t="s">
        <v>458</v>
      </c>
      <c r="Z38" s="2269"/>
      <c r="AA38" s="2263"/>
      <c r="AB38" s="2278"/>
      <c r="AC38" s="1452" t="s">
        <v>514</v>
      </c>
      <c r="AD38" s="2262" t="s">
        <v>457</v>
      </c>
      <c r="AE38" s="2263"/>
      <c r="AF38" s="2262" t="s">
        <v>458</v>
      </c>
      <c r="AG38" s="2269"/>
      <c r="AH38" s="2263"/>
      <c r="AI38" s="2278"/>
      <c r="AJ38" s="2281"/>
      <c r="AK38" s="2127"/>
      <c r="AQ38" s="1155">
        <v>34</v>
      </c>
    </row>
    <row customHeight="1" ht="35.699999999999996">
      <c r="A39" s="1370"/>
      <c r="B39" s="1370" t="s">
        <v>137</v>
      </c>
      <c r="C39" s="1370" t="s">
        <v>138</v>
      </c>
      <c r="D39" s="1370" t="s">
        <v>139</v>
      </c>
      <c r="E39" s="1364" t="s">
        <v>459</v>
      </c>
      <c r="F39" s="1364" t="s">
        <v>460</v>
      </c>
      <c r="G39" s="1364" t="s">
        <v>461</v>
      </c>
      <c r="H39" s="1364"/>
      <c r="I39" s="1364" t="s">
        <v>515</v>
      </c>
      <c r="J39" s="1364" t="s">
        <v>464</v>
      </c>
      <c r="K39" s="1364" t="s">
        <v>516</v>
      </c>
      <c r="L39" s="1364" t="s">
        <v>440</v>
      </c>
      <c r="Q39" s="376"/>
      <c r="R39" s="376"/>
      <c r="S39" s="2273"/>
      <c r="T39" s="2209"/>
      <c r="U39" s="302"/>
      <c r="V39" s="1452" t="s">
        <v>517</v>
      </c>
      <c r="W39" s="1222" t="s">
        <v>518</v>
      </c>
      <c r="X39" s="1222" t="s">
        <v>519</v>
      </c>
      <c r="Y39" s="1455" t="s">
        <v>468</v>
      </c>
      <c r="Z39" s="2270" t="s">
        <v>469</v>
      </c>
      <c r="AA39" s="2271"/>
      <c r="AB39" s="2279"/>
      <c r="AC39" s="1452" t="s">
        <v>517</v>
      </c>
      <c r="AD39" s="1222" t="s">
        <v>518</v>
      </c>
      <c r="AE39" s="1222" t="s">
        <v>519</v>
      </c>
      <c r="AF39" s="1455" t="s">
        <v>468</v>
      </c>
      <c r="AG39" s="2270" t="s">
        <v>469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256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256</v>
      </c>
      <c r="B42" s="1363" t="s">
        <v>257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422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423</v>
      </c>
      <c r="AM42" s="500"/>
      <c r="AN42" s="500" t="str">
        <f>IF(T42="","",T42)</f>
        <v>Территория действия тарифа</v>
      </c>
      <c r="AO42" s="500"/>
      <c r="AP42" s="500"/>
      <c r="AQ42" s="1155">
        <v>23</v>
      </c>
    </row>
    <row customHeight="1" ht="24">
      <c r="A43" s="1363" t="s">
        <v>256</v>
      </c>
      <c r="B43" s="1363" t="s">
        <v>257</v>
      </c>
      <c r="C43" s="1363" t="s">
        <v>258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506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507</v>
      </c>
      <c r="AM43" s="500"/>
      <c r="AN43" s="500" t="str">
        <f>IF(T43="","",T43)</f>
        <v>Наименование централизованной системы холодного водоснабжения</v>
      </c>
      <c r="AO43" s="500"/>
      <c r="AP43" s="500"/>
      <c r="AQ43" s="1155">
        <v>23</v>
      </c>
    </row>
    <row customHeight="1" ht="24">
      <c r="A44" s="1363" t="s">
        <v>256</v>
      </c>
      <c r="B44" s="1363" t="s">
        <v>257</v>
      </c>
      <c r="C44" s="1363" t="s">
        <v>258</v>
      </c>
      <c r="D44" s="1363" t="s">
        <v>521</v>
      </c>
      <c r="E44" s="2259"/>
      <c r="F44" s="2259"/>
      <c r="G44" s="2259"/>
      <c r="H44" s="2259"/>
      <c r="I44" s="2256" t="str">
        <f>S43&amp;".1"</f>
        <v>...1</v>
      </c>
      <c r="J44" s="1363"/>
      <c r="K44" s="1363"/>
      <c r="L44" s="1364"/>
      <c r="P44" s="2257">
        <v>1</v>
      </c>
      <c r="Q44" s="1450"/>
      <c r="R44" s="356"/>
      <c r="S44" s="1457" t="str">
        <f>$I44</f>
        <v>...1</v>
      </c>
      <c r="T44" s="285" t="s">
        <v>508</v>
      </c>
      <c r="U44" s="300"/>
      <c r="V44" s="2350"/>
      <c r="W44" s="2351"/>
      <c r="X44" s="2351"/>
      <c r="Y44" s="2351"/>
      <c r="Z44" s="2351"/>
      <c r="AA44" s="2351"/>
      <c r="AB44" s="2352"/>
      <c r="AC44" s="2353"/>
      <c r="AD44" s="2354"/>
      <c r="AE44" s="2354"/>
      <c r="AF44" s="2354"/>
      <c r="AG44" s="2354"/>
      <c r="AH44" s="2354"/>
      <c r="AI44" s="2354"/>
      <c r="AJ44" s="2355"/>
      <c r="AK44" s="1258" t="s">
        <v>509</v>
      </c>
      <c r="AM44" s="500"/>
      <c r="AN44" s="500" t="str">
        <f>IF(T44="","",T44)</f>
        <v>Наименование признака дифференциации</v>
      </c>
      <c r="AO44" s="500"/>
      <c r="AP44" s="500"/>
      <c r="AQ44" s="1155">
        <v>23</v>
      </c>
    </row>
    <row customHeight="1" ht="24">
      <c r="A45" s="1363" t="s">
        <v>256</v>
      </c>
      <c r="B45" s="1363" t="s">
        <v>257</v>
      </c>
      <c r="C45" s="1363" t="s">
        <v>258</v>
      </c>
      <c r="D45" s="1363" t="s">
        <v>521</v>
      </c>
      <c r="E45" s="2259"/>
      <c r="F45" s="2259"/>
      <c r="G45" s="2259"/>
      <c r="H45" s="2259"/>
      <c r="I45" s="2286"/>
      <c r="J45" s="2256" t="str">
        <f>I44&amp;".1"</f>
        <v>...1.1</v>
      </c>
      <c r="K45" s="1363"/>
      <c r="L45" s="1364" t="s">
        <v>431</v>
      </c>
      <c r="P45" s="2257"/>
      <c r="Q45" s="2257">
        <v>1</v>
      </c>
      <c r="R45" s="357"/>
      <c r="S45" s="1457" t="str">
        <f>$J45</f>
        <v>...1.1</v>
      </c>
      <c r="T45" s="286" t="s">
        <v>432</v>
      </c>
      <c r="U45" s="300"/>
      <c r="V45" s="2245"/>
      <c r="W45" s="2246"/>
      <c r="X45" s="2246"/>
      <c r="Y45" s="2246"/>
      <c r="Z45" s="2246"/>
      <c r="AA45" s="2246"/>
      <c r="AB45" s="2247"/>
      <c r="AC45" s="2245"/>
      <c r="AD45" s="2246"/>
      <c r="AE45" s="2246"/>
      <c r="AF45" s="2246"/>
      <c r="AG45" s="2246"/>
      <c r="AH45" s="2246"/>
      <c r="AI45" s="2246"/>
      <c r="AJ45" s="2247"/>
      <c r="AK45" s="1307" t="s">
        <v>510</v>
      </c>
      <c r="AM45" s="500"/>
      <c r="AN45" s="500" t="str">
        <f>IF(T45="","",T45)</f>
        <v>Группа потребителей</v>
      </c>
      <c r="AO45" s="500"/>
      <c r="AP45" s="500"/>
      <c r="AQ45" s="1155">
        <v>23</v>
      </c>
    </row>
    <row customHeight="1" ht="24">
      <c r="A46" s="1363" t="s">
        <v>256</v>
      </c>
      <c r="B46" s="1363" t="s">
        <v>257</v>
      </c>
      <c r="C46" s="1363" t="s">
        <v>258</v>
      </c>
      <c r="D46" s="1363" t="s">
        <v>521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256</v>
      </c>
      <c r="B47" s="1363" t="s">
        <v>257</v>
      </c>
      <c r="C47" s="1363" t="s">
        <v>258</v>
      </c>
      <c r="D47" s="1363" t="s">
        <v>521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256</v>
      </c>
      <c r="B48" s="1363" t="s">
        <v>257</v>
      </c>
      <c r="C48" s="1363" t="s">
        <v>258</v>
      </c>
      <c r="D48" s="1363" t="s">
        <v>521</v>
      </c>
      <c r="E48" s="2259"/>
      <c r="F48" s="2259"/>
      <c r="G48" s="2259"/>
      <c r="H48" s="2259"/>
      <c r="I48" s="2286"/>
      <c r="J48" s="2256"/>
      <c r="K48" s="1363"/>
      <c r="L48" s="1364"/>
      <c r="P48" s="2257"/>
      <c r="Q48" s="2257"/>
      <c r="R48" s="356"/>
      <c r="S48" s="1278"/>
      <c r="T48" s="287" t="s">
        <v>511</v>
      </c>
      <c r="U48" s="367"/>
      <c r="V48" s="367"/>
      <c r="W48" s="367"/>
      <c r="X48" s="367"/>
      <c r="Y48" s="367"/>
      <c r="Z48" s="367"/>
      <c r="AA48" s="367"/>
      <c r="AB48" s="367"/>
      <c r="AC48" s="367"/>
      <c r="AD48" s="367"/>
      <c r="AE48" s="367"/>
      <c r="AF48" s="367"/>
      <c r="AG48" s="367"/>
      <c r="AH48" s="367"/>
      <c r="AI48" s="367"/>
      <c r="AJ48" s="367"/>
      <c r="AK48" s="1258" t="s">
        <v>512</v>
      </c>
      <c r="AM48" s="500"/>
      <c r="AN48" s="500" t="str">
        <f>IF(T48="","",T48)</f>
        <v>Добавить значение признака дифференциации</v>
      </c>
      <c r="AO48" s="500"/>
      <c r="AP48" s="500"/>
      <c r="AQ48" s="1155">
        <v>20</v>
      </c>
    </row>
    <row customHeight="1" ht="22.049999999999997">
      <c r="A49" s="1363" t="s">
        <v>256</v>
      </c>
      <c r="B49" s="1363" t="s">
        <v>257</v>
      </c>
      <c r="C49" s="1363" t="s">
        <v>258</v>
      </c>
      <c r="D49" s="1363" t="s">
        <v>521</v>
      </c>
      <c r="E49" s="2259"/>
      <c r="F49" s="2259"/>
      <c r="G49" s="2259"/>
      <c r="H49" s="2259"/>
      <c r="I49" s="2256"/>
      <c r="J49" s="1363"/>
      <c r="K49" s="1363"/>
      <c r="L49" s="1364"/>
      <c r="P49" s="2257"/>
      <c r="Q49" s="1450"/>
      <c r="R49" s="356"/>
      <c r="S49" s="1278"/>
      <c r="T49" s="365" t="s">
        <v>437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256</v>
      </c>
      <c r="B50" s="1363" t="s">
        <v>257</v>
      </c>
      <c r="C50" s="1363" t="s">
        <v>258</v>
      </c>
      <c r="D50" s="1363" t="s">
        <v>521</v>
      </c>
      <c r="E50" s="2259"/>
      <c r="F50" s="2259"/>
      <c r="G50" s="2259"/>
      <c r="H50" s="2258"/>
      <c r="I50" s="1363"/>
      <c r="J50" s="1363"/>
      <c r="K50" s="1363"/>
      <c r="L50" s="1364"/>
      <c r="M50" s="1365"/>
      <c r="N50" s="1365"/>
      <c r="O50" s="537"/>
      <c r="P50" s="360"/>
      <c r="Q50" s="375"/>
      <c r="R50" s="355"/>
      <c r="S50" s="1278"/>
      <c r="T50" s="372" t="s">
        <v>513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256</v>
      </c>
      <c r="B51" s="1343" t="s">
        <v>257</v>
      </c>
      <c r="C51" s="1314"/>
      <c r="D51" s="1314"/>
      <c r="E51" s="2259"/>
      <c r="F51" s="2258"/>
      <c r="G51" s="1314"/>
      <c r="H51" s="1314"/>
      <c r="I51" s="1314"/>
      <c r="J51" s="1314"/>
      <c r="K51" s="1314"/>
      <c r="L51" s="1458"/>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256</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189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727DF-AFF8-891B-123B-0.9659722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422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506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507</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508</v>
      </c>
      <c r="U5" s="300"/>
      <c r="V5" s="2350"/>
      <c r="W5" s="2351"/>
      <c r="X5" s="2351"/>
      <c r="Y5" s="2351"/>
      <c r="Z5" s="2351"/>
      <c r="AA5" s="2351"/>
      <c r="AB5" s="2352"/>
      <c r="AC5" s="2353"/>
      <c r="AD5" s="2354"/>
      <c r="AE5" s="2354"/>
      <c r="AF5" s="2354"/>
      <c r="AG5" s="2354"/>
      <c r="AH5" s="2354"/>
      <c r="AI5" s="2354"/>
      <c r="AJ5" s="2355"/>
      <c r="AK5" s="1258" t="s">
        <v>509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431</v>
      </c>
      <c r="P6" s="2257"/>
      <c r="Q6" s="2257">
        <v>1</v>
      </c>
      <c r="R6" s="357"/>
      <c r="S6" s="1457">
        <f>$J6</f>
      </c>
      <c r="T6" s="286" t="s">
        <v>432</v>
      </c>
      <c r="U6" s="300"/>
      <c r="V6" s="2245"/>
      <c r="W6" s="2246"/>
      <c r="X6" s="2246"/>
      <c r="Y6" s="2246"/>
      <c r="Z6" s="2246"/>
      <c r="AA6" s="2246"/>
      <c r="AB6" s="2247"/>
      <c r="AC6" s="2245"/>
      <c r="AD6" s="2246"/>
      <c r="AE6" s="2246"/>
      <c r="AF6" s="2246"/>
      <c r="AG6" s="2246"/>
      <c r="AH6" s="2246"/>
      <c r="AI6" s="2246"/>
      <c r="AJ6" s="2247"/>
      <c r="AK6" s="1307" t="s">
        <v>510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511</v>
      </c>
      <c r="U9" s="367"/>
      <c r="V9" s="367"/>
      <c r="W9" s="367"/>
      <c r="X9" s="367"/>
      <c r="Y9" s="367"/>
      <c r="Z9" s="367"/>
      <c r="AA9" s="367"/>
      <c r="AB9" s="367"/>
      <c r="AC9" s="367"/>
      <c r="AD9" s="367"/>
      <c r="AE9" s="367"/>
      <c r="AF9" s="367"/>
      <c r="AG9" s="367"/>
      <c r="AH9" s="367"/>
      <c r="AI9" s="367"/>
      <c r="AJ9" s="367"/>
      <c r="AK9" s="1258" t="s">
        <v>512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437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439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440</v>
      </c>
      <c r="P20" s="1362"/>
      <c r="Q20" s="1442"/>
      <c r="R20" s="1442"/>
      <c r="S20" s="729"/>
      <c r="T20" s="1160" t="s">
        <v>441</v>
      </c>
      <c r="Z20" s="186" t="s">
        <v>442</v>
      </c>
      <c r="AB20" s="186" t="s">
        <v>443</v>
      </c>
      <c r="AC20" s="1160" t="s">
        <v>441</v>
      </c>
      <c r="AG20" s="186" t="s">
        <v>444</v>
      </c>
      <c r="AI20" s="186" t="s">
        <v>443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445</v>
      </c>
      <c r="T28" s="2250"/>
      <c r="U28" s="1372"/>
      <c r="V28" s="2264" t="str">
        <f>IF(TITLE_DATE_PR_CHANGE="",IF(TITLE_DATE_PR="","",TITLE_DATE_PR),TITLE_DATE_PR_CHANGE)</f>
        <v>46141</v>
      </c>
      <c r="W28" s="2264"/>
      <c r="X28" s="2264"/>
      <c r="Y28" s="2264"/>
      <c r="Z28" s="2264"/>
      <c r="AA28" s="2264"/>
      <c r="AB28" s="326"/>
      <c r="AC28" s="2264" t="str">
        <f>IF(TITLE_DATE_PR_CHANGE="",IF(TITLE_DATE_PR="","",TITLE_DATE_PR),TITLE_DATE_PR_CHANGE)</f>
        <v>46141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446</v>
      </c>
      <c r="T29" s="2250"/>
      <c r="U29" s="1372"/>
      <c r="V29" s="2251" t="str">
        <f>IF(TITLE_NUMBER_PR_CHANGE="",IF(TITLE_NUMBER_PR="","",TITLE_NUMBER_PR),TITLE_NUMBER_PR_CHANGE)</f>
        <v>654,659,660</v>
      </c>
      <c r="W29" s="2251"/>
      <c r="X29" s="2251"/>
      <c r="Y29" s="2251"/>
      <c r="Z29" s="2251"/>
      <c r="AA29" s="2251"/>
      <c r="AB29" s="326"/>
      <c r="AC29" s="2251" t="str">
        <f>IF(TITLE_NUMBER_PR_CHANGE="",IF(TITLE_NUMBER_PR="","",TITLE_NUMBER_PR),TITLE_NUMBER_PR_CHANGE)</f>
        <v>654,659,660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447</v>
      </c>
      <c r="T32" s="2250"/>
      <c r="U32" s="1372"/>
      <c r="V32" s="2264" t="str">
        <f>IF(TITLE_DATE_PR_CHANGE="",IF(TITLE_DATE_PR="","",TITLE_DATE_PR),TITLE_DATE_PR_CHANGE)</f>
        <v>46141</v>
      </c>
      <c r="W32" s="2264"/>
      <c r="X32" s="2264"/>
      <c r="Y32" s="2264"/>
      <c r="Z32" s="2264"/>
      <c r="AA32" s="2264"/>
      <c r="AB32" s="326"/>
      <c r="AC32" s="2264" t="str">
        <f>IF(TITLE_DATE_PR_CHANGE="",IF(TITLE_DATE_PR="","",TITLE_DATE_PR),TITLE_DATE_PR_CHANGE)</f>
        <v>46141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448</v>
      </c>
      <c r="T33" s="2250"/>
      <c r="U33" s="1372"/>
      <c r="V33" s="2251" t="str">
        <f>IF(TITLE_NUMBER_PR_CHANGE="",IF(TITLE_NUMBER_PR="","",TITLE_NUMBER_PR),TITLE_NUMBER_PR_CHANGE)</f>
        <v>654,659,660</v>
      </c>
      <c r="W33" s="2251"/>
      <c r="X33" s="2251"/>
      <c r="Y33" s="2251"/>
      <c r="Z33" s="2251"/>
      <c r="AA33" s="2251"/>
      <c r="AB33" s="326"/>
      <c r="AC33" s="2251" t="str">
        <f>IF(TITLE_NUMBER_PR_CHANGE="",IF(TITLE_NUMBER_PR="","",TITLE_NUMBER_PR),TITLE_NUMBER_PR_CHANGE)</f>
        <v>654,659,660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449</v>
      </c>
      <c r="AC34" s="326"/>
      <c r="AD34" s="326"/>
      <c r="AE34" s="326"/>
      <c r="AF34" s="326"/>
      <c r="AG34" s="326"/>
      <c r="AH34" s="326"/>
      <c r="AI34" s="278" t="s">
        <v>449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325</v>
      </c>
      <c r="T36" s="2127"/>
      <c r="U36" s="2127"/>
      <c r="V36" s="2127"/>
      <c r="W36" s="2127"/>
      <c r="X36" s="2127"/>
      <c r="Y36" s="2127"/>
      <c r="Z36" s="2127"/>
      <c r="AA36" s="2127"/>
      <c r="AB36" s="2127"/>
      <c r="AC36" s="2127"/>
      <c r="AD36" s="2127"/>
      <c r="AE36" s="2127"/>
      <c r="AF36" s="2127"/>
      <c r="AG36" s="2127"/>
      <c r="AH36" s="2127"/>
      <c r="AI36" s="2127"/>
      <c r="AJ36" s="2127"/>
      <c r="AK36" s="2127" t="s">
        <v>326</v>
      </c>
      <c r="AQ36" s="1155">
        <v>14</v>
      </c>
    </row>
    <row customHeight="1" ht="14.699999999999998">
      <c r="Q37" s="376"/>
      <c r="R37" s="376"/>
      <c r="S37" s="2273" t="s">
        <v>89</v>
      </c>
      <c r="T37" s="2209" t="s">
        <v>450</v>
      </c>
      <c r="U37" s="301"/>
      <c r="V37" s="2274" t="s">
        <v>451</v>
      </c>
      <c r="W37" s="2275"/>
      <c r="X37" s="2275"/>
      <c r="Y37" s="2275"/>
      <c r="Z37" s="2275"/>
      <c r="AA37" s="2276"/>
      <c r="AB37" s="2277" t="s">
        <v>452</v>
      </c>
      <c r="AC37" s="2274" t="s">
        <v>451</v>
      </c>
      <c r="AD37" s="2275"/>
      <c r="AE37" s="2275"/>
      <c r="AF37" s="2275"/>
      <c r="AG37" s="2275"/>
      <c r="AH37" s="2276"/>
      <c r="AI37" s="2277" t="s">
        <v>453</v>
      </c>
      <c r="AJ37" s="2280" t="s">
        <v>454</v>
      </c>
      <c r="AK37" s="2127"/>
      <c r="AQ37" s="1155">
        <v>14</v>
      </c>
    </row>
    <row customHeight="1" ht="35.699999999999996">
      <c r="Q38" s="376"/>
      <c r="R38" s="376"/>
      <c r="S38" s="2273"/>
      <c r="T38" s="2209"/>
      <c r="U38" s="1031"/>
      <c r="V38" s="1452" t="s">
        <v>514</v>
      </c>
      <c r="W38" s="2262" t="s">
        <v>457</v>
      </c>
      <c r="X38" s="2263"/>
      <c r="Y38" s="2262" t="s">
        <v>458</v>
      </c>
      <c r="Z38" s="2269"/>
      <c r="AA38" s="2263"/>
      <c r="AB38" s="2278"/>
      <c r="AC38" s="1452" t="s">
        <v>514</v>
      </c>
      <c r="AD38" s="2262" t="s">
        <v>457</v>
      </c>
      <c r="AE38" s="2263"/>
      <c r="AF38" s="2262" t="s">
        <v>458</v>
      </c>
      <c r="AG38" s="2269"/>
      <c r="AH38" s="2263"/>
      <c r="AI38" s="2278"/>
      <c r="AJ38" s="2281"/>
      <c r="AK38" s="2127"/>
      <c r="AQ38" s="1155">
        <v>34</v>
      </c>
    </row>
    <row customHeight="1" ht="35.699999999999996">
      <c r="A39" s="1370"/>
      <c r="B39" s="1370" t="s">
        <v>137</v>
      </c>
      <c r="C39" s="1370" t="s">
        <v>138</v>
      </c>
      <c r="D39" s="1370" t="s">
        <v>139</v>
      </c>
      <c r="E39" s="1364" t="s">
        <v>459</v>
      </c>
      <c r="F39" s="1364" t="s">
        <v>460</v>
      </c>
      <c r="G39" s="1364" t="s">
        <v>461</v>
      </c>
      <c r="H39" s="1364"/>
      <c r="I39" s="1364" t="s">
        <v>515</v>
      </c>
      <c r="J39" s="1364" t="s">
        <v>464</v>
      </c>
      <c r="K39" s="1364" t="s">
        <v>516</v>
      </c>
      <c r="L39" s="1364" t="s">
        <v>440</v>
      </c>
      <c r="Q39" s="376"/>
      <c r="R39" s="376"/>
      <c r="S39" s="2273"/>
      <c r="T39" s="2209"/>
      <c r="U39" s="302"/>
      <c r="V39" s="1452" t="s">
        <v>517</v>
      </c>
      <c r="W39" s="1222" t="s">
        <v>518</v>
      </c>
      <c r="X39" s="1222" t="s">
        <v>519</v>
      </c>
      <c r="Y39" s="1455" t="s">
        <v>468</v>
      </c>
      <c r="Z39" s="2270" t="s">
        <v>469</v>
      </c>
      <c r="AA39" s="2271"/>
      <c r="AB39" s="2279"/>
      <c r="AC39" s="1452" t="s">
        <v>517</v>
      </c>
      <c r="AD39" s="1222" t="s">
        <v>518</v>
      </c>
      <c r="AE39" s="1222" t="s">
        <v>519</v>
      </c>
      <c r="AF39" s="1455" t="s">
        <v>468</v>
      </c>
      <c r="AG39" s="2270" t="s">
        <v>469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261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261</v>
      </c>
      <c r="B42" s="1363" t="s">
        <v>262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422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423</v>
      </c>
      <c r="AM42" s="500"/>
      <c r="AN42" s="500" t="str">
        <f>IF(T42="","",T42)</f>
        <v>Территория действия тарифа</v>
      </c>
      <c r="AO42" s="500"/>
      <c r="AP42" s="500"/>
      <c r="AQ42" s="1155">
        <v>23</v>
      </c>
    </row>
    <row customHeight="1" ht="24">
      <c r="A43" s="1363" t="s">
        <v>261</v>
      </c>
      <c r="B43" s="1363" t="s">
        <v>262</v>
      </c>
      <c r="C43" s="1363" t="s">
        <v>263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506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507</v>
      </c>
      <c r="AM43" s="500"/>
      <c r="AN43" s="500" t="str">
        <f>IF(T43="","",T43)</f>
        <v>Наименование централизованной системы холодного водоснабжения</v>
      </c>
      <c r="AO43" s="500"/>
      <c r="AP43" s="500"/>
      <c r="AQ43" s="1155">
        <v>23</v>
      </c>
    </row>
    <row customHeight="1" ht="24">
      <c r="A44" s="1363" t="s">
        <v>261</v>
      </c>
      <c r="B44" s="1363" t="s">
        <v>262</v>
      </c>
      <c r="C44" s="1363" t="s">
        <v>263</v>
      </c>
      <c r="D44" s="1363" t="s">
        <v>522</v>
      </c>
      <c r="E44" s="2259"/>
      <c r="F44" s="2259"/>
      <c r="G44" s="2259"/>
      <c r="H44" s="2259"/>
      <c r="I44" s="2256" t="str">
        <f>S43&amp;".1"</f>
        <v>...1</v>
      </c>
      <c r="J44" s="1363"/>
      <c r="K44" s="1363"/>
      <c r="L44" s="1364"/>
      <c r="P44" s="2257">
        <v>1</v>
      </c>
      <c r="Q44" s="1450"/>
      <c r="R44" s="356"/>
      <c r="S44" s="1457" t="str">
        <f>$I44</f>
        <v>...1</v>
      </c>
      <c r="T44" s="285" t="s">
        <v>508</v>
      </c>
      <c r="U44" s="300"/>
      <c r="V44" s="2350"/>
      <c r="W44" s="2351"/>
      <c r="X44" s="2351"/>
      <c r="Y44" s="2351"/>
      <c r="Z44" s="2351"/>
      <c r="AA44" s="2351"/>
      <c r="AB44" s="2352"/>
      <c r="AC44" s="2353"/>
      <c r="AD44" s="2354"/>
      <c r="AE44" s="2354"/>
      <c r="AF44" s="2354"/>
      <c r="AG44" s="2354"/>
      <c r="AH44" s="2354"/>
      <c r="AI44" s="2354"/>
      <c r="AJ44" s="2355"/>
      <c r="AK44" s="1258" t="s">
        <v>509</v>
      </c>
      <c r="AM44" s="500"/>
      <c r="AN44" s="500" t="str">
        <f>IF(T44="","",T44)</f>
        <v>Наименование признака дифференциации</v>
      </c>
      <c r="AO44" s="500"/>
      <c r="AP44" s="500"/>
      <c r="AQ44" s="1155">
        <v>23</v>
      </c>
    </row>
    <row customHeight="1" ht="24">
      <c r="A45" s="1363" t="s">
        <v>261</v>
      </c>
      <c r="B45" s="1363" t="s">
        <v>262</v>
      </c>
      <c r="C45" s="1363" t="s">
        <v>263</v>
      </c>
      <c r="D45" s="1363" t="s">
        <v>522</v>
      </c>
      <c r="E45" s="2259"/>
      <c r="F45" s="2259"/>
      <c r="G45" s="2259"/>
      <c r="H45" s="2259"/>
      <c r="I45" s="2286"/>
      <c r="J45" s="2256" t="str">
        <f>I44&amp;".1"</f>
        <v>...1.1</v>
      </c>
      <c r="K45" s="1363"/>
      <c r="L45" s="1364" t="s">
        <v>431</v>
      </c>
      <c r="P45" s="2257"/>
      <c r="Q45" s="2257">
        <v>1</v>
      </c>
      <c r="R45" s="357"/>
      <c r="S45" s="1457" t="str">
        <f>$J45</f>
        <v>...1.1</v>
      </c>
      <c r="T45" s="286" t="s">
        <v>432</v>
      </c>
      <c r="U45" s="300"/>
      <c r="V45" s="2245"/>
      <c r="W45" s="2246"/>
      <c r="X45" s="2246"/>
      <c r="Y45" s="2246"/>
      <c r="Z45" s="2246"/>
      <c r="AA45" s="2246"/>
      <c r="AB45" s="2247"/>
      <c r="AC45" s="2245"/>
      <c r="AD45" s="2246"/>
      <c r="AE45" s="2246"/>
      <c r="AF45" s="2246"/>
      <c r="AG45" s="2246"/>
      <c r="AH45" s="2246"/>
      <c r="AI45" s="2246"/>
      <c r="AJ45" s="2247"/>
      <c r="AK45" s="1307" t="s">
        <v>510</v>
      </c>
      <c r="AM45" s="500"/>
      <c r="AN45" s="500" t="str">
        <f>IF(T45="","",T45)</f>
        <v>Группа потребителей</v>
      </c>
      <c r="AO45" s="500"/>
      <c r="AP45" s="500"/>
      <c r="AQ45" s="1155">
        <v>23</v>
      </c>
    </row>
    <row customHeight="1" ht="24">
      <c r="A46" s="1363" t="s">
        <v>261</v>
      </c>
      <c r="B46" s="1363" t="s">
        <v>262</v>
      </c>
      <c r="C46" s="1363" t="s">
        <v>263</v>
      </c>
      <c r="D46" s="1363" t="s">
        <v>522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261</v>
      </c>
      <c r="B47" s="1363" t="s">
        <v>262</v>
      </c>
      <c r="C47" s="1363" t="s">
        <v>263</v>
      </c>
      <c r="D47" s="1363" t="s">
        <v>522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261</v>
      </c>
      <c r="B48" s="1363" t="s">
        <v>262</v>
      </c>
      <c r="C48" s="1363" t="s">
        <v>263</v>
      </c>
      <c r="D48" s="1363" t="s">
        <v>522</v>
      </c>
      <c r="E48" s="2259"/>
      <c r="F48" s="2259"/>
      <c r="G48" s="2259"/>
      <c r="H48" s="2259"/>
      <c r="I48" s="2286"/>
      <c r="J48" s="2256"/>
      <c r="K48" s="1363"/>
      <c r="L48" s="1364"/>
      <c r="P48" s="2257"/>
      <c r="Q48" s="2257"/>
      <c r="R48" s="356"/>
      <c r="S48" s="1278"/>
      <c r="T48" s="287" t="s">
        <v>511</v>
      </c>
      <c r="U48" s="367"/>
      <c r="V48" s="367"/>
      <c r="W48" s="367"/>
      <c r="X48" s="367"/>
      <c r="Y48" s="367"/>
      <c r="Z48" s="367"/>
      <c r="AA48" s="367"/>
      <c r="AB48" s="367"/>
      <c r="AC48" s="367"/>
      <c r="AD48" s="367"/>
      <c r="AE48" s="367"/>
      <c r="AF48" s="367"/>
      <c r="AG48" s="367"/>
      <c r="AH48" s="367"/>
      <c r="AI48" s="367"/>
      <c r="AJ48" s="367"/>
      <c r="AK48" s="1258" t="s">
        <v>512</v>
      </c>
      <c r="AM48" s="500"/>
      <c r="AN48" s="500" t="str">
        <f>IF(T48="","",T48)</f>
        <v>Добавить значение признака дифференциации</v>
      </c>
      <c r="AO48" s="500"/>
      <c r="AP48" s="500"/>
      <c r="AQ48" s="1155">
        <v>20</v>
      </c>
    </row>
    <row customHeight="1" ht="22.049999999999997">
      <c r="A49" s="1363" t="s">
        <v>261</v>
      </c>
      <c r="B49" s="1363" t="s">
        <v>262</v>
      </c>
      <c r="C49" s="1363" t="s">
        <v>263</v>
      </c>
      <c r="D49" s="1363" t="s">
        <v>522</v>
      </c>
      <c r="E49" s="2259"/>
      <c r="F49" s="2259"/>
      <c r="G49" s="2259"/>
      <c r="H49" s="2259"/>
      <c r="I49" s="2256"/>
      <c r="J49" s="1363"/>
      <c r="K49" s="1363"/>
      <c r="L49" s="1364"/>
      <c r="P49" s="2257"/>
      <c r="Q49" s="1450"/>
      <c r="R49" s="356"/>
      <c r="S49" s="1278"/>
      <c r="T49" s="365" t="s">
        <v>437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261</v>
      </c>
      <c r="B50" s="1363" t="s">
        <v>262</v>
      </c>
      <c r="C50" s="1363" t="s">
        <v>263</v>
      </c>
      <c r="D50" s="1363" t="s">
        <v>522</v>
      </c>
      <c r="E50" s="2259"/>
      <c r="F50" s="2259"/>
      <c r="G50" s="2259"/>
      <c r="H50" s="2258"/>
      <c r="I50" s="1363"/>
      <c r="J50" s="1363"/>
      <c r="K50" s="1363"/>
      <c r="L50" s="1364"/>
      <c r="M50" s="1365"/>
      <c r="N50" s="1365"/>
      <c r="O50" s="537"/>
      <c r="P50" s="360"/>
      <c r="Q50" s="375"/>
      <c r="R50" s="355"/>
      <c r="S50" s="1278"/>
      <c r="T50" s="372" t="s">
        <v>513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261</v>
      </c>
      <c r="B51" s="1343" t="s">
        <v>262</v>
      </c>
      <c r="C51" s="1314"/>
      <c r="D51" s="1314"/>
      <c r="E51" s="2259"/>
      <c r="F51" s="2258"/>
      <c r="G51" s="1314"/>
      <c r="H51" s="1314"/>
      <c r="I51" s="1314"/>
      <c r="J51" s="1314"/>
      <c r="K51" s="1314"/>
      <c r="L51" s="1458"/>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261</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189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A863D-584C-A642-3458-0.56BFBAA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422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506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507</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508</v>
      </c>
      <c r="U5" s="300"/>
      <c r="V5" s="2350"/>
      <c r="W5" s="2351"/>
      <c r="X5" s="2351"/>
      <c r="Y5" s="2351"/>
      <c r="Z5" s="2351"/>
      <c r="AA5" s="2351"/>
      <c r="AB5" s="2352"/>
      <c r="AC5" s="2353"/>
      <c r="AD5" s="2354"/>
      <c r="AE5" s="2354"/>
      <c r="AF5" s="2354"/>
      <c r="AG5" s="2354"/>
      <c r="AH5" s="2354"/>
      <c r="AI5" s="2354"/>
      <c r="AJ5" s="2355"/>
      <c r="AK5" s="1258" t="s">
        <v>509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431</v>
      </c>
      <c r="P6" s="2257"/>
      <c r="Q6" s="2257">
        <v>1</v>
      </c>
      <c r="R6" s="357"/>
      <c r="S6" s="1457">
        <f>$J6</f>
      </c>
      <c r="T6" s="286" t="s">
        <v>432</v>
      </c>
      <c r="U6" s="300"/>
      <c r="V6" s="2245"/>
      <c r="W6" s="2246"/>
      <c r="X6" s="2246"/>
      <c r="Y6" s="2246"/>
      <c r="Z6" s="2246"/>
      <c r="AA6" s="2246"/>
      <c r="AB6" s="2247"/>
      <c r="AC6" s="2245"/>
      <c r="AD6" s="2246"/>
      <c r="AE6" s="2246"/>
      <c r="AF6" s="2246"/>
      <c r="AG6" s="2246"/>
      <c r="AH6" s="2246"/>
      <c r="AI6" s="2246"/>
      <c r="AJ6" s="2247"/>
      <c r="AK6" s="1307" t="s">
        <v>510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511</v>
      </c>
      <c r="U9" s="367"/>
      <c r="V9" s="367"/>
      <c r="W9" s="367"/>
      <c r="X9" s="367"/>
      <c r="Y9" s="367"/>
      <c r="Z9" s="367"/>
      <c r="AA9" s="367"/>
      <c r="AB9" s="367"/>
      <c r="AC9" s="367"/>
      <c r="AD9" s="367"/>
      <c r="AE9" s="367"/>
      <c r="AF9" s="367"/>
      <c r="AG9" s="367"/>
      <c r="AH9" s="367"/>
      <c r="AI9" s="367"/>
      <c r="AJ9" s="367"/>
      <c r="AK9" s="1258" t="s">
        <v>512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437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439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440</v>
      </c>
      <c r="P20" s="1362"/>
      <c r="Q20" s="1442"/>
      <c r="R20" s="1442"/>
      <c r="S20" s="729"/>
      <c r="T20" s="1160" t="s">
        <v>441</v>
      </c>
      <c r="Z20" s="186" t="s">
        <v>442</v>
      </c>
      <c r="AB20" s="186" t="s">
        <v>443</v>
      </c>
      <c r="AC20" s="1160" t="s">
        <v>441</v>
      </c>
      <c r="AG20" s="186" t="s">
        <v>444</v>
      </c>
      <c r="AI20" s="186" t="s">
        <v>443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445</v>
      </c>
      <c r="T28" s="2250"/>
      <c r="U28" s="1372"/>
      <c r="V28" s="2264" t="str">
        <f>IF(TITLE_DATE_PR_CHANGE="",IF(TITLE_DATE_PR="","",TITLE_DATE_PR),TITLE_DATE_PR_CHANGE)</f>
        <v>46141</v>
      </c>
      <c r="W28" s="2264"/>
      <c r="X28" s="2264"/>
      <c r="Y28" s="2264"/>
      <c r="Z28" s="2264"/>
      <c r="AA28" s="2264"/>
      <c r="AB28" s="326"/>
      <c r="AC28" s="2264" t="str">
        <f>IF(TITLE_DATE_PR_CHANGE="",IF(TITLE_DATE_PR="","",TITLE_DATE_PR),TITLE_DATE_PR_CHANGE)</f>
        <v>46141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446</v>
      </c>
      <c r="T29" s="2250"/>
      <c r="U29" s="1372"/>
      <c r="V29" s="2251" t="str">
        <f>IF(TITLE_NUMBER_PR_CHANGE="",IF(TITLE_NUMBER_PR="","",TITLE_NUMBER_PR),TITLE_NUMBER_PR_CHANGE)</f>
        <v>654,659,660</v>
      </c>
      <c r="W29" s="2251"/>
      <c r="X29" s="2251"/>
      <c r="Y29" s="2251"/>
      <c r="Z29" s="2251"/>
      <c r="AA29" s="2251"/>
      <c r="AB29" s="326"/>
      <c r="AC29" s="2251" t="str">
        <f>IF(TITLE_NUMBER_PR_CHANGE="",IF(TITLE_NUMBER_PR="","",TITLE_NUMBER_PR),TITLE_NUMBER_PR_CHANGE)</f>
        <v>654,659,660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447</v>
      </c>
      <c r="T32" s="2250"/>
      <c r="U32" s="1372"/>
      <c r="V32" s="2264" t="str">
        <f>IF(TITLE_DATE_PR_CHANGE="",IF(TITLE_DATE_PR="","",TITLE_DATE_PR),TITLE_DATE_PR_CHANGE)</f>
        <v>46141</v>
      </c>
      <c r="W32" s="2264"/>
      <c r="X32" s="2264"/>
      <c r="Y32" s="2264"/>
      <c r="Z32" s="2264"/>
      <c r="AA32" s="2264"/>
      <c r="AB32" s="326"/>
      <c r="AC32" s="2264" t="str">
        <f>IF(TITLE_DATE_PR_CHANGE="",IF(TITLE_DATE_PR="","",TITLE_DATE_PR),TITLE_DATE_PR_CHANGE)</f>
        <v>46141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448</v>
      </c>
      <c r="T33" s="2250"/>
      <c r="U33" s="1372"/>
      <c r="V33" s="2251" t="str">
        <f>IF(TITLE_NUMBER_PR_CHANGE="",IF(TITLE_NUMBER_PR="","",TITLE_NUMBER_PR),TITLE_NUMBER_PR_CHANGE)</f>
        <v>654,659,660</v>
      </c>
      <c r="W33" s="2251"/>
      <c r="X33" s="2251"/>
      <c r="Y33" s="2251"/>
      <c r="Z33" s="2251"/>
      <c r="AA33" s="2251"/>
      <c r="AB33" s="326"/>
      <c r="AC33" s="2251" t="str">
        <f>IF(TITLE_NUMBER_PR_CHANGE="",IF(TITLE_NUMBER_PR="","",TITLE_NUMBER_PR),TITLE_NUMBER_PR_CHANGE)</f>
        <v>654,659,660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449</v>
      </c>
      <c r="AC34" s="326"/>
      <c r="AD34" s="326"/>
      <c r="AE34" s="326"/>
      <c r="AF34" s="326"/>
      <c r="AG34" s="326"/>
      <c r="AH34" s="326"/>
      <c r="AI34" s="278" t="s">
        <v>449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325</v>
      </c>
      <c r="T36" s="2127"/>
      <c r="U36" s="2127"/>
      <c r="V36" s="2127"/>
      <c r="W36" s="2127"/>
      <c r="X36" s="2127"/>
      <c r="Y36" s="2127"/>
      <c r="Z36" s="2127"/>
      <c r="AA36" s="2127"/>
      <c r="AB36" s="2127"/>
      <c r="AC36" s="2127"/>
      <c r="AD36" s="2127"/>
      <c r="AE36" s="2127"/>
      <c r="AF36" s="2127"/>
      <c r="AG36" s="2127"/>
      <c r="AH36" s="2127"/>
      <c r="AI36" s="2127"/>
      <c r="AJ36" s="2127"/>
      <c r="AK36" s="2127" t="s">
        <v>326</v>
      </c>
      <c r="AQ36" s="1155">
        <v>14</v>
      </c>
    </row>
    <row customHeight="1" ht="14.699999999999998">
      <c r="Q37" s="376"/>
      <c r="R37" s="376"/>
      <c r="S37" s="2273" t="s">
        <v>89</v>
      </c>
      <c r="T37" s="2209" t="s">
        <v>450</v>
      </c>
      <c r="U37" s="301"/>
      <c r="V37" s="2274" t="s">
        <v>451</v>
      </c>
      <c r="W37" s="2275"/>
      <c r="X37" s="2275"/>
      <c r="Y37" s="2275"/>
      <c r="Z37" s="2275"/>
      <c r="AA37" s="2276"/>
      <c r="AB37" s="2277" t="s">
        <v>452</v>
      </c>
      <c r="AC37" s="2274" t="s">
        <v>451</v>
      </c>
      <c r="AD37" s="2275"/>
      <c r="AE37" s="2275"/>
      <c r="AF37" s="2275"/>
      <c r="AG37" s="2275"/>
      <c r="AH37" s="2276"/>
      <c r="AI37" s="2277" t="s">
        <v>453</v>
      </c>
      <c r="AJ37" s="2280" t="s">
        <v>454</v>
      </c>
      <c r="AK37" s="2127"/>
      <c r="AQ37" s="1155">
        <v>14</v>
      </c>
    </row>
    <row customHeight="1" ht="35.699999999999996">
      <c r="Q38" s="376"/>
      <c r="R38" s="376"/>
      <c r="S38" s="2273"/>
      <c r="T38" s="2209"/>
      <c r="U38" s="1031"/>
      <c r="V38" s="1452" t="s">
        <v>514</v>
      </c>
      <c r="W38" s="2262" t="s">
        <v>457</v>
      </c>
      <c r="X38" s="2263"/>
      <c r="Y38" s="2262" t="s">
        <v>458</v>
      </c>
      <c r="Z38" s="2269"/>
      <c r="AA38" s="2263"/>
      <c r="AB38" s="2278"/>
      <c r="AC38" s="1452" t="s">
        <v>514</v>
      </c>
      <c r="AD38" s="2262" t="s">
        <v>457</v>
      </c>
      <c r="AE38" s="2263"/>
      <c r="AF38" s="2262" t="s">
        <v>458</v>
      </c>
      <c r="AG38" s="2269"/>
      <c r="AH38" s="2263"/>
      <c r="AI38" s="2278"/>
      <c r="AJ38" s="2281"/>
      <c r="AK38" s="2127"/>
      <c r="AQ38" s="1155">
        <v>34</v>
      </c>
    </row>
    <row customHeight="1" ht="35.699999999999996">
      <c r="A39" s="1370"/>
      <c r="B39" s="1370" t="s">
        <v>137</v>
      </c>
      <c r="C39" s="1370" t="s">
        <v>138</v>
      </c>
      <c r="D39" s="1370" t="s">
        <v>139</v>
      </c>
      <c r="E39" s="1364" t="s">
        <v>459</v>
      </c>
      <c r="F39" s="1364" t="s">
        <v>460</v>
      </c>
      <c r="G39" s="1364" t="s">
        <v>461</v>
      </c>
      <c r="H39" s="1364"/>
      <c r="I39" s="1364" t="s">
        <v>515</v>
      </c>
      <c r="J39" s="1364" t="s">
        <v>464</v>
      </c>
      <c r="K39" s="1364" t="s">
        <v>516</v>
      </c>
      <c r="L39" s="1364" t="s">
        <v>440</v>
      </c>
      <c r="Q39" s="376"/>
      <c r="R39" s="376"/>
      <c r="S39" s="2273"/>
      <c r="T39" s="2209"/>
      <c r="U39" s="302"/>
      <c r="V39" s="1452" t="s">
        <v>517</v>
      </c>
      <c r="W39" s="1222" t="s">
        <v>518</v>
      </c>
      <c r="X39" s="1222" t="s">
        <v>519</v>
      </c>
      <c r="Y39" s="1455" t="s">
        <v>468</v>
      </c>
      <c r="Z39" s="2270" t="s">
        <v>469</v>
      </c>
      <c r="AA39" s="2271"/>
      <c r="AB39" s="2279"/>
      <c r="AC39" s="1452" t="s">
        <v>517</v>
      </c>
      <c r="AD39" s="1222" t="s">
        <v>518</v>
      </c>
      <c r="AE39" s="1222" t="s">
        <v>519</v>
      </c>
      <c r="AF39" s="1455" t="s">
        <v>468</v>
      </c>
      <c r="AG39" s="2270" t="s">
        <v>469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266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266</v>
      </c>
      <c r="B42" s="1363" t="s">
        <v>267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422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423</v>
      </c>
      <c r="AM42" s="500"/>
      <c r="AN42" s="500" t="str">
        <f>IF(T42="","",T42)</f>
        <v>Территория действия тарифа</v>
      </c>
      <c r="AO42" s="500"/>
      <c r="AP42" s="500"/>
      <c r="AQ42" s="1155">
        <v>23</v>
      </c>
    </row>
    <row customHeight="1" ht="24">
      <c r="A43" s="1363" t="s">
        <v>266</v>
      </c>
      <c r="B43" s="1363" t="s">
        <v>267</v>
      </c>
      <c r="C43" s="1363" t="s">
        <v>268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506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507</v>
      </c>
      <c r="AM43" s="500"/>
      <c r="AN43" s="500" t="str">
        <f>IF(T43="","",T43)</f>
        <v>Наименование централизованной системы холодного водоснабжения</v>
      </c>
      <c r="AO43" s="500"/>
      <c r="AP43" s="500"/>
      <c r="AQ43" s="1155">
        <v>23</v>
      </c>
    </row>
    <row customHeight="1" ht="24">
      <c r="A44" s="1363" t="s">
        <v>266</v>
      </c>
      <c r="B44" s="1363" t="s">
        <v>267</v>
      </c>
      <c r="C44" s="1363" t="s">
        <v>268</v>
      </c>
      <c r="D44" s="1363" t="s">
        <v>523</v>
      </c>
      <c r="E44" s="2259"/>
      <c r="F44" s="2259"/>
      <c r="G44" s="2259"/>
      <c r="H44" s="2259"/>
      <c r="I44" s="2256" t="str">
        <f>S43&amp;".1"</f>
        <v>...1</v>
      </c>
      <c r="J44" s="1363"/>
      <c r="K44" s="1363"/>
      <c r="L44" s="1364"/>
      <c r="P44" s="2257">
        <v>1</v>
      </c>
      <c r="Q44" s="1450"/>
      <c r="R44" s="356"/>
      <c r="S44" s="1457" t="str">
        <f>$I44</f>
        <v>...1</v>
      </c>
      <c r="T44" s="285" t="s">
        <v>508</v>
      </c>
      <c r="U44" s="300"/>
      <c r="V44" s="2350"/>
      <c r="W44" s="2351"/>
      <c r="X44" s="2351"/>
      <c r="Y44" s="2351"/>
      <c r="Z44" s="2351"/>
      <c r="AA44" s="2351"/>
      <c r="AB44" s="2352"/>
      <c r="AC44" s="2353"/>
      <c r="AD44" s="2354"/>
      <c r="AE44" s="2354"/>
      <c r="AF44" s="2354"/>
      <c r="AG44" s="2354"/>
      <c r="AH44" s="2354"/>
      <c r="AI44" s="2354"/>
      <c r="AJ44" s="2355"/>
      <c r="AK44" s="1258" t="s">
        <v>509</v>
      </c>
      <c r="AM44" s="500"/>
      <c r="AN44" s="500" t="str">
        <f>IF(T44="","",T44)</f>
        <v>Наименование признака дифференциации</v>
      </c>
      <c r="AO44" s="500"/>
      <c r="AP44" s="500"/>
      <c r="AQ44" s="1155">
        <v>23</v>
      </c>
    </row>
    <row customHeight="1" ht="24">
      <c r="A45" s="1363" t="s">
        <v>266</v>
      </c>
      <c r="B45" s="1363" t="s">
        <v>267</v>
      </c>
      <c r="C45" s="1363" t="s">
        <v>268</v>
      </c>
      <c r="D45" s="1363" t="s">
        <v>523</v>
      </c>
      <c r="E45" s="2259"/>
      <c r="F45" s="2259"/>
      <c r="G45" s="2259"/>
      <c r="H45" s="2259"/>
      <c r="I45" s="2286"/>
      <c r="J45" s="2256" t="str">
        <f>I44&amp;".1"</f>
        <v>...1.1</v>
      </c>
      <c r="K45" s="1363"/>
      <c r="L45" s="1364" t="s">
        <v>431</v>
      </c>
      <c r="P45" s="2257"/>
      <c r="Q45" s="2257">
        <v>1</v>
      </c>
      <c r="R45" s="357"/>
      <c r="S45" s="1457" t="str">
        <f>$J45</f>
        <v>...1.1</v>
      </c>
      <c r="T45" s="286" t="s">
        <v>432</v>
      </c>
      <c r="U45" s="300"/>
      <c r="V45" s="2245"/>
      <c r="W45" s="2246"/>
      <c r="X45" s="2246"/>
      <c r="Y45" s="2246"/>
      <c r="Z45" s="2246"/>
      <c r="AA45" s="2246"/>
      <c r="AB45" s="2247"/>
      <c r="AC45" s="2245"/>
      <c r="AD45" s="2246"/>
      <c r="AE45" s="2246"/>
      <c r="AF45" s="2246"/>
      <c r="AG45" s="2246"/>
      <c r="AH45" s="2246"/>
      <c r="AI45" s="2246"/>
      <c r="AJ45" s="2247"/>
      <c r="AK45" s="1307" t="s">
        <v>510</v>
      </c>
      <c r="AM45" s="500"/>
      <c r="AN45" s="500" t="str">
        <f>IF(T45="","",T45)</f>
        <v>Группа потребителей</v>
      </c>
      <c r="AO45" s="500"/>
      <c r="AP45" s="500"/>
      <c r="AQ45" s="1155">
        <v>23</v>
      </c>
    </row>
    <row customHeight="1" ht="24">
      <c r="A46" s="1363" t="s">
        <v>266</v>
      </c>
      <c r="B46" s="1363" t="s">
        <v>267</v>
      </c>
      <c r="C46" s="1363" t="s">
        <v>268</v>
      </c>
      <c r="D46" s="1363" t="s">
        <v>523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266</v>
      </c>
      <c r="B47" s="1363" t="s">
        <v>267</v>
      </c>
      <c r="C47" s="1363" t="s">
        <v>268</v>
      </c>
      <c r="D47" s="1363" t="s">
        <v>523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266</v>
      </c>
      <c r="B48" s="1363" t="s">
        <v>267</v>
      </c>
      <c r="C48" s="1363" t="s">
        <v>268</v>
      </c>
      <c r="D48" s="1363" t="s">
        <v>523</v>
      </c>
      <c r="E48" s="2259"/>
      <c r="F48" s="2259"/>
      <c r="G48" s="2259"/>
      <c r="H48" s="2259"/>
      <c r="I48" s="2286"/>
      <c r="J48" s="2256"/>
      <c r="K48" s="1363"/>
      <c r="L48" s="1364"/>
      <c r="P48" s="2257"/>
      <c r="Q48" s="2257"/>
      <c r="R48" s="356"/>
      <c r="S48" s="1278"/>
      <c r="T48" s="287" t="s">
        <v>511</v>
      </c>
      <c r="U48" s="367"/>
      <c r="V48" s="367"/>
      <c r="W48" s="367"/>
      <c r="X48" s="367"/>
      <c r="Y48" s="367"/>
      <c r="Z48" s="367"/>
      <c r="AA48" s="367"/>
      <c r="AB48" s="367"/>
      <c r="AC48" s="367"/>
      <c r="AD48" s="367"/>
      <c r="AE48" s="367"/>
      <c r="AF48" s="367"/>
      <c r="AG48" s="367"/>
      <c r="AH48" s="367"/>
      <c r="AI48" s="367"/>
      <c r="AJ48" s="367"/>
      <c r="AK48" s="1258" t="s">
        <v>512</v>
      </c>
      <c r="AM48" s="500"/>
      <c r="AN48" s="500" t="str">
        <f>IF(T48="","",T48)</f>
        <v>Добавить значение признака дифференциации</v>
      </c>
      <c r="AO48" s="500"/>
      <c r="AP48" s="500"/>
      <c r="AQ48" s="1155">
        <v>20</v>
      </c>
    </row>
    <row customHeight="1" ht="22.049999999999997">
      <c r="A49" s="1363" t="s">
        <v>266</v>
      </c>
      <c r="B49" s="1363" t="s">
        <v>267</v>
      </c>
      <c r="C49" s="1363" t="s">
        <v>268</v>
      </c>
      <c r="D49" s="1363" t="s">
        <v>523</v>
      </c>
      <c r="E49" s="2259"/>
      <c r="F49" s="2259"/>
      <c r="G49" s="2259"/>
      <c r="H49" s="2259"/>
      <c r="I49" s="2256"/>
      <c r="J49" s="1363"/>
      <c r="K49" s="1363"/>
      <c r="L49" s="1364"/>
      <c r="P49" s="2257"/>
      <c r="Q49" s="1450"/>
      <c r="R49" s="356"/>
      <c r="S49" s="1278"/>
      <c r="T49" s="365" t="s">
        <v>437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266</v>
      </c>
      <c r="B50" s="1363" t="s">
        <v>267</v>
      </c>
      <c r="C50" s="1363" t="s">
        <v>268</v>
      </c>
      <c r="D50" s="1363" t="s">
        <v>523</v>
      </c>
      <c r="E50" s="2259"/>
      <c r="F50" s="2259"/>
      <c r="G50" s="2259"/>
      <c r="H50" s="2258"/>
      <c r="I50" s="1363"/>
      <c r="J50" s="1363"/>
      <c r="K50" s="1363"/>
      <c r="L50" s="1364"/>
      <c r="M50" s="1365"/>
      <c r="N50" s="1365"/>
      <c r="O50" s="537"/>
      <c r="P50" s="360"/>
      <c r="Q50" s="375"/>
      <c r="R50" s="355"/>
      <c r="S50" s="1278"/>
      <c r="T50" s="372" t="s">
        <v>513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266</v>
      </c>
      <c r="B51" s="1343" t="s">
        <v>267</v>
      </c>
      <c r="C51" s="1314"/>
      <c r="D51" s="1314"/>
      <c r="E51" s="2259"/>
      <c r="F51" s="2258"/>
      <c r="G51" s="1314"/>
      <c r="H51" s="1314"/>
      <c r="I51" s="1314"/>
      <c r="J51" s="1314"/>
      <c r="K51" s="1314"/>
      <c r="L51" s="1458"/>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266</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189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0FB705-6806-BF3C-4193-0.7E09302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421</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422</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423</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424</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425</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426</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427</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428</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67</v>
      </c>
      <c r="Z8" s="1992"/>
      <c r="AA8" s="1990" t="s">
        <v>67</v>
      </c>
      <c r="AB8" s="1996"/>
      <c r="AC8" s="1997" t="s">
        <v>28</v>
      </c>
      <c r="AD8" s="751"/>
      <c r="AE8" s="1257"/>
      <c r="AF8" s="1955"/>
      <c r="AG8" s="1942" t="s">
        <v>67</v>
      </c>
      <c r="AH8" s="1955"/>
      <c r="AI8" s="1942" t="s">
        <v>67</v>
      </c>
      <c r="AJ8" s="1348"/>
      <c r="AK8" s="2253" t="s">
        <v>489</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493</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171</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172</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67</v>
      </c>
      <c r="AH16" s="1736"/>
      <c r="AI16" s="1966" t="s">
        <v>67</v>
      </c>
      <c r="AQ16" s="1631">
        <v>0</v>
      </c>
    </row>
    <row customHeight="1" ht="14.25" hidden="1">
      <c r="AL17" s="1641"/>
      <c r="AM17" s="1641"/>
      <c r="AN17" s="1641"/>
      <c r="AO17" s="1641"/>
      <c r="AP17" s="1641"/>
      <c r="AQ17" s="1631">
        <v>0</v>
      </c>
    </row>
    <row customHeight="1" ht="14.25" hidden="1">
      <c r="O18" s="1345" t="s">
        <v>439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440</v>
      </c>
      <c r="P20" s="1508"/>
      <c r="Q20" s="1510"/>
      <c r="R20" s="1510"/>
      <c r="Y20" s="1507" t="s">
        <v>442</v>
      </c>
      <c r="AA20" s="1507" t="s">
        <v>443</v>
      </c>
      <c r="AC20" s="1507" t="s">
        <v>495</v>
      </c>
      <c r="AG20" s="1507" t="s">
        <v>442</v>
      </c>
      <c r="AI20" s="1507" t="s">
        <v>443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445</v>
      </c>
      <c r="T28" s="2250"/>
      <c r="U28" s="1372"/>
      <c r="V28" s="2264" t="str">
        <f>IF(TITLE_DATE_PR_CHANGE="",IF(TITLE_DATE_PR="","",TITLE_DATE_PR),TITLE_DATE_PR_CHANGE)</f>
        <v>46141</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446</v>
      </c>
      <c r="T29" s="2250"/>
      <c r="U29" s="1372"/>
      <c r="V29" s="2251" t="str">
        <f>IF(TITLE_NUMBER_PR_CHANGE="",IF(TITLE_NUMBER_PR="","",TITLE_NUMBER_PR),TITLE_NUMBER_PR_CHANGE)</f>
        <v>654,659,660</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445</v>
      </c>
      <c r="T32" s="2250"/>
      <c r="U32" s="1372"/>
      <c r="V32" s="2264" t="str">
        <f>IF(TITLE_DATE_PR_CHANGE="",IF(TITLE_DATE_PR="","",TITLE_DATE_PR),TITLE_DATE_PR_CHANGE)</f>
        <v>46141</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446</v>
      </c>
      <c r="T33" s="2250"/>
      <c r="U33" s="1372"/>
      <c r="V33" s="2251" t="str">
        <f>IF(TITLE_NUMBER_PR_CHANGE="",IF(TITLE_NUMBER_PR="","",TITLE_NUMBER_PR),TITLE_NUMBER_PR_CHANGE)</f>
        <v>654,659,660</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449</v>
      </c>
      <c r="AB34" s="1642"/>
      <c r="AC34" s="1635"/>
      <c r="AD34" s="1635"/>
      <c r="AE34" s="1635"/>
      <c r="AF34" s="1635"/>
      <c r="AG34" s="1635"/>
      <c r="AH34" s="1635"/>
      <c r="AI34" s="1642" t="s">
        <v>449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325</v>
      </c>
      <c r="T36" s="2127"/>
      <c r="U36" s="2127"/>
      <c r="V36" s="2127"/>
      <c r="W36" s="2127"/>
      <c r="X36" s="2127"/>
      <c r="Y36" s="2127"/>
      <c r="Z36" s="2127"/>
      <c r="AA36" s="2175"/>
      <c r="AB36" s="2175"/>
      <c r="AC36" s="2175"/>
      <c r="AD36" s="2127"/>
      <c r="AE36" s="2127"/>
      <c r="AF36" s="2127"/>
      <c r="AG36" s="2127"/>
      <c r="AH36" s="2127"/>
      <c r="AI36" s="2127"/>
      <c r="AJ36" s="2127"/>
      <c r="AK36" s="2127" t="s">
        <v>326</v>
      </c>
      <c r="AQ36" s="1631">
        <v>14</v>
      </c>
    </row>
    <row customHeight="1" ht="14.699999999999998">
      <c r="Q37" s="291"/>
      <c r="R37" s="376"/>
      <c r="S37" s="2273" t="s">
        <v>89</v>
      </c>
      <c r="T37" s="2209" t="s">
        <v>524</v>
      </c>
      <c r="U37" s="337"/>
      <c r="V37" s="2275"/>
      <c r="W37" s="2275"/>
      <c r="X37" s="2275"/>
      <c r="Y37" s="2275"/>
      <c r="Z37" s="2275"/>
      <c r="AA37" s="2209" t="s">
        <v>452</v>
      </c>
      <c r="AB37" s="2208" t="s">
        <v>525</v>
      </c>
      <c r="AC37" s="2208" t="s">
        <v>499</v>
      </c>
      <c r="AD37" s="2291" t="s">
        <v>451</v>
      </c>
      <c r="AE37" s="2291"/>
      <c r="AF37" s="2275"/>
      <c r="AG37" s="2275"/>
      <c r="AH37" s="2276"/>
      <c r="AI37" s="2277" t="s">
        <v>452</v>
      </c>
      <c r="AJ37" s="2280" t="s">
        <v>454</v>
      </c>
      <c r="AK37" s="2127"/>
      <c r="AQ37" s="1631">
        <v>14</v>
      </c>
    </row>
    <row customHeight="1" ht="35.699999999999996">
      <c r="Q38" s="291"/>
      <c r="R38" s="376"/>
      <c r="S38" s="2273"/>
      <c r="T38" s="2209"/>
      <c r="U38" s="1031"/>
      <c r="V38" s="2103" t="s">
        <v>502</v>
      </c>
      <c r="W38" s="2127"/>
      <c r="X38" s="2294" t="s">
        <v>458</v>
      </c>
      <c r="Y38" s="2313"/>
      <c r="Z38" s="2313"/>
      <c r="AA38" s="2209"/>
      <c r="AB38" s="2208"/>
      <c r="AC38" s="2208"/>
      <c r="AD38" s="2103" t="s">
        <v>502</v>
      </c>
      <c r="AE38" s="2127"/>
      <c r="AF38" s="2313" t="s">
        <v>458</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459</v>
      </c>
      <c r="F40" s="1310" t="s">
        <v>460</v>
      </c>
      <c r="G40" s="1310" t="s">
        <v>461</v>
      </c>
      <c r="H40" s="1310" t="s">
        <v>462</v>
      </c>
      <c r="I40" s="1310" t="s">
        <v>463</v>
      </c>
      <c r="J40" s="1310" t="s">
        <v>464</v>
      </c>
      <c r="K40" s="1310" t="s">
        <v>465</v>
      </c>
      <c r="L40" s="1310" t="s">
        <v>440</v>
      </c>
      <c r="Q40" s="291"/>
      <c r="R40" s="376"/>
      <c r="S40" s="2273"/>
      <c r="T40" s="2209"/>
      <c r="U40" s="302"/>
      <c r="V40" s="1950" t="s">
        <v>503</v>
      </c>
      <c r="W40" s="1950" t="s">
        <v>504</v>
      </c>
      <c r="X40" s="1938" t="s">
        <v>468</v>
      </c>
      <c r="Y40" s="2270" t="s">
        <v>469</v>
      </c>
      <c r="Z40" s="2320"/>
      <c r="AA40" s="2209"/>
      <c r="AB40" s="2208"/>
      <c r="AC40" s="2208"/>
      <c r="AD40" s="1968" t="s">
        <v>503</v>
      </c>
      <c r="AE40" s="1959" t="s">
        <v>504</v>
      </c>
      <c r="AF40" s="1938" t="s">
        <v>468</v>
      </c>
      <c r="AG40" s="2270" t="s">
        <v>469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231</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231</v>
      </c>
      <c r="B43" s="1267" t="s">
        <v>232</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422</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423</v>
      </c>
      <c r="AM43" s="1624"/>
      <c r="AN43" s="1624" t="str">
        <f>IF(T43="","",T43)</f>
        <v>Территория действия тарифа</v>
      </c>
      <c r="AO43" s="1624"/>
      <c r="AP43" s="1624"/>
      <c r="AQ43" s="1631">
        <v>21</v>
      </c>
    </row>
    <row customHeight="1" ht="24">
      <c r="A44" s="1267" t="s">
        <v>231</v>
      </c>
      <c r="B44" s="1267" t="s">
        <v>232</v>
      </c>
      <c r="C44" s="1267" t="s">
        <v>233</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424</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425</v>
      </c>
      <c r="AM44" s="1624"/>
      <c r="AN44" s="1624" t="str">
        <f>IF(T44="","",T44)</f>
        <v>Наименование системы теплоснабжения </v>
      </c>
      <c r="AO44" s="1624"/>
      <c r="AP44" s="1624"/>
      <c r="AQ44" s="1631">
        <v>23</v>
      </c>
    </row>
    <row customHeight="1" ht="22.049999999999997">
      <c r="A45" s="1267" t="s">
        <v>231</v>
      </c>
      <c r="B45" s="1267" t="s">
        <v>232</v>
      </c>
      <c r="C45" s="1267" t="s">
        <v>233</v>
      </c>
      <c r="D45" s="1267" t="s">
        <v>234</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426</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427</v>
      </c>
      <c r="AM45" s="1624"/>
      <c r="AN45" s="1624" t="str">
        <f>IF(T45="","",T45)</f>
        <v>Источник тепловой энергии  </v>
      </c>
      <c r="AO45" s="1624"/>
      <c r="AP45" s="1624"/>
      <c r="AQ45" s="1631">
        <v>21</v>
      </c>
    </row>
    <row s="1642" customFormat="1" customHeight="1" ht="0">
      <c r="A46" s="1375" t="s">
        <v>231</v>
      </c>
      <c r="B46" s="1375" t="s">
        <v>232</v>
      </c>
      <c r="C46" s="1375" t="s">
        <v>233</v>
      </c>
      <c r="D46" s="1375" t="s">
        <v>234</v>
      </c>
      <c r="E46" s="2290"/>
      <c r="F46" s="2290"/>
      <c r="G46" s="2290"/>
      <c r="H46" s="2290"/>
      <c r="I46" s="2127" t="str">
        <f>S45&amp;".1"</f>
        <v>....1</v>
      </c>
      <c r="J46" s="1375"/>
      <c r="K46" s="1375"/>
      <c r="L46" s="1381" t="s">
        <v>428</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231</v>
      </c>
      <c r="B47" s="1375" t="s">
        <v>232</v>
      </c>
      <c r="C47" s="1375" t="s">
        <v>233</v>
      </c>
      <c r="D47" s="1375" t="s">
        <v>234</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231</v>
      </c>
      <c r="B48" s="1267" t="s">
        <v>232</v>
      </c>
      <c r="C48" s="1267" t="s">
        <v>233</v>
      </c>
      <c r="D48" s="1267" t="s">
        <v>234</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67</v>
      </c>
      <c r="Z48" s="1955"/>
      <c r="AA48" s="1942" t="s">
        <v>67</v>
      </c>
      <c r="AB48" s="1964"/>
      <c r="AC48" s="1963" t="s">
        <v>28</v>
      </c>
      <c r="AD48" s="751"/>
      <c r="AE48" s="1257"/>
      <c r="AF48" s="1955"/>
      <c r="AG48" s="1942" t="s">
        <v>67</v>
      </c>
      <c r="AH48" s="1955"/>
      <c r="AI48" s="1942" t="s">
        <v>67</v>
      </c>
      <c r="AJ48" s="1348"/>
      <c r="AK48" s="2253" t="s">
        <v>505</v>
      </c>
      <c r="AL48" s="1636">
        <f>STRCHECKDATE(#REF!)</f>
      </c>
      <c r="AM48" s="1624"/>
      <c r="AN48" s="1624" t="str">
        <f>IF(T48="","",T48)</f>
        <v/>
      </c>
      <c r="AO48" s="1624"/>
      <c r="AP48" s="1624"/>
      <c r="AQ48" s="1631">
        <v>21</v>
      </c>
    </row>
    <row customHeight="1" ht="11.549999999999999">
      <c r="A49" s="1267" t="s">
        <v>231</v>
      </c>
      <c r="B49" s="1267" t="s">
        <v>232</v>
      </c>
      <c r="C49" s="1267" t="s">
        <v>233</v>
      </c>
      <c r="D49" s="1267" t="s">
        <v>234</v>
      </c>
      <c r="E49" s="2290"/>
      <c r="F49" s="2290"/>
      <c r="G49" s="2290"/>
      <c r="H49" s="2290"/>
      <c r="I49" s="2101"/>
      <c r="J49" s="2127"/>
      <c r="K49" s="1267"/>
      <c r="L49" s="1310"/>
      <c r="P49" s="2257"/>
      <c r="Q49" s="2257"/>
      <c r="R49" s="356"/>
      <c r="S49" s="1278"/>
      <c r="T49" s="287" t="s">
        <v>493</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231</v>
      </c>
      <c r="B50" s="1375" t="s">
        <v>232</v>
      </c>
      <c r="C50" s="1375" t="s">
        <v>233</v>
      </c>
      <c r="D50" s="1375" t="s">
        <v>234</v>
      </c>
      <c r="E50" s="2290"/>
      <c r="F50" s="2290"/>
      <c r="G50" s="2290"/>
      <c r="H50" s="2290"/>
      <c r="I50" s="2127"/>
      <c r="J50" s="1375"/>
      <c r="K50" s="1375"/>
      <c r="L50" s="1381"/>
      <c r="M50" s="1246"/>
      <c r="N50" s="1246"/>
      <c r="O50" s="1246"/>
      <c r="P50" s="2257"/>
      <c r="Q50" s="1954"/>
      <c r="R50" s="356"/>
      <c r="S50" s="1386"/>
      <c r="T50" s="1387" t="s">
        <v>437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231</v>
      </c>
      <c r="B51" s="1375" t="s">
        <v>232</v>
      </c>
      <c r="C51" s="1375" t="s">
        <v>233</v>
      </c>
      <c r="D51" s="1375" t="s">
        <v>234</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231</v>
      </c>
      <c r="B52" s="1375" t="s">
        <v>232</v>
      </c>
      <c r="C52" s="1375" t="s">
        <v>233</v>
      </c>
      <c r="D52" s="1374"/>
      <c r="E52" s="2290"/>
      <c r="F52" s="2290"/>
      <c r="G52" s="2289"/>
      <c r="H52" s="1374"/>
      <c r="I52" s="1374"/>
      <c r="J52" s="1374"/>
      <c r="K52" s="1374"/>
      <c r="L52" s="1377"/>
      <c r="M52" s="1378"/>
      <c r="N52" s="1378"/>
      <c r="O52" s="351"/>
      <c r="P52" s="1316"/>
      <c r="Q52" s="1317"/>
      <c r="R52" s="1316"/>
      <c r="S52" s="1322"/>
      <c r="T52" s="1325" t="s">
        <v>170</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231</v>
      </c>
      <c r="B53" s="1375" t="s">
        <v>232</v>
      </c>
      <c r="C53" s="1374"/>
      <c r="D53" s="1374"/>
      <c r="E53" s="2290"/>
      <c r="F53" s="2289"/>
      <c r="G53" s="1374"/>
      <c r="H53" s="1374"/>
      <c r="I53" s="1374"/>
      <c r="J53" s="1374"/>
      <c r="K53" s="1374"/>
      <c r="L53" s="1377"/>
      <c r="M53" s="1379"/>
      <c r="N53" s="1379"/>
      <c r="O53" s="35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231</v>
      </c>
      <c r="B54" s="1375"/>
      <c r="C54" s="1375"/>
      <c r="D54" s="1375"/>
      <c r="E54" s="2290"/>
      <c r="F54" s="1375"/>
      <c r="G54" s="1375"/>
      <c r="H54" s="1375"/>
      <c r="I54" s="1375"/>
      <c r="J54" s="1375"/>
      <c r="K54" s="1375"/>
      <c r="L54" s="1381"/>
      <c r="M54" s="1379"/>
      <c r="N54" s="1379"/>
      <c r="O54" s="351"/>
      <c r="P54" s="380"/>
      <c r="Q54" s="1344"/>
      <c r="R54" s="380"/>
      <c r="S54" s="1322"/>
      <c r="T54" s="1325" t="s">
        <v>172</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231</v>
      </c>
      <c r="B55" s="1375"/>
      <c r="C55" s="1375"/>
      <c r="D55" s="1375"/>
      <c r="E55" s="2289"/>
      <c r="F55" s="1375"/>
      <c r="G55" s="1375"/>
      <c r="H55" s="1375"/>
      <c r="I55" s="1375"/>
      <c r="J55" s="1375"/>
      <c r="K55" s="1375"/>
      <c r="L55" s="1381"/>
      <c r="M55" s="1379"/>
      <c r="N55" s="1379"/>
      <c r="O55" s="351"/>
      <c r="P55" s="380"/>
      <c r="Q55" s="1344"/>
      <c r="R55" s="380"/>
      <c r="S55" s="1322"/>
      <c r="T55" s="1325" t="s">
        <v>172</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189</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83</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88C269-B1D2-6B4E-D215-0.CA20C97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422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423</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506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507</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427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428</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67</v>
      </c>
      <c r="AB8" s="1734"/>
      <c r="AC8" s="1459" t="s">
        <v>67</v>
      </c>
      <c r="AD8" s="2185" t="s">
        <v>67</v>
      </c>
      <c r="AE8" s="2326"/>
      <c r="AF8" s="2205">
        <v>1</v>
      </c>
      <c r="AG8" s="2363"/>
      <c r="AH8" s="2107" t="s">
        <v>67</v>
      </c>
      <c r="AI8" s="2326"/>
      <c r="AJ8" s="2205">
        <v>1</v>
      </c>
      <c r="AK8" s="2327" t="s">
        <v>28</v>
      </c>
      <c r="AL8" s="2107" t="s">
        <v>67</v>
      </c>
      <c r="AM8" s="2192"/>
      <c r="AN8" s="2205">
        <v>1</v>
      </c>
      <c r="AO8" s="2357"/>
      <c r="AP8" s="2358" t="s">
        <v>67</v>
      </c>
      <c r="AQ8" s="311"/>
      <c r="AR8" s="1463">
        <v>1</v>
      </c>
      <c r="AS8" s="1466" t="s">
        <v>28</v>
      </c>
      <c r="AT8" s="751"/>
      <c r="AU8" s="1257"/>
      <c r="AV8" s="751"/>
      <c r="AW8" s="1257"/>
      <c r="AX8" s="1734"/>
      <c r="AY8" s="1459" t="s">
        <v>67</v>
      </c>
      <c r="AZ8" s="1734"/>
      <c r="BA8" s="1459" t="s">
        <v>67</v>
      </c>
      <c r="BB8" s="1348"/>
      <c r="BC8" s="2253" t="s">
        <v>526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527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530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493</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67</v>
      </c>
      <c r="AZ20" s="1736"/>
      <c r="BA20" s="1460" t="s">
        <v>67</v>
      </c>
      <c r="BI20" s="1155">
        <v>0</v>
      </c>
    </row>
    <row customHeight="1" ht="14.25" hidden="1">
      <c r="BD21" s="496"/>
      <c r="BE21" s="496"/>
      <c r="BF21" s="496"/>
      <c r="BG21" s="496"/>
      <c r="BH21" s="496"/>
      <c r="BI21" s="1155">
        <v>0</v>
      </c>
    </row>
    <row customHeight="1" ht="14.25" hidden="1">
      <c r="O22" s="1367" t="s">
        <v>439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440</v>
      </c>
      <c r="P24" s="1508"/>
      <c r="Q24" s="1510"/>
      <c r="R24" s="1510"/>
      <c r="AA24" s="1507" t="s">
        <v>442</v>
      </c>
      <c r="AC24" s="1507" t="s">
        <v>443</v>
      </c>
      <c r="AD24" s="1507" t="s">
        <v>494</v>
      </c>
      <c r="AH24" s="1507" t="s">
        <v>494</v>
      </c>
      <c r="AK24" s="1507" t="s">
        <v>531</v>
      </c>
      <c r="AL24" s="1507" t="s">
        <v>494</v>
      </c>
      <c r="AP24" s="1507" t="s">
        <v>494</v>
      </c>
      <c r="AY24" s="1507" t="s">
        <v>442</v>
      </c>
      <c r="BA24" s="1507" t="s">
        <v>443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ИМУП «ПОСЖИЛКОМСЕРВИС»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445</v>
      </c>
      <c r="T32" s="2250"/>
      <c r="U32" s="1372"/>
      <c r="V32" s="2264" t="str">
        <f>IF(TITLE_DATE_PR_CHANGE="",IF(TITLE_DATE_PR="","",TITLE_DATE_PR),TITLE_DATE_PR_CHANGE)</f>
        <v>46141</v>
      </c>
      <c r="W32" s="2264"/>
      <c r="X32" s="2264"/>
      <c r="Y32" s="2264"/>
      <c r="Z32" s="2264"/>
      <c r="AA32" s="2264"/>
      <c r="AB32" s="2264"/>
      <c r="AC32" s="326"/>
      <c r="AD32" s="2264" t="str">
        <f>IF(TITLE_DATE_PR_CHANGE="",IF(TITLE_DATE_PR="","",TITLE_DATE_PR),TITLE_DATE_PR_CHANGE)</f>
        <v>46141</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446</v>
      </c>
      <c r="T33" s="2250"/>
      <c r="U33" s="1372"/>
      <c r="V33" s="2251" t="str">
        <f>IF(TITLE_NUMBER_PR_CHANGE="",IF(TITLE_NUMBER_PR="","",TITLE_NUMBER_PR),TITLE_NUMBER_PR_CHANGE)</f>
        <v>654,659,660</v>
      </c>
      <c r="W33" s="2251"/>
      <c r="X33" s="2251"/>
      <c r="Y33" s="2251"/>
      <c r="Z33" s="2251"/>
      <c r="AA33" s="2251"/>
      <c r="AB33" s="2251"/>
      <c r="AC33" s="326"/>
      <c r="AD33" s="2251" t="str">
        <f>IF(TITLE_NUMBER_PR_CHANGE="",IF(TITLE_NUMBER_PR="","",TITLE_NUMBER_PR),TITLE_NUMBER_PR_CHANGE)</f>
        <v>654,659,660</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445</v>
      </c>
      <c r="T36" s="2250"/>
      <c r="U36" s="1372"/>
      <c r="V36" s="2264" t="str">
        <f>IF(TITLE_DATE_PR_CHANGE="",IF(TITLE_DATE_PR="","",TITLE_DATE_PR),TITLE_DATE_PR_CHANGE)</f>
        <v>46141</v>
      </c>
      <c r="W36" s="2264"/>
      <c r="X36" s="2264"/>
      <c r="Y36" s="2264"/>
      <c r="Z36" s="2264"/>
      <c r="AA36" s="2264"/>
      <c r="AB36" s="2264"/>
      <c r="AC36" s="326"/>
      <c r="AD36" s="2264" t="str">
        <f>IF(TITLE_DATE_PR_CHANGE="",IF(TITLE_DATE_PR="","",TITLE_DATE_PR),TITLE_DATE_PR_CHANGE)</f>
        <v>46141</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446</v>
      </c>
      <c r="T37" s="2250"/>
      <c r="U37" s="1372"/>
      <c r="V37" s="2251" t="str">
        <f>IF(TITLE_NUMBER_PR_CHANGE="",IF(TITLE_NUMBER_PR="","",TITLE_NUMBER_PR),TITLE_NUMBER_PR_CHANGE)</f>
        <v>654,659,660</v>
      </c>
      <c r="W37" s="2251"/>
      <c r="X37" s="2251"/>
      <c r="Y37" s="2251"/>
      <c r="Z37" s="2251"/>
      <c r="AA37" s="2251"/>
      <c r="AB37" s="2251"/>
      <c r="AC37" s="326"/>
      <c r="AD37" s="2251" t="str">
        <f>IF(TITLE_NUMBER_PR_CHANGE="",IF(TITLE_NUMBER_PR="","",TITLE_NUMBER_PR),TITLE_NUMBER_PR_CHANGE)</f>
        <v>654,659,660</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449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449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325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326</v>
      </c>
      <c r="BI40" s="1155">
        <v>14</v>
      </c>
    </row>
    <row customHeight="1" ht="14.699999999999998">
      <c r="Q41" s="291"/>
      <c r="R41" s="376"/>
      <c r="S41" s="2273" t="s">
        <v>89</v>
      </c>
      <c r="T41" s="2209" t="s">
        <v>532</v>
      </c>
      <c r="U41" s="301"/>
      <c r="V41" s="2274" t="s">
        <v>451</v>
      </c>
      <c r="W41" s="2275"/>
      <c r="X41" s="2275"/>
      <c r="Y41" s="2275"/>
      <c r="Z41" s="2275"/>
      <c r="AA41" s="2275"/>
      <c r="AB41" s="2276"/>
      <c r="AC41" s="2277" t="s">
        <v>452</v>
      </c>
      <c r="AD41" s="2328" t="s">
        <v>533</v>
      </c>
      <c r="AE41" s="2291"/>
      <c r="AF41" s="2291"/>
      <c r="AG41" s="2329"/>
      <c r="AH41" s="2328" t="s">
        <v>534</v>
      </c>
      <c r="AI41" s="2291"/>
      <c r="AJ41" s="2291"/>
      <c r="AK41" s="2329"/>
      <c r="AL41" s="2328" t="s">
        <v>535</v>
      </c>
      <c r="AM41" s="2291"/>
      <c r="AN41" s="2291"/>
      <c r="AO41" s="2329"/>
      <c r="AP41" s="2328" t="s">
        <v>536</v>
      </c>
      <c r="AQ41" s="2291"/>
      <c r="AR41" s="2291"/>
      <c r="AS41" s="2329"/>
      <c r="AT41" s="2274" t="s">
        <v>451</v>
      </c>
      <c r="AU41" s="2275"/>
      <c r="AV41" s="2275"/>
      <c r="AW41" s="2275"/>
      <c r="AX41" s="2275"/>
      <c r="AY41" s="2275"/>
      <c r="AZ41" s="2276"/>
      <c r="BA41" s="2277" t="s">
        <v>452</v>
      </c>
      <c r="BB41" s="2280" t="s">
        <v>454</v>
      </c>
      <c r="BC41" s="2127"/>
      <c r="BI41" s="1155">
        <v>14</v>
      </c>
    </row>
    <row customHeight="1" ht="35.699999999999996">
      <c r="Q42" s="291"/>
      <c r="R42" s="376"/>
      <c r="S42" s="2273"/>
      <c r="T42" s="2209"/>
      <c r="U42" s="1031"/>
      <c r="V42" s="2192" t="s">
        <v>537</v>
      </c>
      <c r="W42" s="2193"/>
      <c r="X42" s="2192" t="s">
        <v>538</v>
      </c>
      <c r="Y42" s="2193"/>
      <c r="Z42" s="2294" t="s">
        <v>539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537</v>
      </c>
      <c r="AU42" s="2193"/>
      <c r="AV42" s="2192" t="s">
        <v>538</v>
      </c>
      <c r="AW42" s="2193"/>
      <c r="AX42" s="2294" t="s">
        <v>539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459</v>
      </c>
      <c r="F44" s="1364" t="s">
        <v>460</v>
      </c>
      <c r="G44" s="1364" t="s">
        <v>461</v>
      </c>
      <c r="H44" s="1364" t="s">
        <v>462</v>
      </c>
      <c r="I44" s="1364" t="s">
        <v>463</v>
      </c>
      <c r="J44" s="1364" t="s">
        <v>464</v>
      </c>
      <c r="K44" s="1364" t="s">
        <v>465</v>
      </c>
      <c r="L44" s="1364" t="s">
        <v>440</v>
      </c>
      <c r="Q44" s="291"/>
      <c r="R44" s="376"/>
      <c r="S44" s="2273"/>
      <c r="T44" s="2209"/>
      <c r="U44" s="302"/>
      <c r="V44" s="1448" t="s">
        <v>503</v>
      </c>
      <c r="W44" s="1448" t="s">
        <v>504</v>
      </c>
      <c r="X44" s="1448" t="s">
        <v>503</v>
      </c>
      <c r="Y44" s="1448" t="s">
        <v>504</v>
      </c>
      <c r="Z44" s="1455" t="s">
        <v>468</v>
      </c>
      <c r="AA44" s="2270" t="s">
        <v>469</v>
      </c>
      <c r="AB44" s="2271"/>
      <c r="AC44" s="2279"/>
      <c r="AD44" s="2333"/>
      <c r="AE44" s="2334"/>
      <c r="AF44" s="2334"/>
      <c r="AG44" s="2335"/>
      <c r="AH44" s="2333"/>
      <c r="AI44" s="2334"/>
      <c r="AJ44" s="2334"/>
      <c r="AK44" s="2335"/>
      <c r="AL44" s="2333"/>
      <c r="AM44" s="2334"/>
      <c r="AN44" s="2334"/>
      <c r="AO44" s="2335"/>
      <c r="AP44" s="2333"/>
      <c r="AQ44" s="2334"/>
      <c r="AR44" s="2334"/>
      <c r="AS44" s="2335"/>
      <c r="AT44" s="1448" t="s">
        <v>503</v>
      </c>
      <c r="AU44" s="1448" t="s">
        <v>504</v>
      </c>
      <c r="AV44" s="1448" t="s">
        <v>503</v>
      </c>
      <c r="AW44" s="1448" t="s">
        <v>504</v>
      </c>
      <c r="AX44" s="1455" t="s">
        <v>468</v>
      </c>
      <c r="AY44" s="2270" t="s">
        <v>469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271</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271</v>
      </c>
      <c r="B47" s="1363" t="s">
        <v>272</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422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423</v>
      </c>
      <c r="BE47" s="500"/>
      <c r="BF47" s="500" t="str">
        <f>IF(T47="","",T47)</f>
        <v>Территория действия тарифа</v>
      </c>
      <c r="BG47" s="500"/>
      <c r="BH47" s="500"/>
      <c r="BI47" s="1155">
        <v>21</v>
      </c>
    </row>
    <row customHeight="1" ht="43.050000000000004">
      <c r="A48" s="1363" t="s">
        <v>271</v>
      </c>
      <c r="B48" s="1363" t="s">
        <v>272</v>
      </c>
      <c r="C48" s="1363" t="s">
        <v>273</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506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507</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271</v>
      </c>
      <c r="B49" s="1343" t="s">
        <v>272</v>
      </c>
      <c r="C49" s="1343" t="s">
        <v>273</v>
      </c>
      <c r="D49" s="1343" t="s">
        <v>540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427</v>
      </c>
      <c r="BE49" s="500"/>
      <c r="BF49" s="500" t="str">
        <f>IF(T49="","",T49)</f>
        <v/>
      </c>
      <c r="BG49" s="500"/>
      <c r="BH49" s="500"/>
      <c r="BI49" s="511">
        <v>0</v>
      </c>
    </row>
    <row s="1642" customFormat="1" customHeight="1" ht="0">
      <c r="A50" s="1343" t="s">
        <v>271</v>
      </c>
      <c r="B50" s="1343" t="s">
        <v>272</v>
      </c>
      <c r="C50" s="1343" t="s">
        <v>273</v>
      </c>
      <c r="D50" s="1343" t="s">
        <v>540</v>
      </c>
      <c r="E50" s="2259"/>
      <c r="F50" s="2259"/>
      <c r="G50" s="2259"/>
      <c r="H50" s="2259"/>
      <c r="I50" s="2256" t="str">
        <f>S49&amp;".1"</f>
        <v>.1</v>
      </c>
      <c r="J50" s="1343"/>
      <c r="K50" s="1343"/>
      <c r="L50" s="1346" t="s">
        <v>428</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271</v>
      </c>
      <c r="B51" s="1343" t="s">
        <v>272</v>
      </c>
      <c r="C51" s="1343" t="s">
        <v>273</v>
      </c>
      <c r="D51" s="1343" t="s">
        <v>540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271</v>
      </c>
      <c r="B52" s="1363" t="s">
        <v>272</v>
      </c>
      <c r="C52" s="1363" t="s">
        <v>273</v>
      </c>
      <c r="D52" s="1363" t="s">
        <v>540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67</v>
      </c>
      <c r="AB52" s="1734"/>
      <c r="AC52" s="145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63">
        <v>1</v>
      </c>
      <c r="AS52" s="1466" t="s">
        <v>28</v>
      </c>
      <c r="AT52" s="751"/>
      <c r="AU52" s="1257"/>
      <c r="AV52" s="751"/>
      <c r="AW52" s="1257"/>
      <c r="AX52" s="1734"/>
      <c r="AY52" s="1459" t="s">
        <v>67</v>
      </c>
      <c r="AZ52" s="1734"/>
      <c r="BA52" s="1459" t="s">
        <v>67</v>
      </c>
      <c r="BB52" s="1348"/>
      <c r="BC52" s="2253" t="s">
        <v>526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527</v>
      </c>
      <c r="AT53" s="1393"/>
      <c r="AU53" s="1496"/>
      <c r="AV53" s="1393"/>
      <c r="AW53" s="1496"/>
      <c r="AX53" s="1393"/>
      <c r="AY53" s="1393"/>
      <c r="AZ53" s="1393"/>
      <c r="BA53" s="1393"/>
      <c r="BB53" s="1397"/>
      <c r="BC53" s="2254"/>
      <c r="BE53" s="500"/>
      <c r="BF53" s="500"/>
      <c r="BG53" s="500"/>
      <c r="BH53" s="500"/>
      <c r="BI53" s="1155">
        <v>11</v>
      </c>
    </row>
    <row customHeight="1" ht="11.549999999999999">
      <c r="A54" s="1363" t="s">
        <v>271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271</v>
      </c>
      <c r="B56" s="1363" t="s">
        <v>272</v>
      </c>
      <c r="C56" s="1363" t="s">
        <v>273</v>
      </c>
      <c r="D56" s="1363" t="s">
        <v>540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530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271</v>
      </c>
      <c r="B57" s="1363" t="s">
        <v>272</v>
      </c>
      <c r="C57" s="1363" t="s">
        <v>273</v>
      </c>
      <c r="D57" s="1363" t="s">
        <v>540</v>
      </c>
      <c r="E57" s="2259"/>
      <c r="F57" s="2259"/>
      <c r="G57" s="2259"/>
      <c r="H57" s="2259"/>
      <c r="I57" s="2286"/>
      <c r="J57" s="2256"/>
      <c r="K57" s="1363"/>
      <c r="L57" s="1364"/>
      <c r="P57" s="2257"/>
      <c r="Q57" s="2257"/>
      <c r="R57" s="356"/>
      <c r="S57" s="1278"/>
      <c r="T57" s="287" t="s">
        <v>493</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271</v>
      </c>
      <c r="B58" s="1343" t="s">
        <v>272</v>
      </c>
      <c r="C58" s="1343" t="s">
        <v>273</v>
      </c>
      <c r="D58" s="1343" t="s">
        <v>540</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271</v>
      </c>
      <c r="B59" s="1343" t="s">
        <v>272</v>
      </c>
      <c r="C59" s="1343" t="s">
        <v>273</v>
      </c>
      <c r="D59" s="1343" t="s">
        <v>540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271</v>
      </c>
      <c r="B60" s="1343" t="s">
        <v>272</v>
      </c>
      <c r="C60" s="1343" t="s">
        <v>273</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271</v>
      </c>
      <c r="B61" s="1343" t="s">
        <v>272</v>
      </c>
      <c r="C61" s="1314"/>
      <c r="D61" s="1314"/>
      <c r="E61" s="2259"/>
      <c r="F61" s="2258"/>
      <c r="G61" s="1314"/>
      <c r="H61" s="1314"/>
      <c r="I61" s="1314"/>
      <c r="J61" s="1314"/>
      <c r="K61" s="1314"/>
      <c r="L61" s="1464"/>
      <c r="M61" s="1321"/>
      <c r="N61" s="1321"/>
      <c r="P61" s="1316"/>
      <c r="Q61" s="1317"/>
      <c r="R61" s="1316"/>
      <c r="S61" s="1322"/>
      <c r="T61" s="1325" t="s">
        <v>171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271</v>
      </c>
      <c r="B62" s="1343"/>
      <c r="C62" s="1343"/>
      <c r="D62" s="1343"/>
      <c r="E62" s="2258"/>
      <c r="F62" s="1343"/>
      <c r="G62" s="1343"/>
      <c r="H62" s="1343"/>
      <c r="I62" s="1343"/>
      <c r="J62" s="1343"/>
      <c r="K62" s="1343"/>
      <c r="L62" s="1346"/>
      <c r="M62" s="1321"/>
      <c r="N62" s="1321"/>
      <c r="O62" s="518"/>
      <c r="P62" s="380"/>
      <c r="Q62" s="1344"/>
      <c r="R62" s="380"/>
      <c r="S62" s="1322"/>
      <c r="T62" s="1325" t="s">
        <v>172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189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0192B9-2A8C-B5FF-C631-0.18AFE45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422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542</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508</v>
      </c>
      <c r="U5" s="300"/>
      <c r="V5" s="2350"/>
      <c r="W5" s="2351"/>
      <c r="X5" s="2351"/>
      <c r="Y5" s="2351"/>
      <c r="Z5" s="2351"/>
      <c r="AA5" s="2351"/>
      <c r="AB5" s="2352"/>
      <c r="AC5" s="2353"/>
      <c r="AD5" s="2354"/>
      <c r="AE5" s="2354"/>
      <c r="AF5" s="2354"/>
      <c r="AG5" s="2354"/>
      <c r="AH5" s="2354"/>
      <c r="AI5" s="2354"/>
      <c r="AJ5" s="2355"/>
      <c r="AK5" s="1258" t="s">
        <v>509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431</v>
      </c>
      <c r="P6" s="2257"/>
      <c r="Q6" s="2257">
        <v>1</v>
      </c>
      <c r="R6" s="357"/>
      <c r="S6" s="1493">
        <f>$J6</f>
      </c>
      <c r="T6" s="286" t="s">
        <v>432</v>
      </c>
      <c r="U6" s="300"/>
      <c r="V6" s="2245"/>
      <c r="W6" s="2246"/>
      <c r="X6" s="2246"/>
      <c r="Y6" s="2246"/>
      <c r="Z6" s="2246"/>
      <c r="AA6" s="2246"/>
      <c r="AB6" s="2247"/>
      <c r="AC6" s="2245"/>
      <c r="AD6" s="2246"/>
      <c r="AE6" s="2246"/>
      <c r="AF6" s="2246"/>
      <c r="AG6" s="2246"/>
      <c r="AH6" s="2246"/>
      <c r="AI6" s="2246"/>
      <c r="AJ6" s="2247"/>
      <c r="AK6" s="1307" t="s">
        <v>510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511</v>
      </c>
      <c r="U9" s="367"/>
      <c r="V9" s="367"/>
      <c r="W9" s="367"/>
      <c r="X9" s="367"/>
      <c r="Y9" s="367"/>
      <c r="Z9" s="367"/>
      <c r="AA9" s="367"/>
      <c r="AB9" s="367"/>
      <c r="AC9" s="367"/>
      <c r="AD9" s="367"/>
      <c r="AE9" s="367"/>
      <c r="AF9" s="367"/>
      <c r="AG9" s="367"/>
      <c r="AH9" s="367"/>
      <c r="AI9" s="367"/>
      <c r="AJ9" s="367"/>
      <c r="AK9" s="1258" t="s">
        <v>512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437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439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440</v>
      </c>
      <c r="P20" s="1362"/>
      <c r="Q20" s="1442"/>
      <c r="R20" s="1442"/>
      <c r="S20" s="729"/>
      <c r="T20" s="1160" t="s">
        <v>441</v>
      </c>
      <c r="Z20" s="186" t="s">
        <v>442</v>
      </c>
      <c r="AB20" s="186" t="s">
        <v>443</v>
      </c>
      <c r="AC20" s="1160" t="s">
        <v>441</v>
      </c>
      <c r="AG20" s="186" t="s">
        <v>444</v>
      </c>
      <c r="AI20" s="186" t="s">
        <v>443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445</v>
      </c>
      <c r="T28" s="2250"/>
      <c r="U28" s="1372"/>
      <c r="V28" s="2264" t="str">
        <f>IF(TITLE_DATE_PR_CHANGE="",IF(TITLE_DATE_PR="","",TITLE_DATE_PR),TITLE_DATE_PR_CHANGE)</f>
        <v>46141</v>
      </c>
      <c r="W28" s="2264"/>
      <c r="X28" s="2264"/>
      <c r="Y28" s="2264"/>
      <c r="Z28" s="2264"/>
      <c r="AA28" s="2264"/>
      <c r="AB28" s="326"/>
      <c r="AC28" s="2264" t="str">
        <f>IF(TITLE_DATE_PR_CHANGE="",IF(TITLE_DATE_PR="","",TITLE_DATE_PR),TITLE_DATE_PR_CHANGE)</f>
        <v>46141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446</v>
      </c>
      <c r="T29" s="2250"/>
      <c r="U29" s="1372"/>
      <c r="V29" s="2251" t="str">
        <f>IF(TITLE_NUMBER_PR_CHANGE="",IF(TITLE_NUMBER_PR="","",TITLE_NUMBER_PR),TITLE_NUMBER_PR_CHANGE)</f>
        <v>654,659,660</v>
      </c>
      <c r="W29" s="2251"/>
      <c r="X29" s="2251"/>
      <c r="Y29" s="2251"/>
      <c r="Z29" s="2251"/>
      <c r="AA29" s="2251"/>
      <c r="AB29" s="326"/>
      <c r="AC29" s="2251" t="str">
        <f>IF(TITLE_NUMBER_PR_CHANGE="",IF(TITLE_NUMBER_PR="","",TITLE_NUMBER_PR),TITLE_NUMBER_PR_CHANGE)</f>
        <v>654,659,660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447</v>
      </c>
      <c r="T32" s="2250"/>
      <c r="U32" s="1372"/>
      <c r="V32" s="2264" t="str">
        <f>IF(TITLE_DATE_PR_CHANGE="",IF(TITLE_DATE_PR="","",TITLE_DATE_PR),TITLE_DATE_PR_CHANGE)</f>
        <v>46141</v>
      </c>
      <c r="W32" s="2264"/>
      <c r="X32" s="2264"/>
      <c r="Y32" s="2264"/>
      <c r="Z32" s="2264"/>
      <c r="AA32" s="2264"/>
      <c r="AB32" s="326"/>
      <c r="AC32" s="2264" t="str">
        <f>IF(TITLE_DATE_PR_CHANGE="",IF(TITLE_DATE_PR="","",TITLE_DATE_PR),TITLE_DATE_PR_CHANGE)</f>
        <v>46141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448</v>
      </c>
      <c r="T33" s="2250"/>
      <c r="U33" s="1372"/>
      <c r="V33" s="2251" t="str">
        <f>IF(TITLE_NUMBER_PR_CHANGE="",IF(TITLE_NUMBER_PR="","",TITLE_NUMBER_PR),TITLE_NUMBER_PR_CHANGE)</f>
        <v>654,659,660</v>
      </c>
      <c r="W33" s="2251"/>
      <c r="X33" s="2251"/>
      <c r="Y33" s="2251"/>
      <c r="Z33" s="2251"/>
      <c r="AA33" s="2251"/>
      <c r="AB33" s="326"/>
      <c r="AC33" s="2251" t="str">
        <f>IF(TITLE_NUMBER_PR_CHANGE="",IF(TITLE_NUMBER_PR="","",TITLE_NUMBER_PR),TITLE_NUMBER_PR_CHANGE)</f>
        <v>654,659,660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449</v>
      </c>
      <c r="AC34" s="326"/>
      <c r="AD34" s="326"/>
      <c r="AE34" s="326"/>
      <c r="AF34" s="326"/>
      <c r="AG34" s="326"/>
      <c r="AH34" s="326"/>
      <c r="AI34" s="278" t="s">
        <v>449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325</v>
      </c>
      <c r="T36" s="2127"/>
      <c r="U36" s="2127"/>
      <c r="V36" s="2127"/>
      <c r="W36" s="2127"/>
      <c r="X36" s="2127"/>
      <c r="Y36" s="2127"/>
      <c r="Z36" s="2127"/>
      <c r="AA36" s="2127"/>
      <c r="AB36" s="2127"/>
      <c r="AC36" s="2127"/>
      <c r="AD36" s="2127"/>
      <c r="AE36" s="2127"/>
      <c r="AF36" s="2127"/>
      <c r="AG36" s="2127"/>
      <c r="AH36" s="2127"/>
      <c r="AI36" s="2127"/>
      <c r="AJ36" s="2127"/>
      <c r="AK36" s="2127" t="s">
        <v>326</v>
      </c>
      <c r="AQ36" s="1155">
        <v>14</v>
      </c>
    </row>
    <row customHeight="1" ht="14.699999999999998">
      <c r="Q37" s="376"/>
      <c r="R37" s="376"/>
      <c r="S37" s="2273" t="s">
        <v>89</v>
      </c>
      <c r="T37" s="2209" t="s">
        <v>450</v>
      </c>
      <c r="U37" s="301"/>
      <c r="V37" s="2274" t="s">
        <v>451</v>
      </c>
      <c r="W37" s="2275"/>
      <c r="X37" s="2275"/>
      <c r="Y37" s="2275"/>
      <c r="Z37" s="2275"/>
      <c r="AA37" s="2276"/>
      <c r="AB37" s="2277" t="s">
        <v>452</v>
      </c>
      <c r="AC37" s="2274" t="s">
        <v>451</v>
      </c>
      <c r="AD37" s="2275"/>
      <c r="AE37" s="2275"/>
      <c r="AF37" s="2275"/>
      <c r="AG37" s="2275"/>
      <c r="AH37" s="2276"/>
      <c r="AI37" s="2277" t="s">
        <v>453</v>
      </c>
      <c r="AJ37" s="2280" t="s">
        <v>454</v>
      </c>
      <c r="AK37" s="2127"/>
      <c r="AQ37" s="1155">
        <v>14</v>
      </c>
    </row>
    <row customHeight="1" ht="35.699999999999996">
      <c r="Q38" s="376"/>
      <c r="R38" s="376"/>
      <c r="S38" s="2273"/>
      <c r="T38" s="2209"/>
      <c r="U38" s="1031"/>
      <c r="V38" s="1483" t="s">
        <v>514</v>
      </c>
      <c r="W38" s="2262" t="s">
        <v>457</v>
      </c>
      <c r="X38" s="2263"/>
      <c r="Y38" s="2262" t="s">
        <v>458</v>
      </c>
      <c r="Z38" s="2269"/>
      <c r="AA38" s="2263"/>
      <c r="AB38" s="2278"/>
      <c r="AC38" s="1483" t="s">
        <v>514</v>
      </c>
      <c r="AD38" s="2262" t="s">
        <v>457</v>
      </c>
      <c r="AE38" s="2263"/>
      <c r="AF38" s="2262" t="s">
        <v>458</v>
      </c>
      <c r="AG38" s="2269"/>
      <c r="AH38" s="2263"/>
      <c r="AI38" s="2278"/>
      <c r="AJ38" s="2281"/>
      <c r="AK38" s="2127"/>
      <c r="AQ38" s="1155">
        <v>34</v>
      </c>
    </row>
    <row customHeight="1" ht="90.3">
      <c r="A39" s="1370"/>
      <c r="B39" s="1370" t="s">
        <v>137</v>
      </c>
      <c r="C39" s="1370" t="s">
        <v>138</v>
      </c>
      <c r="D39" s="1370" t="s">
        <v>139</v>
      </c>
      <c r="E39" s="1364" t="s">
        <v>459</v>
      </c>
      <c r="F39" s="1364" t="s">
        <v>460</v>
      </c>
      <c r="G39" s="1364" t="s">
        <v>461</v>
      </c>
      <c r="H39" s="1364"/>
      <c r="I39" s="1364" t="s">
        <v>515</v>
      </c>
      <c r="J39" s="1364" t="s">
        <v>464</v>
      </c>
      <c r="K39" s="1364" t="s">
        <v>516</v>
      </c>
      <c r="L39" s="1364" t="s">
        <v>440</v>
      </c>
      <c r="Q39" s="376"/>
      <c r="R39" s="376"/>
      <c r="S39" s="2273"/>
      <c r="T39" s="2209"/>
      <c r="U39" s="302"/>
      <c r="V39" s="1483" t="s">
        <v>543</v>
      </c>
      <c r="W39" s="1222" t="s">
        <v>544</v>
      </c>
      <c r="X39" s="1222" t="s">
        <v>519</v>
      </c>
      <c r="Y39" s="1489" t="s">
        <v>468</v>
      </c>
      <c r="Z39" s="2270" t="s">
        <v>469</v>
      </c>
      <c r="AA39" s="2271"/>
      <c r="AB39" s="2279"/>
      <c r="AC39" s="1483" t="s">
        <v>543</v>
      </c>
      <c r="AD39" s="1222" t="s">
        <v>544</v>
      </c>
      <c r="AE39" s="1222" t="s">
        <v>519</v>
      </c>
      <c r="AF39" s="1489" t="s">
        <v>468</v>
      </c>
      <c r="AG39" s="2270" t="s">
        <v>469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291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291</v>
      </c>
      <c r="B42" s="1363" t="s">
        <v>292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422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423</v>
      </c>
      <c r="AM42" s="500"/>
      <c r="AN42" s="500" t="str">
        <f>IF(T42="","",T42)</f>
        <v>Территория действия тарифа</v>
      </c>
      <c r="AO42" s="500"/>
      <c r="AP42" s="500"/>
      <c r="AQ42" s="1155">
        <v>23</v>
      </c>
    </row>
    <row customHeight="1" ht="24">
      <c r="A43" s="1363" t="s">
        <v>291</v>
      </c>
      <c r="B43" s="1363" t="s">
        <v>292</v>
      </c>
      <c r="C43" s="1363" t="s">
        <v>293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541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542</v>
      </c>
      <c r="AM43" s="500"/>
      <c r="AN43" s="500" t="str">
        <f>IF(T43="","",T43)</f>
        <v>Наименование централизованной системы водоотведения</v>
      </c>
      <c r="AO43" s="500"/>
      <c r="AP43" s="500"/>
      <c r="AQ43" s="1155">
        <v>23</v>
      </c>
    </row>
    <row customHeight="1" ht="24">
      <c r="A44" s="1363" t="s">
        <v>291</v>
      </c>
      <c r="B44" s="1363" t="s">
        <v>292</v>
      </c>
      <c r="C44" s="1363" t="s">
        <v>293</v>
      </c>
      <c r="D44" s="1363" t="s">
        <v>545</v>
      </c>
      <c r="E44" s="2259"/>
      <c r="F44" s="2259"/>
      <c r="G44" s="2259"/>
      <c r="H44" s="2259"/>
      <c r="I44" s="2256" t="str">
        <f>S43&amp;".1"</f>
        <v>...1</v>
      </c>
      <c r="J44" s="1363"/>
      <c r="K44" s="1363"/>
      <c r="L44" s="1364"/>
      <c r="P44" s="2257">
        <v>1</v>
      </c>
      <c r="Q44" s="1481"/>
      <c r="R44" s="356"/>
      <c r="S44" s="1493" t="str">
        <f>$I44</f>
        <v>...1</v>
      </c>
      <c r="T44" s="285" t="s">
        <v>508</v>
      </c>
      <c r="U44" s="300"/>
      <c r="V44" s="2350"/>
      <c r="W44" s="2351"/>
      <c r="X44" s="2351"/>
      <c r="Y44" s="2351"/>
      <c r="Z44" s="2351"/>
      <c r="AA44" s="2351"/>
      <c r="AB44" s="2352"/>
      <c r="AC44" s="2353"/>
      <c r="AD44" s="2354"/>
      <c r="AE44" s="2354"/>
      <c r="AF44" s="2354"/>
      <c r="AG44" s="2354"/>
      <c r="AH44" s="2354"/>
      <c r="AI44" s="2354"/>
      <c r="AJ44" s="2355"/>
      <c r="AK44" s="1258" t="s">
        <v>509</v>
      </c>
      <c r="AM44" s="500"/>
      <c r="AN44" s="500" t="str">
        <f>IF(T44="","",T44)</f>
        <v>Наименование признака дифференциации</v>
      </c>
      <c r="AO44" s="500"/>
      <c r="AP44" s="500"/>
      <c r="AQ44" s="1155">
        <v>23</v>
      </c>
    </row>
    <row customHeight="1" ht="24">
      <c r="A45" s="1363" t="s">
        <v>291</v>
      </c>
      <c r="B45" s="1363" t="s">
        <v>292</v>
      </c>
      <c r="C45" s="1363" t="s">
        <v>293</v>
      </c>
      <c r="D45" s="1363" t="s">
        <v>545</v>
      </c>
      <c r="E45" s="2259"/>
      <c r="F45" s="2259"/>
      <c r="G45" s="2259"/>
      <c r="H45" s="2259"/>
      <c r="I45" s="2286"/>
      <c r="J45" s="2256" t="str">
        <f>I44&amp;".1"</f>
        <v>...1.1</v>
      </c>
      <c r="K45" s="1363"/>
      <c r="L45" s="1364" t="s">
        <v>431</v>
      </c>
      <c r="P45" s="2257"/>
      <c r="Q45" s="2257">
        <v>1</v>
      </c>
      <c r="R45" s="357"/>
      <c r="S45" s="1493" t="str">
        <f>$J45</f>
        <v>...1.1</v>
      </c>
      <c r="T45" s="286" t="s">
        <v>432</v>
      </c>
      <c r="U45" s="300"/>
      <c r="V45" s="2245"/>
      <c r="W45" s="2246"/>
      <c r="X45" s="2246"/>
      <c r="Y45" s="2246"/>
      <c r="Z45" s="2246"/>
      <c r="AA45" s="2246"/>
      <c r="AB45" s="2247"/>
      <c r="AC45" s="2245"/>
      <c r="AD45" s="2246"/>
      <c r="AE45" s="2246"/>
      <c r="AF45" s="2246"/>
      <c r="AG45" s="2246"/>
      <c r="AH45" s="2246"/>
      <c r="AI45" s="2246"/>
      <c r="AJ45" s="2247"/>
      <c r="AK45" s="1307" t="s">
        <v>510</v>
      </c>
      <c r="AM45" s="500"/>
      <c r="AN45" s="500" t="str">
        <f>IF(T45="","",T45)</f>
        <v>Группа потребителей</v>
      </c>
      <c r="AO45" s="500"/>
      <c r="AP45" s="500"/>
      <c r="AQ45" s="1155">
        <v>23</v>
      </c>
    </row>
    <row customHeight="1" ht="24">
      <c r="A46" s="1363" t="s">
        <v>291</v>
      </c>
      <c r="B46" s="1363" t="s">
        <v>292</v>
      </c>
      <c r="C46" s="1363" t="s">
        <v>293</v>
      </c>
      <c r="D46" s="1363" t="s">
        <v>545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291</v>
      </c>
      <c r="B47" s="1363" t="s">
        <v>292</v>
      </c>
      <c r="C47" s="1363" t="s">
        <v>293</v>
      </c>
      <c r="D47" s="1363" t="s">
        <v>545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291</v>
      </c>
      <c r="B48" s="1363" t="s">
        <v>292</v>
      </c>
      <c r="C48" s="1363" t="s">
        <v>293</v>
      </c>
      <c r="D48" s="1363" t="s">
        <v>545</v>
      </c>
      <c r="E48" s="2259"/>
      <c r="F48" s="2259"/>
      <c r="G48" s="2259"/>
      <c r="H48" s="2259"/>
      <c r="I48" s="2286"/>
      <c r="J48" s="2256"/>
      <c r="K48" s="1363"/>
      <c r="L48" s="1364"/>
      <c r="P48" s="2257"/>
      <c r="Q48" s="2257"/>
      <c r="R48" s="356"/>
      <c r="S48" s="1278"/>
      <c r="T48" s="287" t="s">
        <v>511</v>
      </c>
      <c r="U48" s="367"/>
      <c r="V48" s="367"/>
      <c r="W48" s="367"/>
      <c r="X48" s="367"/>
      <c r="Y48" s="367"/>
      <c r="Z48" s="367"/>
      <c r="AA48" s="367"/>
      <c r="AB48" s="367"/>
      <c r="AC48" s="367"/>
      <c r="AD48" s="367"/>
      <c r="AE48" s="367"/>
      <c r="AF48" s="367"/>
      <c r="AG48" s="367"/>
      <c r="AH48" s="367"/>
      <c r="AI48" s="367"/>
      <c r="AJ48" s="367"/>
      <c r="AK48" s="1258" t="s">
        <v>512</v>
      </c>
      <c r="AM48" s="500"/>
      <c r="AN48" s="500" t="str">
        <f>IF(T48="","",T48)</f>
        <v>Добавить значение признака дифференциации</v>
      </c>
      <c r="AO48" s="500"/>
      <c r="AP48" s="500"/>
      <c r="AQ48" s="1155">
        <v>20</v>
      </c>
    </row>
    <row customHeight="1" ht="22.049999999999997">
      <c r="A49" s="1363" t="s">
        <v>291</v>
      </c>
      <c r="B49" s="1363" t="s">
        <v>292</v>
      </c>
      <c r="C49" s="1363" t="s">
        <v>293</v>
      </c>
      <c r="D49" s="1363" t="s">
        <v>545</v>
      </c>
      <c r="E49" s="2259"/>
      <c r="F49" s="2259"/>
      <c r="G49" s="2259"/>
      <c r="H49" s="2259"/>
      <c r="I49" s="2256"/>
      <c r="J49" s="1363"/>
      <c r="K49" s="1363"/>
      <c r="L49" s="1364"/>
      <c r="P49" s="2257"/>
      <c r="Q49" s="1481"/>
      <c r="R49" s="356"/>
      <c r="S49" s="1278"/>
      <c r="T49" s="365" t="s">
        <v>437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291</v>
      </c>
      <c r="B50" s="1363" t="s">
        <v>292</v>
      </c>
      <c r="C50" s="1363" t="s">
        <v>293</v>
      </c>
      <c r="D50" s="1363" t="s">
        <v>545</v>
      </c>
      <c r="E50" s="2259"/>
      <c r="F50" s="2259"/>
      <c r="G50" s="2259"/>
      <c r="H50" s="2258"/>
      <c r="I50" s="1363"/>
      <c r="J50" s="1363"/>
      <c r="K50" s="1363"/>
      <c r="L50" s="1364"/>
      <c r="M50" s="1365"/>
      <c r="N50" s="1365"/>
      <c r="O50" s="537"/>
      <c r="P50" s="360"/>
      <c r="Q50" s="375"/>
      <c r="R50" s="355"/>
      <c r="S50" s="1278"/>
      <c r="T50" s="372" t="s">
        <v>513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291</v>
      </c>
      <c r="B51" s="1343" t="s">
        <v>292</v>
      </c>
      <c r="C51" s="1314"/>
      <c r="D51" s="1314"/>
      <c r="E51" s="2259"/>
      <c r="F51" s="2258"/>
      <c r="G51" s="1314"/>
      <c r="H51" s="1314"/>
      <c r="I51" s="1314"/>
      <c r="J51" s="1314"/>
      <c r="K51" s="1314"/>
      <c r="L51" s="1494"/>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291</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189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A5B9-8D6A-689A-72C7-0.3B8C3F8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422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423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542</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508</v>
      </c>
      <c r="U5" s="300"/>
      <c r="V5" s="2350"/>
      <c r="W5" s="2351"/>
      <c r="X5" s="2351"/>
      <c r="Y5" s="2351"/>
      <c r="Z5" s="2351"/>
      <c r="AA5" s="2351"/>
      <c r="AB5" s="2352"/>
      <c r="AC5" s="2353"/>
      <c r="AD5" s="2354"/>
      <c r="AE5" s="2354"/>
      <c r="AF5" s="2354"/>
      <c r="AG5" s="2354"/>
      <c r="AH5" s="2354"/>
      <c r="AI5" s="2354"/>
      <c r="AJ5" s="2355"/>
      <c r="AK5" s="1258" t="s">
        <v>509</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431</v>
      </c>
      <c r="P6" s="2257"/>
      <c r="Q6" s="2257">
        <v>1</v>
      </c>
      <c r="R6" s="357"/>
      <c r="S6" s="1493">
        <f>$J6</f>
      </c>
      <c r="T6" s="286" t="s">
        <v>432</v>
      </c>
      <c r="U6" s="300"/>
      <c r="V6" s="2245"/>
      <c r="W6" s="2246"/>
      <c r="X6" s="2246"/>
      <c r="Y6" s="2246"/>
      <c r="Z6" s="2246"/>
      <c r="AA6" s="2246"/>
      <c r="AB6" s="2247"/>
      <c r="AC6" s="2245"/>
      <c r="AD6" s="2246"/>
      <c r="AE6" s="2246"/>
      <c r="AF6" s="2246"/>
      <c r="AG6" s="2246"/>
      <c r="AH6" s="2246"/>
      <c r="AI6" s="2246"/>
      <c r="AJ6" s="2247"/>
      <c r="AK6" s="1307" t="s">
        <v>510</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511</v>
      </c>
      <c r="U9" s="367"/>
      <c r="V9" s="367"/>
      <c r="W9" s="367"/>
      <c r="X9" s="367"/>
      <c r="Y9" s="367"/>
      <c r="Z9" s="367"/>
      <c r="AA9" s="367"/>
      <c r="AB9" s="367"/>
      <c r="AC9" s="367"/>
      <c r="AD9" s="367"/>
      <c r="AE9" s="367"/>
      <c r="AF9" s="367"/>
      <c r="AG9" s="367"/>
      <c r="AH9" s="367"/>
      <c r="AI9" s="367"/>
      <c r="AJ9" s="367"/>
      <c r="AK9" s="1258" t="s">
        <v>512</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437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513</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439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440</v>
      </c>
      <c r="P20" s="1362"/>
      <c r="Q20" s="1442"/>
      <c r="R20" s="1442"/>
      <c r="S20" s="729"/>
      <c r="T20" s="1160" t="s">
        <v>441</v>
      </c>
      <c r="Z20" s="186" t="s">
        <v>442</v>
      </c>
      <c r="AB20" s="186" t="s">
        <v>443</v>
      </c>
      <c r="AC20" s="1160" t="s">
        <v>441</v>
      </c>
      <c r="AG20" s="186" t="s">
        <v>444</v>
      </c>
      <c r="AI20" s="186" t="s">
        <v>443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445</v>
      </c>
      <c r="T28" s="2250"/>
      <c r="U28" s="1372"/>
      <c r="V28" s="2264" t="str">
        <f>IF(TITLE_DATE_PR_CHANGE="",IF(TITLE_DATE_PR="","",TITLE_DATE_PR),TITLE_DATE_PR_CHANGE)</f>
        <v>46141</v>
      </c>
      <c r="W28" s="2264"/>
      <c r="X28" s="2264"/>
      <c r="Y28" s="2264"/>
      <c r="Z28" s="2264"/>
      <c r="AA28" s="2264"/>
      <c r="AB28" s="326"/>
      <c r="AC28" s="2264" t="str">
        <f>IF(TITLE_DATE_PR_CHANGE="",IF(TITLE_DATE_PR="","",TITLE_DATE_PR),TITLE_DATE_PR_CHANGE)</f>
        <v>46141</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446</v>
      </c>
      <c r="T29" s="2250"/>
      <c r="U29" s="1372"/>
      <c r="V29" s="2251" t="str">
        <f>IF(TITLE_NUMBER_PR_CHANGE="",IF(TITLE_NUMBER_PR="","",TITLE_NUMBER_PR),TITLE_NUMBER_PR_CHANGE)</f>
        <v>654,659,660</v>
      </c>
      <c r="W29" s="2251"/>
      <c r="X29" s="2251"/>
      <c r="Y29" s="2251"/>
      <c r="Z29" s="2251"/>
      <c r="AA29" s="2251"/>
      <c r="AB29" s="326"/>
      <c r="AC29" s="2251" t="str">
        <f>IF(TITLE_NUMBER_PR_CHANGE="",IF(TITLE_NUMBER_PR="","",TITLE_NUMBER_PR),TITLE_NUMBER_PR_CHANGE)</f>
        <v>654,659,660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447</v>
      </c>
      <c r="T32" s="2250"/>
      <c r="U32" s="1372"/>
      <c r="V32" s="2264" t="str">
        <f>IF(TITLE_DATE_PR_CHANGE="",IF(TITLE_DATE_PR="","",TITLE_DATE_PR),TITLE_DATE_PR_CHANGE)</f>
        <v>46141</v>
      </c>
      <c r="W32" s="2264"/>
      <c r="X32" s="2264"/>
      <c r="Y32" s="2264"/>
      <c r="Z32" s="2264"/>
      <c r="AA32" s="2264"/>
      <c r="AB32" s="326"/>
      <c r="AC32" s="2264" t="str">
        <f>IF(TITLE_DATE_PR_CHANGE="",IF(TITLE_DATE_PR="","",TITLE_DATE_PR),TITLE_DATE_PR_CHANGE)</f>
        <v>46141</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448</v>
      </c>
      <c r="T33" s="2250"/>
      <c r="U33" s="1372"/>
      <c r="V33" s="2251" t="str">
        <f>IF(TITLE_NUMBER_PR_CHANGE="",IF(TITLE_NUMBER_PR="","",TITLE_NUMBER_PR),TITLE_NUMBER_PR_CHANGE)</f>
        <v>654,659,660</v>
      </c>
      <c r="W33" s="2251"/>
      <c r="X33" s="2251"/>
      <c r="Y33" s="2251"/>
      <c r="Z33" s="2251"/>
      <c r="AA33" s="2251"/>
      <c r="AB33" s="326"/>
      <c r="AC33" s="2251" t="str">
        <f>IF(TITLE_NUMBER_PR_CHANGE="",IF(TITLE_NUMBER_PR="","",TITLE_NUMBER_PR),TITLE_NUMBER_PR_CHANGE)</f>
        <v>654,659,660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449</v>
      </c>
      <c r="AC34" s="326"/>
      <c r="AD34" s="326"/>
      <c r="AE34" s="326"/>
      <c r="AF34" s="326"/>
      <c r="AG34" s="326"/>
      <c r="AH34" s="326"/>
      <c r="AI34" s="278" t="s">
        <v>449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325</v>
      </c>
      <c r="T36" s="2127"/>
      <c r="U36" s="2127"/>
      <c r="V36" s="2127"/>
      <c r="W36" s="2127"/>
      <c r="X36" s="2127"/>
      <c r="Y36" s="2127"/>
      <c r="Z36" s="2127"/>
      <c r="AA36" s="2127"/>
      <c r="AB36" s="2127"/>
      <c r="AC36" s="2127"/>
      <c r="AD36" s="2127"/>
      <c r="AE36" s="2127"/>
      <c r="AF36" s="2127"/>
      <c r="AG36" s="2127"/>
      <c r="AH36" s="2127"/>
      <c r="AI36" s="2127"/>
      <c r="AJ36" s="2127"/>
      <c r="AK36" s="2127" t="s">
        <v>326</v>
      </c>
      <c r="AQ36" s="1155">
        <v>14</v>
      </c>
    </row>
    <row customHeight="1" ht="14.699999999999998">
      <c r="Q37" s="376"/>
      <c r="R37" s="376"/>
      <c r="S37" s="2273" t="s">
        <v>89</v>
      </c>
      <c r="T37" s="2209" t="s">
        <v>450</v>
      </c>
      <c r="U37" s="301"/>
      <c r="V37" s="2274" t="s">
        <v>451</v>
      </c>
      <c r="W37" s="2275"/>
      <c r="X37" s="2275"/>
      <c r="Y37" s="2275"/>
      <c r="Z37" s="2275"/>
      <c r="AA37" s="2276"/>
      <c r="AB37" s="2277" t="s">
        <v>452</v>
      </c>
      <c r="AC37" s="2274" t="s">
        <v>451</v>
      </c>
      <c r="AD37" s="2275"/>
      <c r="AE37" s="2275"/>
      <c r="AF37" s="2275"/>
      <c r="AG37" s="2275"/>
      <c r="AH37" s="2276"/>
      <c r="AI37" s="2277" t="s">
        <v>453</v>
      </c>
      <c r="AJ37" s="2280" t="s">
        <v>454</v>
      </c>
      <c r="AK37" s="2127"/>
      <c r="AQ37" s="1155">
        <v>14</v>
      </c>
    </row>
    <row customHeight="1" ht="35.699999999999996">
      <c r="Q38" s="376"/>
      <c r="R38" s="376"/>
      <c r="S38" s="2273"/>
      <c r="T38" s="2209"/>
      <c r="U38" s="1031"/>
      <c r="V38" s="1483" t="s">
        <v>514</v>
      </c>
      <c r="W38" s="2262" t="s">
        <v>457</v>
      </c>
      <c r="X38" s="2263"/>
      <c r="Y38" s="2262" t="s">
        <v>458</v>
      </c>
      <c r="Z38" s="2269"/>
      <c r="AA38" s="2263"/>
      <c r="AB38" s="2278"/>
      <c r="AC38" s="1483" t="s">
        <v>514</v>
      </c>
      <c r="AD38" s="2262" t="s">
        <v>457</v>
      </c>
      <c r="AE38" s="2263"/>
      <c r="AF38" s="2262" t="s">
        <v>458</v>
      </c>
      <c r="AG38" s="2269"/>
      <c r="AH38" s="2263"/>
      <c r="AI38" s="2278"/>
      <c r="AJ38" s="2281"/>
      <c r="AK38" s="2127"/>
      <c r="AQ38" s="1155">
        <v>34</v>
      </c>
    </row>
    <row customHeight="1" ht="90.3">
      <c r="A39" s="1370"/>
      <c r="B39" s="1370" t="s">
        <v>137</v>
      </c>
      <c r="C39" s="1370" t="s">
        <v>138</v>
      </c>
      <c r="D39" s="1370" t="s">
        <v>139</v>
      </c>
      <c r="E39" s="1364" t="s">
        <v>459</v>
      </c>
      <c r="F39" s="1364" t="s">
        <v>460</v>
      </c>
      <c r="G39" s="1364" t="s">
        <v>461</v>
      </c>
      <c r="H39" s="1364"/>
      <c r="I39" s="1364" t="s">
        <v>515</v>
      </c>
      <c r="J39" s="1364" t="s">
        <v>464</v>
      </c>
      <c r="K39" s="1364" t="s">
        <v>516</v>
      </c>
      <c r="L39" s="1364" t="s">
        <v>440</v>
      </c>
      <c r="Q39" s="376"/>
      <c r="R39" s="376"/>
      <c r="S39" s="2273"/>
      <c r="T39" s="2209"/>
      <c r="U39" s="302"/>
      <c r="V39" s="1483" t="s">
        <v>543</v>
      </c>
      <c r="W39" s="1222" t="s">
        <v>544</v>
      </c>
      <c r="X39" s="1222" t="s">
        <v>519</v>
      </c>
      <c r="Y39" s="1489" t="s">
        <v>468</v>
      </c>
      <c r="Z39" s="2270" t="s">
        <v>469</v>
      </c>
      <c r="AA39" s="2271"/>
      <c r="AB39" s="2279"/>
      <c r="AC39" s="1483" t="s">
        <v>543</v>
      </c>
      <c r="AD39" s="1222" t="s">
        <v>544</v>
      </c>
      <c r="AE39" s="1222" t="s">
        <v>519</v>
      </c>
      <c r="AF39" s="1489" t="s">
        <v>468</v>
      </c>
      <c r="AG39" s="2270" t="s">
        <v>469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296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296</v>
      </c>
      <c r="B42" s="1363" t="s">
        <v>297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422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423</v>
      </c>
      <c r="AM42" s="500"/>
      <c r="AN42" s="500" t="str">
        <f>IF(T42="","",T42)</f>
        <v>Территория действия тарифа</v>
      </c>
      <c r="AO42" s="500"/>
      <c r="AP42" s="500"/>
      <c r="AQ42" s="1155">
        <v>23</v>
      </c>
    </row>
    <row customHeight="1" ht="24">
      <c r="A43" s="1363" t="s">
        <v>296</v>
      </c>
      <c r="B43" s="1363" t="s">
        <v>297</v>
      </c>
      <c r="C43" s="1363" t="s">
        <v>298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541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542</v>
      </c>
      <c r="AM43" s="500"/>
      <c r="AN43" s="500" t="str">
        <f>IF(T43="","",T43)</f>
        <v>Наименование централизованной системы водоотведения</v>
      </c>
      <c r="AO43" s="500"/>
      <c r="AP43" s="500"/>
      <c r="AQ43" s="1155">
        <v>23</v>
      </c>
    </row>
    <row customHeight="1" ht="24">
      <c r="A44" s="1363" t="s">
        <v>296</v>
      </c>
      <c r="B44" s="1363" t="s">
        <v>297</v>
      </c>
      <c r="C44" s="1363" t="s">
        <v>298</v>
      </c>
      <c r="D44" s="1363" t="s">
        <v>546</v>
      </c>
      <c r="E44" s="2259"/>
      <c r="F44" s="2259"/>
      <c r="G44" s="2259"/>
      <c r="H44" s="2259"/>
      <c r="I44" s="2256" t="str">
        <f>S43&amp;".1"</f>
        <v>...1</v>
      </c>
      <c r="J44" s="1363"/>
      <c r="K44" s="1363"/>
      <c r="L44" s="1364"/>
      <c r="P44" s="2257">
        <v>1</v>
      </c>
      <c r="Q44" s="1481"/>
      <c r="R44" s="356"/>
      <c r="S44" s="1493" t="str">
        <f>$I44</f>
        <v>...1</v>
      </c>
      <c r="T44" s="285" t="s">
        <v>508</v>
      </c>
      <c r="U44" s="300"/>
      <c r="V44" s="2350"/>
      <c r="W44" s="2351"/>
      <c r="X44" s="2351"/>
      <c r="Y44" s="2351"/>
      <c r="Z44" s="2351"/>
      <c r="AA44" s="2351"/>
      <c r="AB44" s="2352"/>
      <c r="AC44" s="2353"/>
      <c r="AD44" s="2354"/>
      <c r="AE44" s="2354"/>
      <c r="AF44" s="2354"/>
      <c r="AG44" s="2354"/>
      <c r="AH44" s="2354"/>
      <c r="AI44" s="2354"/>
      <c r="AJ44" s="2355"/>
      <c r="AK44" s="1258" t="s">
        <v>509</v>
      </c>
      <c r="AM44" s="500"/>
      <c r="AN44" s="500" t="str">
        <f>IF(T44="","",T44)</f>
        <v>Наименование признака дифференциации</v>
      </c>
      <c r="AO44" s="500"/>
      <c r="AP44" s="500"/>
      <c r="AQ44" s="1155">
        <v>23</v>
      </c>
    </row>
    <row customHeight="1" ht="24">
      <c r="A45" s="1363" t="s">
        <v>296</v>
      </c>
      <c r="B45" s="1363" t="s">
        <v>297</v>
      </c>
      <c r="C45" s="1363" t="s">
        <v>298</v>
      </c>
      <c r="D45" s="1363" t="s">
        <v>546</v>
      </c>
      <c r="E45" s="2259"/>
      <c r="F45" s="2259"/>
      <c r="G45" s="2259"/>
      <c r="H45" s="2259"/>
      <c r="I45" s="2286"/>
      <c r="J45" s="2256" t="str">
        <f>I44&amp;".1"</f>
        <v>...1.1</v>
      </c>
      <c r="K45" s="1363"/>
      <c r="L45" s="1364" t="s">
        <v>431</v>
      </c>
      <c r="P45" s="2257"/>
      <c r="Q45" s="2257">
        <v>1</v>
      </c>
      <c r="R45" s="357"/>
      <c r="S45" s="1493" t="str">
        <f>$J45</f>
        <v>...1.1</v>
      </c>
      <c r="T45" s="286" t="s">
        <v>432</v>
      </c>
      <c r="U45" s="300"/>
      <c r="V45" s="2245"/>
      <c r="W45" s="2246"/>
      <c r="X45" s="2246"/>
      <c r="Y45" s="2246"/>
      <c r="Z45" s="2246"/>
      <c r="AA45" s="2246"/>
      <c r="AB45" s="2247"/>
      <c r="AC45" s="2245"/>
      <c r="AD45" s="2246"/>
      <c r="AE45" s="2246"/>
      <c r="AF45" s="2246"/>
      <c r="AG45" s="2246"/>
      <c r="AH45" s="2246"/>
      <c r="AI45" s="2246"/>
      <c r="AJ45" s="2247"/>
      <c r="AK45" s="1307" t="s">
        <v>510</v>
      </c>
      <c r="AM45" s="500"/>
      <c r="AN45" s="500" t="str">
        <f>IF(T45="","",T45)</f>
        <v>Группа потребителей</v>
      </c>
      <c r="AO45" s="500"/>
      <c r="AP45" s="500"/>
      <c r="AQ45" s="1155">
        <v>23</v>
      </c>
    </row>
    <row customHeight="1" ht="24">
      <c r="A46" s="1363" t="s">
        <v>296</v>
      </c>
      <c r="B46" s="1363" t="s">
        <v>297</v>
      </c>
      <c r="C46" s="1363" t="s">
        <v>298</v>
      </c>
      <c r="D46" s="1363" t="s">
        <v>546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296</v>
      </c>
      <c r="B47" s="1363" t="s">
        <v>297</v>
      </c>
      <c r="C47" s="1363" t="s">
        <v>298</v>
      </c>
      <c r="D47" s="1363" t="s">
        <v>546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296</v>
      </c>
      <c r="B48" s="1363" t="s">
        <v>297</v>
      </c>
      <c r="C48" s="1363" t="s">
        <v>298</v>
      </c>
      <c r="D48" s="1363" t="s">
        <v>546</v>
      </c>
      <c r="E48" s="2259"/>
      <c r="F48" s="2259"/>
      <c r="G48" s="2259"/>
      <c r="H48" s="2259"/>
      <c r="I48" s="2286"/>
      <c r="J48" s="2256"/>
      <c r="K48" s="1363"/>
      <c r="L48" s="1364"/>
      <c r="P48" s="2257"/>
      <c r="Q48" s="2257"/>
      <c r="R48" s="356"/>
      <c r="S48" s="1278"/>
      <c r="T48" s="287" t="s">
        <v>511</v>
      </c>
      <c r="U48" s="367"/>
      <c r="V48" s="367"/>
      <c r="W48" s="367"/>
      <c r="X48" s="367"/>
      <c r="Y48" s="367"/>
      <c r="Z48" s="367"/>
      <c r="AA48" s="367"/>
      <c r="AB48" s="367"/>
      <c r="AC48" s="367"/>
      <c r="AD48" s="367"/>
      <c r="AE48" s="367"/>
      <c r="AF48" s="367"/>
      <c r="AG48" s="367"/>
      <c r="AH48" s="367"/>
      <c r="AI48" s="367"/>
      <c r="AJ48" s="367"/>
      <c r="AK48" s="1258" t="s">
        <v>512</v>
      </c>
      <c r="AM48" s="500"/>
      <c r="AN48" s="500" t="str">
        <f>IF(T48="","",T48)</f>
        <v>Добавить значение признака дифференциации</v>
      </c>
      <c r="AO48" s="500"/>
      <c r="AP48" s="500"/>
      <c r="AQ48" s="1155">
        <v>20</v>
      </c>
    </row>
    <row customHeight="1" ht="22.049999999999997">
      <c r="A49" s="1363" t="s">
        <v>296</v>
      </c>
      <c r="B49" s="1363" t="s">
        <v>297</v>
      </c>
      <c r="C49" s="1363" t="s">
        <v>298</v>
      </c>
      <c r="D49" s="1363" t="s">
        <v>546</v>
      </c>
      <c r="E49" s="2259"/>
      <c r="F49" s="2259"/>
      <c r="G49" s="2259"/>
      <c r="H49" s="2259"/>
      <c r="I49" s="2256"/>
      <c r="J49" s="1363"/>
      <c r="K49" s="1363"/>
      <c r="L49" s="1364"/>
      <c r="P49" s="2257"/>
      <c r="Q49" s="1481"/>
      <c r="R49" s="356"/>
      <c r="S49" s="1278"/>
      <c r="T49" s="365" t="s">
        <v>437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296</v>
      </c>
      <c r="B50" s="1363" t="s">
        <v>297</v>
      </c>
      <c r="C50" s="1363" t="s">
        <v>298</v>
      </c>
      <c r="D50" s="1363" t="s">
        <v>546</v>
      </c>
      <c r="E50" s="2259"/>
      <c r="F50" s="2259"/>
      <c r="G50" s="2259"/>
      <c r="H50" s="2258"/>
      <c r="I50" s="1363"/>
      <c r="J50" s="1363"/>
      <c r="K50" s="1363"/>
      <c r="L50" s="1364"/>
      <c r="M50" s="1365"/>
      <c r="N50" s="1365"/>
      <c r="O50" s="537"/>
      <c r="P50" s="360"/>
      <c r="Q50" s="375"/>
      <c r="R50" s="355"/>
      <c r="S50" s="1278"/>
      <c r="T50" s="372" t="s">
        <v>513</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296</v>
      </c>
      <c r="B51" s="1343" t="s">
        <v>297</v>
      </c>
      <c r="C51" s="1314"/>
      <c r="D51" s="1314"/>
      <c r="E51" s="2259"/>
      <c r="F51" s="2258"/>
      <c r="G51" s="1314"/>
      <c r="H51" s="1314"/>
      <c r="I51" s="1314"/>
      <c r="J51" s="1314"/>
      <c r="K51" s="1314"/>
      <c r="L51" s="1494"/>
      <c r="M51" s="1321"/>
      <c r="N51" s="1321"/>
      <c r="P51" s="1316"/>
      <c r="Q51" s="1317"/>
      <c r="R51" s="1316"/>
      <c r="S51" s="1322"/>
      <c r="T51" s="1325" t="s">
        <v>171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296</v>
      </c>
      <c r="B52" s="1343"/>
      <c r="C52" s="1343"/>
      <c r="D52" s="1343"/>
      <c r="E52" s="2258"/>
      <c r="F52" s="1343"/>
      <c r="G52" s="1343"/>
      <c r="H52" s="1343"/>
      <c r="I52" s="1343"/>
      <c r="J52" s="1343"/>
      <c r="K52" s="1343"/>
      <c r="L52" s="1346"/>
      <c r="M52" s="1321"/>
      <c r="N52" s="1321"/>
      <c r="O52" s="518"/>
      <c r="P52" s="380"/>
      <c r="Q52" s="1344"/>
      <c r="R52" s="380"/>
      <c r="S52" s="1322"/>
      <c r="T52" s="1325" t="s">
        <v>172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189</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A3AA06-58E9-8BC1-FCD1-0.46ACE2D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422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423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541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542</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427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428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526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527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547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548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530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493</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439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440</v>
      </c>
      <c r="P24" s="1508"/>
      <c r="Q24" s="1510"/>
      <c r="R24" s="1510"/>
      <c r="AA24" s="1507" t="s">
        <v>442</v>
      </c>
      <c r="AC24" s="1507" t="s">
        <v>443</v>
      </c>
      <c r="AD24" s="1507" t="s">
        <v>494</v>
      </c>
      <c r="AH24" s="1507" t="s">
        <v>494</v>
      </c>
      <c r="AK24" s="1507" t="s">
        <v>531</v>
      </c>
      <c r="AL24" s="1507" t="s">
        <v>494</v>
      </c>
      <c r="AP24" s="1507" t="s">
        <v>494</v>
      </c>
      <c r="AY24" s="1507" t="s">
        <v>442</v>
      </c>
      <c r="BA24" s="1507" t="s">
        <v>443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ИМУП «ПОСЖИЛКОМСЕРВИС»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445</v>
      </c>
      <c r="T32" s="2250"/>
      <c r="U32" s="1372"/>
      <c r="V32" s="2264" t="str">
        <f>IF(TITLE_DATE_PR_CHANGE="",IF(TITLE_DATE_PR="","",TITLE_DATE_PR),TITLE_DATE_PR_CHANGE)</f>
        <v>46141</v>
      </c>
      <c r="W32" s="2264"/>
      <c r="X32" s="2264"/>
      <c r="Y32" s="2264"/>
      <c r="Z32" s="2264"/>
      <c r="AA32" s="2264"/>
      <c r="AB32" s="2264"/>
      <c r="AC32" s="326"/>
      <c r="AD32" s="2264" t="str">
        <f>IF(TITLE_DATE_PR_CHANGE="",IF(TITLE_DATE_PR="","",TITLE_DATE_PR),TITLE_DATE_PR_CHANGE)</f>
        <v>46141</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446</v>
      </c>
      <c r="T33" s="2250"/>
      <c r="U33" s="1372"/>
      <c r="V33" s="2251" t="str">
        <f>IF(TITLE_NUMBER_PR_CHANGE="",IF(TITLE_NUMBER_PR="","",TITLE_NUMBER_PR),TITLE_NUMBER_PR_CHANGE)</f>
        <v>654,659,660</v>
      </c>
      <c r="W33" s="2251"/>
      <c r="X33" s="2251"/>
      <c r="Y33" s="2251"/>
      <c r="Z33" s="2251"/>
      <c r="AA33" s="2251"/>
      <c r="AB33" s="2251"/>
      <c r="AC33" s="326"/>
      <c r="AD33" s="2251" t="str">
        <f>IF(TITLE_NUMBER_PR_CHANGE="",IF(TITLE_NUMBER_PR="","",TITLE_NUMBER_PR),TITLE_NUMBER_PR_CHANGE)</f>
        <v>654,659,660</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445</v>
      </c>
      <c r="T36" s="2250"/>
      <c r="U36" s="1372"/>
      <c r="V36" s="2264" t="str">
        <f>IF(TITLE_DATE_PR_CHANGE="",IF(TITLE_DATE_PR="","",TITLE_DATE_PR),TITLE_DATE_PR_CHANGE)</f>
        <v>46141</v>
      </c>
      <c r="W36" s="2264"/>
      <c r="X36" s="2264"/>
      <c r="Y36" s="2264"/>
      <c r="Z36" s="2264"/>
      <c r="AA36" s="2264"/>
      <c r="AB36" s="2264"/>
      <c r="AC36" s="326"/>
      <c r="AD36" s="2264" t="str">
        <f>IF(TITLE_DATE_PR_CHANGE="",IF(TITLE_DATE_PR="","",TITLE_DATE_PR),TITLE_DATE_PR_CHANGE)</f>
        <v>46141</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446</v>
      </c>
      <c r="T37" s="2250"/>
      <c r="U37" s="1372"/>
      <c r="V37" s="2251" t="str">
        <f>IF(TITLE_NUMBER_PR_CHANGE="",IF(TITLE_NUMBER_PR="","",TITLE_NUMBER_PR),TITLE_NUMBER_PR_CHANGE)</f>
        <v>654,659,660</v>
      </c>
      <c r="W37" s="2251"/>
      <c r="X37" s="2251"/>
      <c r="Y37" s="2251"/>
      <c r="Z37" s="2251"/>
      <c r="AA37" s="2251"/>
      <c r="AB37" s="2251"/>
      <c r="AC37" s="326"/>
      <c r="AD37" s="2251" t="str">
        <f>IF(TITLE_NUMBER_PR_CHANGE="",IF(TITLE_NUMBER_PR="","",TITLE_NUMBER_PR),TITLE_NUMBER_PR_CHANGE)</f>
        <v>654,659,660</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449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449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325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326</v>
      </c>
      <c r="BI40" s="1155">
        <v>14</v>
      </c>
    </row>
    <row customHeight="1" ht="14.699999999999998">
      <c r="Q41" s="291"/>
      <c r="R41" s="376"/>
      <c r="S41" s="2273" t="s">
        <v>89</v>
      </c>
      <c r="T41" s="2209" t="s">
        <v>532</v>
      </c>
      <c r="U41" s="301"/>
      <c r="V41" s="2274" t="s">
        <v>451</v>
      </c>
      <c r="W41" s="2275"/>
      <c r="X41" s="2275"/>
      <c r="Y41" s="2275"/>
      <c r="Z41" s="2275"/>
      <c r="AA41" s="2275"/>
      <c r="AB41" s="2276"/>
      <c r="AC41" s="2277" t="s">
        <v>452</v>
      </c>
      <c r="AD41" s="2328" t="s">
        <v>549</v>
      </c>
      <c r="AE41" s="2291"/>
      <c r="AF41" s="2291"/>
      <c r="AG41" s="2329"/>
      <c r="AH41" s="2328" t="s">
        <v>550</v>
      </c>
      <c r="AI41" s="2291"/>
      <c r="AJ41" s="2291"/>
      <c r="AK41" s="2329"/>
      <c r="AL41" s="2328" t="s">
        <v>551</v>
      </c>
      <c r="AM41" s="2291"/>
      <c r="AN41" s="2291"/>
      <c r="AO41" s="2329"/>
      <c r="AP41" s="2328" t="s">
        <v>536</v>
      </c>
      <c r="AQ41" s="2291"/>
      <c r="AR41" s="2291"/>
      <c r="AS41" s="2329"/>
      <c r="AT41" s="2274" t="s">
        <v>451</v>
      </c>
      <c r="AU41" s="2275"/>
      <c r="AV41" s="2275"/>
      <c r="AW41" s="2275"/>
      <c r="AX41" s="2275"/>
      <c r="AY41" s="2275"/>
      <c r="AZ41" s="2276"/>
      <c r="BA41" s="2277" t="s">
        <v>452</v>
      </c>
      <c r="BB41" s="2280" t="s">
        <v>454</v>
      </c>
      <c r="BC41" s="2127"/>
      <c r="BI41" s="1155">
        <v>14</v>
      </c>
    </row>
    <row customHeight="1" ht="35.699999999999996">
      <c r="Q42" s="291"/>
      <c r="R42" s="376"/>
      <c r="S42" s="2273"/>
      <c r="T42" s="2209"/>
      <c r="U42" s="1031"/>
      <c r="V42" s="2192" t="s">
        <v>537</v>
      </c>
      <c r="W42" s="2193"/>
      <c r="X42" s="2192" t="s">
        <v>538</v>
      </c>
      <c r="Y42" s="2193"/>
      <c r="Z42" s="2294" t="s">
        <v>539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552</v>
      </c>
      <c r="AU42" s="2193"/>
      <c r="AV42" s="2192" t="s">
        <v>553</v>
      </c>
      <c r="AW42" s="2193"/>
      <c r="AX42" s="2294" t="s">
        <v>539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459</v>
      </c>
      <c r="F44" s="1364" t="s">
        <v>460</v>
      </c>
      <c r="G44" s="1364" t="s">
        <v>461</v>
      </c>
      <c r="H44" s="1364" t="s">
        <v>462</v>
      </c>
      <c r="I44" s="1364" t="s">
        <v>463</v>
      </c>
      <c r="J44" s="1364" t="s">
        <v>464</v>
      </c>
      <c r="K44" s="1364" t="s">
        <v>465</v>
      </c>
      <c r="L44" s="1364" t="s">
        <v>440</v>
      </c>
      <c r="Q44" s="291"/>
      <c r="R44" s="376"/>
      <c r="S44" s="2273"/>
      <c r="T44" s="2209"/>
      <c r="U44" s="302"/>
      <c r="V44" s="1479" t="s">
        <v>503</v>
      </c>
      <c r="W44" s="1479" t="s">
        <v>504</v>
      </c>
      <c r="X44" s="1479" t="s">
        <v>503</v>
      </c>
      <c r="Y44" s="1479" t="s">
        <v>504</v>
      </c>
      <c r="Z44" s="1489" t="s">
        <v>468</v>
      </c>
      <c r="AA44" s="2270" t="s">
        <v>469</v>
      </c>
      <c r="AB44" s="2271"/>
      <c r="AC44" s="2279"/>
      <c r="AD44" s="2333"/>
      <c r="AE44" s="2334"/>
      <c r="AF44" s="2334"/>
      <c r="AG44" s="2335"/>
      <c r="AH44" s="2333"/>
      <c r="AI44" s="2334"/>
      <c r="AJ44" s="2334"/>
      <c r="AK44" s="2335"/>
      <c r="AL44" s="2333"/>
      <c r="AM44" s="2334"/>
      <c r="AN44" s="2334"/>
      <c r="AO44" s="2335"/>
      <c r="AP44" s="2333"/>
      <c r="AQ44" s="2334"/>
      <c r="AR44" s="2334"/>
      <c r="AS44" s="2335"/>
      <c r="AT44" s="1479" t="s">
        <v>503</v>
      </c>
      <c r="AU44" s="1479" t="s">
        <v>504</v>
      </c>
      <c r="AV44" s="1479" t="s">
        <v>503</v>
      </c>
      <c r="AW44" s="1479" t="s">
        <v>504</v>
      </c>
      <c r="AX44" s="1489" t="s">
        <v>468</v>
      </c>
      <c r="AY44" s="2270" t="s">
        <v>469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301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301</v>
      </c>
      <c r="B47" s="1363" t="s">
        <v>302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422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423</v>
      </c>
      <c r="BE47" s="500"/>
      <c r="BF47" s="500" t="str">
        <f>IF(T47="","",T47)</f>
        <v>Территория действия тарифа</v>
      </c>
      <c r="BG47" s="500"/>
      <c r="BH47" s="500"/>
      <c r="BI47" s="1155">
        <v>21</v>
      </c>
    </row>
    <row customHeight="1" ht="35.699999999999996">
      <c r="A48" s="1363" t="s">
        <v>301</v>
      </c>
      <c r="B48" s="1363" t="s">
        <v>302</v>
      </c>
      <c r="C48" s="1363" t="s">
        <v>303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541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542</v>
      </c>
      <c r="BE48" s="500"/>
      <c r="BF48" s="500" t="str">
        <f>IF(T48="","",T48)</f>
        <v>Наименование централизованной системы водоотведения</v>
      </c>
      <c r="BG48" s="500"/>
      <c r="BH48" s="500"/>
      <c r="BI48" s="1155">
        <v>34</v>
      </c>
    </row>
    <row s="1642" customFormat="1" customHeight="1" ht="0">
      <c r="A49" s="1343" t="s">
        <v>301</v>
      </c>
      <c r="B49" s="1343" t="s">
        <v>302</v>
      </c>
      <c r="C49" s="1343" t="s">
        <v>303</v>
      </c>
      <c r="D49" s="1343" t="s">
        <v>554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427</v>
      </c>
      <c r="BE49" s="500"/>
      <c r="BF49" s="500" t="str">
        <f>IF(T49="","",T49)</f>
        <v/>
      </c>
      <c r="BG49" s="500"/>
      <c r="BH49" s="500"/>
      <c r="BI49" s="511">
        <v>0</v>
      </c>
    </row>
    <row s="1642" customFormat="1" customHeight="1" ht="0">
      <c r="A50" s="1343" t="s">
        <v>301</v>
      </c>
      <c r="B50" s="1343" t="s">
        <v>302</v>
      </c>
      <c r="C50" s="1343" t="s">
        <v>303</v>
      </c>
      <c r="D50" s="1343" t="s">
        <v>554</v>
      </c>
      <c r="E50" s="2259"/>
      <c r="F50" s="2259"/>
      <c r="G50" s="2259"/>
      <c r="H50" s="2259"/>
      <c r="I50" s="2256" t="str">
        <f>S49&amp;".1"</f>
        <v>.1</v>
      </c>
      <c r="J50" s="1343"/>
      <c r="K50" s="1343"/>
      <c r="L50" s="1346" t="s">
        <v>428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301</v>
      </c>
      <c r="B51" s="1343" t="s">
        <v>302</v>
      </c>
      <c r="C51" s="1343" t="s">
        <v>303</v>
      </c>
      <c r="D51" s="1343" t="s">
        <v>554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301</v>
      </c>
      <c r="B52" s="1363" t="s">
        <v>302</v>
      </c>
      <c r="C52" s="1363" t="s">
        <v>303</v>
      </c>
      <c r="D52" s="1363" t="s">
        <v>554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526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527</v>
      </c>
      <c r="AT53" s="1393"/>
      <c r="AU53" s="1496"/>
      <c r="AV53" s="1393"/>
      <c r="AW53" s="1496"/>
      <c r="AX53" s="1393"/>
      <c r="AY53" s="1393"/>
      <c r="AZ53" s="1393"/>
      <c r="BA53" s="1393"/>
      <c r="BB53" s="1397"/>
      <c r="BC53" s="2254"/>
      <c r="BE53" s="500"/>
      <c r="BF53" s="500"/>
      <c r="BG53" s="500"/>
      <c r="BH53" s="500"/>
      <c r="BI53" s="1155">
        <v>11</v>
      </c>
    </row>
    <row customHeight="1" ht="11.549999999999999">
      <c r="A54" s="1363" t="s">
        <v>301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547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301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548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301</v>
      </c>
      <c r="B56" s="1363" t="s">
        <v>302</v>
      </c>
      <c r="C56" s="1363" t="s">
        <v>303</v>
      </c>
      <c r="D56" s="1363" t="s">
        <v>554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530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301</v>
      </c>
      <c r="B57" s="1363" t="s">
        <v>302</v>
      </c>
      <c r="C57" s="1363" t="s">
        <v>303</v>
      </c>
      <c r="D57" s="1363" t="s">
        <v>554</v>
      </c>
      <c r="E57" s="2259"/>
      <c r="F57" s="2259"/>
      <c r="G57" s="2259"/>
      <c r="H57" s="2259"/>
      <c r="I57" s="2286"/>
      <c r="J57" s="2256"/>
      <c r="K57" s="1363"/>
      <c r="L57" s="1364"/>
      <c r="P57" s="2257"/>
      <c r="Q57" s="2257"/>
      <c r="R57" s="356"/>
      <c r="S57" s="1278"/>
      <c r="T57" s="287" t="s">
        <v>493</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301</v>
      </c>
      <c r="B58" s="1343" t="s">
        <v>302</v>
      </c>
      <c r="C58" s="1343" t="s">
        <v>303</v>
      </c>
      <c r="D58" s="1343" t="s">
        <v>554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301</v>
      </c>
      <c r="B59" s="1343" t="s">
        <v>302</v>
      </c>
      <c r="C59" s="1343" t="s">
        <v>303</v>
      </c>
      <c r="D59" s="1343" t="s">
        <v>554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301</v>
      </c>
      <c r="B60" s="1343" t="s">
        <v>302</v>
      </c>
      <c r="C60" s="1343" t="s">
        <v>303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301</v>
      </c>
      <c r="B61" s="1343" t="s">
        <v>302</v>
      </c>
      <c r="C61" s="1314"/>
      <c r="D61" s="1314"/>
      <c r="E61" s="2259"/>
      <c r="F61" s="2258"/>
      <c r="G61" s="1314"/>
      <c r="H61" s="1314"/>
      <c r="I61" s="1314"/>
      <c r="J61" s="1314"/>
      <c r="K61" s="1314"/>
      <c r="L61" s="1494"/>
      <c r="M61" s="1321"/>
      <c r="N61" s="1321"/>
      <c r="P61" s="1316"/>
      <c r="Q61" s="1317"/>
      <c r="R61" s="1316"/>
      <c r="S61" s="1322"/>
      <c r="T61" s="1325" t="s">
        <v>171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301</v>
      </c>
      <c r="B62" s="1343"/>
      <c r="C62" s="1343"/>
      <c r="D62" s="1343"/>
      <c r="E62" s="2258"/>
      <c r="F62" s="1343"/>
      <c r="G62" s="1343"/>
      <c r="H62" s="1343"/>
      <c r="I62" s="1343"/>
      <c r="J62" s="1343"/>
      <c r="K62" s="1343"/>
      <c r="L62" s="1346"/>
      <c r="M62" s="1321"/>
      <c r="N62" s="1321"/>
      <c r="O62" s="518"/>
      <c r="P62" s="380"/>
      <c r="Q62" s="1344"/>
      <c r="R62" s="380"/>
      <c r="S62" s="1322"/>
      <c r="T62" s="1325" t="s">
        <v>172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189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72C9BA-7F5A-B2A7-BFE9-0.75D076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84</v>
      </c>
      <c r="H1" s="494" t="s">
        <v>85</v>
      </c>
      <c r="I1" s="227" t="s">
        <v>86</v>
      </c>
      <c r="J1" s="247" t="s">
        <v>84</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87</v>
      </c>
      <c r="F8" s="2102"/>
      <c r="G8" s="2103"/>
      <c r="H8" s="2104" t="s">
        <v>88</v>
      </c>
      <c r="I8" s="2104"/>
      <c r="J8" s="155"/>
      <c r="K8" s="155"/>
      <c r="L8" s="155"/>
      <c r="M8" s="155"/>
      <c r="N8" s="226"/>
      <c r="O8" s="155"/>
      <c r="P8" s="225"/>
      <c r="Q8" s="225"/>
      <c r="R8" s="225"/>
      <c r="S8" s="225"/>
      <c r="AC8" s="116">
        <v>14</v>
      </c>
    </row>
    <row s="1819" customFormat="1" customHeight="1" ht="21">
      <c r="A9" s="758"/>
      <c r="B9" s="417"/>
      <c r="C9" s="758"/>
      <c r="D9" s="164"/>
      <c r="E9" s="777" t="s">
        <v>89</v>
      </c>
      <c r="F9" s="777"/>
      <c r="G9" s="172" t="s">
        <v>90</v>
      </c>
      <c r="H9" s="172" t="s">
        <v>90</v>
      </c>
      <c r="I9" s="172" t="s">
        <v>86</v>
      </c>
      <c r="J9" s="155"/>
      <c r="K9" s="155"/>
      <c r="L9" s="155"/>
      <c r="M9" s="155"/>
      <c r="N9" s="226"/>
      <c r="O9" s="155"/>
      <c r="P9" s="225"/>
      <c r="Q9" s="225"/>
      <c r="R9" s="225"/>
      <c r="S9" s="225"/>
      <c r="AC9" s="116">
        <v>20</v>
      </c>
    </row>
    <row customHeight="1" ht="11.549999999999999">
      <c r="D10" s="176"/>
      <c r="E10" s="778" t="s">
        <v>91</v>
      </c>
      <c r="F10" s="778"/>
      <c r="G10" s="223" t="s">
        <v>92</v>
      </c>
      <c r="H10" s="223" t="s">
        <v>93</v>
      </c>
      <c r="I10" s="223" t="s">
        <v>94</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95</v>
      </c>
      <c r="K11" s="155"/>
      <c r="L11" s="155"/>
      <c r="M11" s="155" t="s">
        <v>96</v>
      </c>
      <c r="N11" s="226" t="s">
        <v>97</v>
      </c>
      <c r="O11" s="155" t="s">
        <v>98</v>
      </c>
      <c r="P11" s="225"/>
      <c r="Q11" s="225"/>
      <c r="R11" s="225"/>
      <c r="S11" s="225"/>
      <c r="AC11" s="116">
        <v>1</v>
      </c>
    </row>
    <row s="1819" customFormat="1" customHeight="1" ht="15">
      <c r="A12" s="2099">
        <v>1</v>
      </c>
      <c r="B12" s="417"/>
      <c r="C12" s="758"/>
      <c r="D12" s="782"/>
      <c r="E12" s="219">
        <f>A12</f>
        <v>1</v>
      </c>
      <c r="F12" s="802" t="s">
        <v>99</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100</v>
      </c>
      <c r="G13" s="793" t="s">
        <v>101</v>
      </c>
      <c r="H13" s="793" t="s">
        <v>102</v>
      </c>
      <c r="I13" s="791" t="s">
        <v>103</v>
      </c>
      <c r="J13" s="500">
        <f>MERGEVALUE(G13)</f>
      </c>
      <c r="K13" s="511"/>
      <c r="L13" s="511"/>
      <c r="M13" s="500" t="str">
        <f t="array" ref="M13:M13">IF(ISERROR(MATCH(MID(N13,1,250),MID(note_ter,1,250),0)),"n","y")</f>
        <v>n</v>
      </c>
      <c r="N13" s="511"/>
      <c r="O13" s="500" t="str">
        <f>H13&amp;"("&amp;I13&amp;")"</f>
        <v>Рабочий поселок Искателей(11811111)</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83</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057AB-0FD3-9E7C-E237-0.E2A8DA5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422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423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555</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556</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508</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509</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431</v>
      </c>
      <c r="P6" s="2257"/>
      <c r="Q6" s="2257">
        <v>1</v>
      </c>
      <c r="R6" s="357"/>
      <c r="S6" s="1493">
        <f>$J6</f>
      </c>
      <c r="T6" s="286" t="s">
        <v>432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510</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67</v>
      </c>
      <c r="AE7" s="2265"/>
      <c r="AF7" s="2107" t="s">
        <v>67</v>
      </c>
      <c r="AG7" s="751"/>
      <c r="AH7" s="751"/>
      <c r="AI7" s="751"/>
      <c r="AJ7" s="751"/>
      <c r="AK7" s="751"/>
      <c r="AL7" s="751"/>
      <c r="AM7" s="751"/>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511</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512</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437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513</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67</v>
      </c>
      <c r="AP15" s="2267"/>
      <c r="AQ15" s="2268" t="s">
        <v>67</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439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440</v>
      </c>
      <c r="P20" s="1362"/>
      <c r="Q20" s="1442"/>
      <c r="R20" s="1442"/>
      <c r="S20" s="729"/>
      <c r="T20" s="1160" t="s">
        <v>441</v>
      </c>
      <c r="W20" s="1366"/>
      <c r="X20" s="1366"/>
      <c r="Y20" s="1366"/>
      <c r="Z20" s="1366"/>
      <c r="AA20" s="1366"/>
      <c r="AB20" s="1366"/>
      <c r="AD20" s="186" t="s">
        <v>442</v>
      </c>
      <c r="AF20" s="186" t="s">
        <v>443</v>
      </c>
      <c r="AG20" s="1160" t="s">
        <v>441</v>
      </c>
      <c r="AH20" s="1366"/>
      <c r="AI20" s="1366"/>
      <c r="AJ20" s="1366"/>
      <c r="AK20" s="1366"/>
      <c r="AL20" s="1366"/>
      <c r="AO20" s="186" t="s">
        <v>444</v>
      </c>
      <c r="AQ20" s="186" t="s">
        <v>443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445</v>
      </c>
      <c r="T28" s="2250"/>
      <c r="U28" s="1372"/>
      <c r="V28" s="2264" t="str">
        <f>IF(TITLE_DATE_PR_CHANGE="",IF(TITLE_DATE_PR="","",TITLE_DATE_PR),TITLE_DATE_PR_CHANGE)</f>
        <v>46141</v>
      </c>
      <c r="W28" s="2264"/>
      <c r="X28" s="2264"/>
      <c r="Y28" s="2264"/>
      <c r="Z28" s="2264"/>
      <c r="AA28" s="2264"/>
      <c r="AB28" s="2264"/>
      <c r="AC28" s="2264"/>
      <c r="AD28" s="2264"/>
      <c r="AE28" s="2264"/>
      <c r="AF28" s="326"/>
      <c r="AG28" s="2264" t="str">
        <f>IF(TITLE_DATE_PR_CHANGE="",IF(TITLE_DATE_PR="","",TITLE_DATE_PR),TITLE_DATE_PR_CHANGE)</f>
        <v>46141</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446</v>
      </c>
      <c r="T29" s="2250"/>
      <c r="U29" s="1372"/>
      <c r="V29" s="2251" t="str">
        <f>IF(TITLE_NUMBER_PR_CHANGE="",IF(TITLE_NUMBER_PR="","",TITLE_NUMBER_PR),TITLE_NUMBER_PR_CHANGE)</f>
        <v>654,659,660</v>
      </c>
      <c r="W29" s="2251"/>
      <c r="X29" s="2251"/>
      <c r="Y29" s="2251"/>
      <c r="Z29" s="2251"/>
      <c r="AA29" s="2251"/>
      <c r="AB29" s="2251"/>
      <c r="AC29" s="2251"/>
      <c r="AD29" s="2251"/>
      <c r="AE29" s="2251"/>
      <c r="AF29" s="326"/>
      <c r="AG29" s="2251" t="str">
        <f>IF(TITLE_NUMBER_PR_CHANGE="",IF(TITLE_NUMBER_PR="","",TITLE_NUMBER_PR),TITLE_NUMBER_PR_CHANGE)</f>
        <v>654,659,660</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447</v>
      </c>
      <c r="T32" s="2250"/>
      <c r="U32" s="1372"/>
      <c r="V32" s="2264" t="str">
        <f>IF(TITLE_DATE_PR_CHANGE="",IF(TITLE_DATE_PR="","",TITLE_DATE_PR),TITLE_DATE_PR_CHANGE)</f>
        <v>46141</v>
      </c>
      <c r="W32" s="2264"/>
      <c r="X32" s="2264"/>
      <c r="Y32" s="2264"/>
      <c r="Z32" s="2264"/>
      <c r="AA32" s="2264"/>
      <c r="AB32" s="2264"/>
      <c r="AC32" s="2264"/>
      <c r="AD32" s="2264"/>
      <c r="AE32" s="2264"/>
      <c r="AF32" s="326"/>
      <c r="AG32" s="2264" t="str">
        <f>IF(TITLE_DATE_PR_CHANGE="",IF(TITLE_DATE_PR="","",TITLE_DATE_PR),TITLE_DATE_PR_CHANGE)</f>
        <v>46141</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448</v>
      </c>
      <c r="T33" s="2250"/>
      <c r="U33" s="1372"/>
      <c r="V33" s="2251" t="str">
        <f>IF(TITLE_NUMBER_PR_CHANGE="",IF(TITLE_NUMBER_PR="","",TITLE_NUMBER_PR),TITLE_NUMBER_PR_CHANGE)</f>
        <v>654,659,660</v>
      </c>
      <c r="W33" s="2251"/>
      <c r="X33" s="2251"/>
      <c r="Y33" s="2251"/>
      <c r="Z33" s="2251"/>
      <c r="AA33" s="2251"/>
      <c r="AB33" s="2251"/>
      <c r="AC33" s="2251"/>
      <c r="AD33" s="2251"/>
      <c r="AE33" s="2251"/>
      <c r="AF33" s="326"/>
      <c r="AG33" s="2251" t="str">
        <f>IF(TITLE_NUMBER_PR_CHANGE="",IF(TITLE_NUMBER_PR="","",TITLE_NUMBER_PR),TITLE_NUMBER_PR_CHANGE)</f>
        <v>654,659,660</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449</v>
      </c>
      <c r="AG34" s="326"/>
      <c r="AH34" s="1635"/>
      <c r="AI34" s="1635"/>
      <c r="AJ34" s="1635"/>
      <c r="AK34" s="1635"/>
      <c r="AL34" s="1635"/>
      <c r="AM34" s="326"/>
      <c r="AN34" s="326"/>
      <c r="AO34" s="326"/>
      <c r="AP34" s="326"/>
      <c r="AQ34" s="278" t="s">
        <v>449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325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326</v>
      </c>
      <c r="AY36" s="1155">
        <v>14</v>
      </c>
    </row>
    <row customHeight="1" ht="14.699999999999998">
      <c r="Q37" s="376"/>
      <c r="R37" s="376"/>
      <c r="S37" s="2273" t="s">
        <v>89</v>
      </c>
      <c r="T37" s="2209" t="s">
        <v>450</v>
      </c>
      <c r="U37" s="301"/>
      <c r="V37" s="2274" t="s">
        <v>451</v>
      </c>
      <c r="W37" s="2291"/>
      <c r="X37" s="2291"/>
      <c r="Y37" s="2291"/>
      <c r="Z37" s="2291"/>
      <c r="AA37" s="2291"/>
      <c r="AB37" s="2291"/>
      <c r="AC37" s="2275"/>
      <c r="AD37" s="2275"/>
      <c r="AE37" s="2276"/>
      <c r="AF37" s="2277" t="s">
        <v>452</v>
      </c>
      <c r="AG37" s="2274" t="s">
        <v>451</v>
      </c>
      <c r="AH37" s="2275"/>
      <c r="AI37" s="2275"/>
      <c r="AJ37" s="2275"/>
      <c r="AK37" s="2275"/>
      <c r="AL37" s="2275"/>
      <c r="AM37" s="2275"/>
      <c r="AN37" s="2275"/>
      <c r="AO37" s="2275"/>
      <c r="AP37" s="2276"/>
      <c r="AQ37" s="2277" t="s">
        <v>453</v>
      </c>
      <c r="AR37" s="2280" t="s">
        <v>454</v>
      </c>
      <c r="AS37" s="2127"/>
      <c r="AY37" s="1155">
        <v>14</v>
      </c>
    </row>
    <row customHeight="1" ht="19.95">
      <c r="Q38" s="376"/>
      <c r="R38" s="376"/>
      <c r="S38" s="2273"/>
      <c r="T38" s="2209"/>
      <c r="U38" s="1031"/>
      <c r="V38" s="2366" t="s">
        <v>557</v>
      </c>
      <c r="W38" s="2365" t="s">
        <v>558</v>
      </c>
      <c r="X38" s="2365"/>
      <c r="Y38" s="2365"/>
      <c r="Z38" s="2365" t="s">
        <v>559</v>
      </c>
      <c r="AA38" s="2365"/>
      <c r="AB38" s="2365"/>
      <c r="AC38" s="2294" t="s">
        <v>458</v>
      </c>
      <c r="AD38" s="2313"/>
      <c r="AE38" s="2314"/>
      <c r="AF38" s="2278"/>
      <c r="AG38" s="2366" t="s">
        <v>557</v>
      </c>
      <c r="AH38" s="2365" t="s">
        <v>558</v>
      </c>
      <c r="AI38" s="2365"/>
      <c r="AJ38" s="2365"/>
      <c r="AK38" s="2365" t="s">
        <v>559</v>
      </c>
      <c r="AL38" s="2365"/>
      <c r="AM38" s="2365"/>
      <c r="AN38" s="2294" t="s">
        <v>458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560</v>
      </c>
      <c r="X39" s="2365" t="s">
        <v>561</v>
      </c>
      <c r="Y39" s="2365"/>
      <c r="Z39" s="2365" t="s">
        <v>562</v>
      </c>
      <c r="AA39" s="2365" t="s">
        <v>561</v>
      </c>
      <c r="AB39" s="2365"/>
      <c r="AC39" s="2295"/>
      <c r="AD39" s="2315"/>
      <c r="AE39" s="2316"/>
      <c r="AF39" s="2278"/>
      <c r="AG39" s="2366"/>
      <c r="AH39" s="2365" t="s">
        <v>560</v>
      </c>
      <c r="AI39" s="2365" t="s">
        <v>561</v>
      </c>
      <c r="AJ39" s="2365"/>
      <c r="AK39" s="2365" t="s">
        <v>562</v>
      </c>
      <c r="AL39" s="2365" t="s">
        <v>561</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459</v>
      </c>
      <c r="F40" s="1364" t="s">
        <v>460</v>
      </c>
      <c r="G40" s="1364" t="s">
        <v>461</v>
      </c>
      <c r="H40" s="1364"/>
      <c r="I40" s="1364" t="s">
        <v>515</v>
      </c>
      <c r="J40" s="1364" t="s">
        <v>464</v>
      </c>
      <c r="K40" s="1364" t="s">
        <v>516</v>
      </c>
      <c r="L40" s="1364" t="s">
        <v>440</v>
      </c>
      <c r="Q40" s="376"/>
      <c r="R40" s="376"/>
      <c r="S40" s="2273"/>
      <c r="T40" s="2209"/>
      <c r="U40" s="302"/>
      <c r="V40" s="2366"/>
      <c r="W40" s="2365"/>
      <c r="X40" s="1983" t="s">
        <v>563</v>
      </c>
      <c r="Y40" s="1983" t="s">
        <v>564</v>
      </c>
      <c r="Z40" s="2365"/>
      <c r="AA40" s="1983" t="s">
        <v>565</v>
      </c>
      <c r="AB40" s="1983" t="s">
        <v>566</v>
      </c>
      <c r="AC40" s="1489" t="s">
        <v>468</v>
      </c>
      <c r="AD40" s="2270" t="s">
        <v>469</v>
      </c>
      <c r="AE40" s="2271"/>
      <c r="AF40" s="2279"/>
      <c r="AG40" s="2366"/>
      <c r="AH40" s="2365"/>
      <c r="AI40" s="1983" t="s">
        <v>563</v>
      </c>
      <c r="AJ40" s="1983" t="s">
        <v>564</v>
      </c>
      <c r="AK40" s="2365"/>
      <c r="AL40" s="1983" t="s">
        <v>565</v>
      </c>
      <c r="AM40" s="1983" t="s">
        <v>566</v>
      </c>
      <c r="AN40" s="1489" t="s">
        <v>468</v>
      </c>
      <c r="AO40" s="2270" t="s">
        <v>469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276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276</v>
      </c>
      <c r="B43" s="1363" t="s">
        <v>277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422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423</v>
      </c>
      <c r="AU43" s="500"/>
      <c r="AV43" s="500" t="str">
        <f>IF(T43="","",T43)</f>
        <v>Территория действия тарифа</v>
      </c>
      <c r="AW43" s="500"/>
      <c r="AX43" s="500"/>
      <c r="AY43" s="1155">
        <v>23</v>
      </c>
    </row>
    <row customHeight="1" ht="24">
      <c r="A44" s="1363" t="s">
        <v>276</v>
      </c>
      <c r="B44" s="1363" t="s">
        <v>277</v>
      </c>
      <c r="C44" s="1363" t="s">
        <v>278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555</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556</v>
      </c>
      <c r="AU44" s="500"/>
      <c r="AV44" s="500" t="str">
        <f>IF(T44="","",T44)</f>
        <v>Наименование централизованной системы горячего водоснабжения</v>
      </c>
      <c r="AW44" s="500"/>
      <c r="AX44" s="500"/>
      <c r="AY44" s="1155">
        <v>23</v>
      </c>
    </row>
    <row customHeight="1" ht="24">
      <c r="A45" s="1363" t="s">
        <v>276</v>
      </c>
      <c r="B45" s="1363" t="s">
        <v>277</v>
      </c>
      <c r="C45" s="1363" t="s">
        <v>278</v>
      </c>
      <c r="D45" s="1363" t="s">
        <v>567</v>
      </c>
      <c r="E45" s="2259"/>
      <c r="F45" s="2259"/>
      <c r="G45" s="2259"/>
      <c r="H45" s="2259"/>
      <c r="I45" s="2256" t="str">
        <f>S44&amp;".1"</f>
        <v>...1</v>
      </c>
      <c r="J45" s="1363"/>
      <c r="K45" s="1363"/>
      <c r="L45" s="1364"/>
      <c r="P45" s="2257">
        <v>1</v>
      </c>
      <c r="Q45" s="1481"/>
      <c r="R45" s="356"/>
      <c r="S45" s="1493" t="str">
        <f>$I45</f>
        <v>...1</v>
      </c>
      <c r="T45" s="285" t="s">
        <v>508</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509</v>
      </c>
      <c r="AU45" s="500"/>
      <c r="AV45" s="500" t="str">
        <f>IF(T45="","",T45)</f>
        <v>Наименование признака дифференциации</v>
      </c>
      <c r="AW45" s="500"/>
      <c r="AX45" s="500"/>
      <c r="AY45" s="1155">
        <v>23</v>
      </c>
    </row>
    <row customHeight="1" ht="24">
      <c r="A46" s="1363" t="s">
        <v>276</v>
      </c>
      <c r="B46" s="1363" t="s">
        <v>277</v>
      </c>
      <c r="C46" s="1363" t="s">
        <v>278</v>
      </c>
      <c r="D46" s="1363" t="s">
        <v>567</v>
      </c>
      <c r="E46" s="2259"/>
      <c r="F46" s="2259"/>
      <c r="G46" s="2259"/>
      <c r="H46" s="2259"/>
      <c r="I46" s="2286"/>
      <c r="J46" s="2256" t="str">
        <f>I45&amp;".1"</f>
        <v>...1.1</v>
      </c>
      <c r="K46" s="1363"/>
      <c r="L46" s="1364" t="s">
        <v>431</v>
      </c>
      <c r="P46" s="2257"/>
      <c r="Q46" s="2257">
        <v>1</v>
      </c>
      <c r="R46" s="357"/>
      <c r="S46" s="1493" t="str">
        <f>$J46</f>
        <v>...1.1</v>
      </c>
      <c r="T46" s="286" t="s">
        <v>432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510</v>
      </c>
      <c r="AU46" s="500"/>
      <c r="AV46" s="500" t="str">
        <f>IF(T46="","",T46)</f>
        <v>Группа потребителей</v>
      </c>
      <c r="AW46" s="500"/>
      <c r="AX46" s="500"/>
      <c r="AY46" s="1155">
        <v>23</v>
      </c>
    </row>
    <row customHeight="1" ht="24">
      <c r="A47" s="1363" t="s">
        <v>276</v>
      </c>
      <c r="B47" s="1363" t="s">
        <v>277</v>
      </c>
      <c r="C47" s="1363" t="s">
        <v>278</v>
      </c>
      <c r="D47" s="1363" t="s">
        <v>567</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67</v>
      </c>
      <c r="AE47" s="2267"/>
      <c r="AF47" s="2268" t="s">
        <v>67</v>
      </c>
      <c r="AG47" s="751"/>
      <c r="AH47" s="751"/>
      <c r="AI47" s="751"/>
      <c r="AJ47" s="751"/>
      <c r="AK47" s="751"/>
      <c r="AL47" s="751"/>
      <c r="AM47" s="751"/>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276</v>
      </c>
      <c r="B48" s="1363" t="s">
        <v>277</v>
      </c>
      <c r="C48" s="1363" t="s">
        <v>278</v>
      </c>
      <c r="D48" s="1363" t="s">
        <v>567</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276</v>
      </c>
      <c r="B49" s="1363" t="s">
        <v>277</v>
      </c>
      <c r="C49" s="1363" t="s">
        <v>278</v>
      </c>
      <c r="D49" s="1363" t="s">
        <v>567</v>
      </c>
      <c r="E49" s="2259"/>
      <c r="F49" s="2259"/>
      <c r="G49" s="2259"/>
      <c r="H49" s="2259"/>
      <c r="I49" s="2286"/>
      <c r="J49" s="2256"/>
      <c r="K49" s="1363"/>
      <c r="L49" s="1364"/>
      <c r="P49" s="2257"/>
      <c r="Q49" s="2257"/>
      <c r="R49" s="356"/>
      <c r="S49" s="1278"/>
      <c r="T49" s="287" t="s">
        <v>511</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512</v>
      </c>
      <c r="AU49" s="500"/>
      <c r="AV49" s="500" t="str">
        <f>IF(T49="","",T49)</f>
        <v>Добавить значение признака дифференциации</v>
      </c>
      <c r="AW49" s="500"/>
      <c r="AX49" s="500"/>
      <c r="AY49" s="1155">
        <v>20</v>
      </c>
    </row>
    <row customHeight="1" ht="22.049999999999997">
      <c r="A50" s="1363" t="s">
        <v>276</v>
      </c>
      <c r="B50" s="1363" t="s">
        <v>277</v>
      </c>
      <c r="C50" s="1363" t="s">
        <v>278</v>
      </c>
      <c r="D50" s="1363" t="s">
        <v>567</v>
      </c>
      <c r="E50" s="2259"/>
      <c r="F50" s="2259"/>
      <c r="G50" s="2259"/>
      <c r="H50" s="2259"/>
      <c r="I50" s="2256"/>
      <c r="J50" s="1363"/>
      <c r="K50" s="1363"/>
      <c r="L50" s="1364"/>
      <c r="P50" s="2257"/>
      <c r="Q50" s="1481"/>
      <c r="R50" s="356"/>
      <c r="S50" s="1278"/>
      <c r="T50" s="365" t="s">
        <v>437</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276</v>
      </c>
      <c r="B51" s="1363" t="s">
        <v>277</v>
      </c>
      <c r="C51" s="1363" t="s">
        <v>278</v>
      </c>
      <c r="D51" s="1363" t="s">
        <v>567</v>
      </c>
      <c r="E51" s="2259"/>
      <c r="F51" s="2259"/>
      <c r="G51" s="2259"/>
      <c r="H51" s="2258"/>
      <c r="I51" s="1363"/>
      <c r="J51" s="1363"/>
      <c r="K51" s="1363"/>
      <c r="L51" s="1364"/>
      <c r="M51" s="1365"/>
      <c r="N51" s="1365"/>
      <c r="O51" s="537"/>
      <c r="P51" s="360"/>
      <c r="Q51" s="375"/>
      <c r="R51" s="355"/>
      <c r="S51" s="1278"/>
      <c r="T51" s="372" t="s">
        <v>513</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276</v>
      </c>
      <c r="B52" s="1343" t="s">
        <v>277</v>
      </c>
      <c r="C52" s="1314"/>
      <c r="D52" s="1314"/>
      <c r="E52" s="2259"/>
      <c r="F52" s="2258"/>
      <c r="G52" s="1314"/>
      <c r="H52" s="1314"/>
      <c r="I52" s="1314"/>
      <c r="J52" s="1314"/>
      <c r="K52" s="1314"/>
      <c r="L52" s="1494"/>
      <c r="M52" s="1321"/>
      <c r="N52" s="1321"/>
      <c r="P52" s="1316"/>
      <c r="Q52" s="1317"/>
      <c r="R52" s="1316"/>
      <c r="S52" s="1322"/>
      <c r="T52" s="1325" t="s">
        <v>171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276</v>
      </c>
      <c r="B53" s="1343"/>
      <c r="C53" s="1343"/>
      <c r="D53" s="1343"/>
      <c r="E53" s="2258"/>
      <c r="F53" s="1343"/>
      <c r="G53" s="1343"/>
      <c r="H53" s="1343"/>
      <c r="I53" s="1343"/>
      <c r="J53" s="1343"/>
      <c r="K53" s="1343"/>
      <c r="L53" s="1346"/>
      <c r="M53" s="1321"/>
      <c r="N53" s="1321"/>
      <c r="O53" s="518"/>
      <c r="P53" s="380"/>
      <c r="Q53" s="1344"/>
      <c r="R53" s="380"/>
      <c r="S53" s="1322"/>
      <c r="T53" s="1325" t="s">
        <v>172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189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E42DA-9F64-4688-20F6-0.85469AF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422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423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555</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556</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508</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509</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431</v>
      </c>
      <c r="P6" s="2257"/>
      <c r="Q6" s="2257">
        <v>1</v>
      </c>
      <c r="R6" s="357"/>
      <c r="S6" s="1493">
        <f>$J6</f>
      </c>
      <c r="T6" s="286" t="s">
        <v>432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510</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67</v>
      </c>
      <c r="AE7" s="2265"/>
      <c r="AF7" s="2107" t="s">
        <v>67</v>
      </c>
      <c r="AG7" s="751"/>
      <c r="AH7" s="751"/>
      <c r="AI7" s="751"/>
      <c r="AJ7" s="751"/>
      <c r="AK7" s="751"/>
      <c r="AL7" s="751"/>
      <c r="AM7" s="1257"/>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511</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512</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437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513</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67</v>
      </c>
      <c r="AP15" s="2267"/>
      <c r="AQ15" s="2268" t="s">
        <v>67</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439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440</v>
      </c>
      <c r="P20" s="1362"/>
      <c r="Q20" s="1442"/>
      <c r="R20" s="1442"/>
      <c r="S20" s="729"/>
      <c r="T20" s="1160" t="s">
        <v>441</v>
      </c>
      <c r="W20" s="1366"/>
      <c r="X20" s="1366"/>
      <c r="Y20" s="1366"/>
      <c r="Z20" s="1366"/>
      <c r="AA20" s="1366"/>
      <c r="AD20" s="186" t="s">
        <v>442</v>
      </c>
      <c r="AF20" s="186" t="s">
        <v>443</v>
      </c>
      <c r="AG20" s="1160" t="s">
        <v>441</v>
      </c>
      <c r="AH20" s="1366"/>
      <c r="AI20" s="1366"/>
      <c r="AJ20" s="1366"/>
      <c r="AK20" s="1366"/>
      <c r="AL20" s="1366"/>
      <c r="AO20" s="186" t="s">
        <v>444</v>
      </c>
      <c r="AQ20" s="186" t="s">
        <v>443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445</v>
      </c>
      <c r="T28" s="2250"/>
      <c r="U28" s="1372"/>
      <c r="V28" s="2264" t="str">
        <f>IF(TITLE_DATE_PR_CHANGE="",IF(TITLE_DATE_PR="","",TITLE_DATE_PR),TITLE_DATE_PR_CHANGE)</f>
        <v>46141</v>
      </c>
      <c r="W28" s="2264"/>
      <c r="X28" s="2264"/>
      <c r="Y28" s="2264"/>
      <c r="Z28" s="2264"/>
      <c r="AA28" s="2264"/>
      <c r="AB28" s="2264"/>
      <c r="AC28" s="2264"/>
      <c r="AD28" s="2264"/>
      <c r="AE28" s="2264"/>
      <c r="AF28" s="326"/>
      <c r="AG28" s="2264" t="str">
        <f>IF(TITLE_DATE_PR_CHANGE="",IF(TITLE_DATE_PR="","",TITLE_DATE_PR),TITLE_DATE_PR_CHANGE)</f>
        <v>46141</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446</v>
      </c>
      <c r="T29" s="2250"/>
      <c r="U29" s="1372"/>
      <c r="V29" s="2251" t="str">
        <f>IF(TITLE_NUMBER_PR_CHANGE="",IF(TITLE_NUMBER_PR="","",TITLE_NUMBER_PR),TITLE_NUMBER_PR_CHANGE)</f>
        <v>654,659,660</v>
      </c>
      <c r="W29" s="2251"/>
      <c r="X29" s="2251"/>
      <c r="Y29" s="2251"/>
      <c r="Z29" s="2251"/>
      <c r="AA29" s="2251"/>
      <c r="AB29" s="2251"/>
      <c r="AC29" s="2251"/>
      <c r="AD29" s="2251"/>
      <c r="AE29" s="2251"/>
      <c r="AF29" s="326"/>
      <c r="AG29" s="2251" t="str">
        <f>IF(TITLE_NUMBER_PR_CHANGE="",IF(TITLE_NUMBER_PR="","",TITLE_NUMBER_PR),TITLE_NUMBER_PR_CHANGE)</f>
        <v>654,659,660</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447</v>
      </c>
      <c r="T32" s="2250"/>
      <c r="U32" s="1372"/>
      <c r="V32" s="2264" t="str">
        <f>IF(TITLE_DATE_PR_CHANGE="",IF(TITLE_DATE_PR="","",TITLE_DATE_PR),TITLE_DATE_PR_CHANGE)</f>
        <v>46141</v>
      </c>
      <c r="W32" s="2264"/>
      <c r="X32" s="2264"/>
      <c r="Y32" s="2264"/>
      <c r="Z32" s="2264"/>
      <c r="AA32" s="2264"/>
      <c r="AB32" s="2264"/>
      <c r="AC32" s="2264"/>
      <c r="AD32" s="2264"/>
      <c r="AE32" s="2264"/>
      <c r="AF32" s="326"/>
      <c r="AG32" s="2264" t="str">
        <f>IF(TITLE_DATE_PR_CHANGE="",IF(TITLE_DATE_PR="","",TITLE_DATE_PR),TITLE_DATE_PR_CHANGE)</f>
        <v>46141</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448</v>
      </c>
      <c r="T33" s="2250"/>
      <c r="U33" s="1372"/>
      <c r="V33" s="2251" t="str">
        <f>IF(TITLE_NUMBER_PR_CHANGE="",IF(TITLE_NUMBER_PR="","",TITLE_NUMBER_PR),TITLE_NUMBER_PR_CHANGE)</f>
        <v>654,659,660</v>
      </c>
      <c r="W33" s="2251"/>
      <c r="X33" s="2251"/>
      <c r="Y33" s="2251"/>
      <c r="Z33" s="2251"/>
      <c r="AA33" s="2251"/>
      <c r="AB33" s="2251"/>
      <c r="AC33" s="2251"/>
      <c r="AD33" s="2251"/>
      <c r="AE33" s="2251"/>
      <c r="AF33" s="326"/>
      <c r="AG33" s="2251" t="str">
        <f>IF(TITLE_NUMBER_PR_CHANGE="",IF(TITLE_NUMBER_PR="","",TITLE_NUMBER_PR),TITLE_NUMBER_PR_CHANGE)</f>
        <v>654,659,660</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449</v>
      </c>
      <c r="AG34" s="326"/>
      <c r="AH34" s="1635"/>
      <c r="AI34" s="1635"/>
      <c r="AJ34" s="1635"/>
      <c r="AK34" s="1635"/>
      <c r="AL34" s="1635"/>
      <c r="AM34" s="326"/>
      <c r="AN34" s="326"/>
      <c r="AO34" s="326"/>
      <c r="AP34" s="326"/>
      <c r="AQ34" s="278" t="s">
        <v>449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325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326</v>
      </c>
      <c r="AY36" s="1155">
        <v>14</v>
      </c>
    </row>
    <row customHeight="1" ht="14.699999999999998">
      <c r="Q37" s="376"/>
      <c r="R37" s="376"/>
      <c r="S37" s="2273" t="s">
        <v>89</v>
      </c>
      <c r="T37" s="2209" t="s">
        <v>450</v>
      </c>
      <c r="U37" s="301"/>
      <c r="V37" s="2274" t="s">
        <v>451</v>
      </c>
      <c r="W37" s="2275"/>
      <c r="X37" s="2275"/>
      <c r="Y37" s="2275"/>
      <c r="Z37" s="2275"/>
      <c r="AA37" s="2275"/>
      <c r="AB37" s="2275"/>
      <c r="AC37" s="2275"/>
      <c r="AD37" s="2275"/>
      <c r="AE37" s="2276"/>
      <c r="AF37" s="2277" t="s">
        <v>452</v>
      </c>
      <c r="AG37" s="2274" t="s">
        <v>451</v>
      </c>
      <c r="AH37" s="2275"/>
      <c r="AI37" s="2275"/>
      <c r="AJ37" s="2275"/>
      <c r="AK37" s="2275"/>
      <c r="AL37" s="2275"/>
      <c r="AM37" s="2275"/>
      <c r="AN37" s="2275"/>
      <c r="AO37" s="2275"/>
      <c r="AP37" s="2276"/>
      <c r="AQ37" s="2277" t="s">
        <v>453</v>
      </c>
      <c r="AR37" s="2280" t="s">
        <v>454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557</v>
      </c>
      <c r="W38" s="2365" t="s">
        <v>558</v>
      </c>
      <c r="X38" s="2365"/>
      <c r="Y38" s="2365"/>
      <c r="Z38" s="2365" t="s">
        <v>559</v>
      </c>
      <c r="AA38" s="2365"/>
      <c r="AB38" s="2365"/>
      <c r="AC38" s="2294" t="s">
        <v>458</v>
      </c>
      <c r="AD38" s="2313"/>
      <c r="AE38" s="2314"/>
      <c r="AF38" s="2278"/>
      <c r="AG38" s="2366" t="s">
        <v>557</v>
      </c>
      <c r="AH38" s="2365" t="s">
        <v>558</v>
      </c>
      <c r="AI38" s="2365"/>
      <c r="AJ38" s="2365"/>
      <c r="AK38" s="2365" t="s">
        <v>559</v>
      </c>
      <c r="AL38" s="2365"/>
      <c r="AM38" s="2365"/>
      <c r="AN38" s="2294" t="s">
        <v>458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560</v>
      </c>
      <c r="X39" s="2365" t="s">
        <v>561</v>
      </c>
      <c r="Y39" s="2365"/>
      <c r="Z39" s="2365" t="s">
        <v>562</v>
      </c>
      <c r="AA39" s="2365" t="s">
        <v>561</v>
      </c>
      <c r="AB39" s="2365"/>
      <c r="AC39" s="2295"/>
      <c r="AD39" s="2315"/>
      <c r="AE39" s="2316"/>
      <c r="AF39" s="2278"/>
      <c r="AG39" s="2366"/>
      <c r="AH39" s="2365" t="s">
        <v>560</v>
      </c>
      <c r="AI39" s="2365" t="s">
        <v>561</v>
      </c>
      <c r="AJ39" s="2365"/>
      <c r="AK39" s="2365" t="s">
        <v>562</v>
      </c>
      <c r="AL39" s="2365" t="s">
        <v>561</v>
      </c>
      <c r="AM39" s="2365"/>
      <c r="AN39" s="2295"/>
      <c r="AO39" s="2315"/>
      <c r="AP39" s="2316"/>
      <c r="AQ39" s="2278"/>
      <c r="AR39" s="2281"/>
      <c r="AS39" s="2127"/>
      <c r="AY39" s="1155">
        <v>19</v>
      </c>
    </row>
    <row customHeight="1" ht="61.949999999999996">
      <c r="A40" s="1370"/>
      <c r="B40" s="1370" t="s">
        <v>137</v>
      </c>
      <c r="C40" s="1370" t="s">
        <v>138</v>
      </c>
      <c r="D40" s="1370" t="s">
        <v>139</v>
      </c>
      <c r="E40" s="1364" t="s">
        <v>459</v>
      </c>
      <c r="F40" s="1364" t="s">
        <v>460</v>
      </c>
      <c r="G40" s="1364" t="s">
        <v>461</v>
      </c>
      <c r="H40" s="1364"/>
      <c r="I40" s="1364" t="s">
        <v>515</v>
      </c>
      <c r="J40" s="1364" t="s">
        <v>464</v>
      </c>
      <c r="K40" s="1364" t="s">
        <v>516</v>
      </c>
      <c r="L40" s="1364" t="s">
        <v>440</v>
      </c>
      <c r="Q40" s="376"/>
      <c r="R40" s="376"/>
      <c r="S40" s="2273"/>
      <c r="T40" s="2209"/>
      <c r="U40" s="302"/>
      <c r="V40" s="2366"/>
      <c r="W40" s="2365"/>
      <c r="X40" s="1983" t="s">
        <v>563</v>
      </c>
      <c r="Y40" s="1983" t="s">
        <v>564</v>
      </c>
      <c r="Z40" s="2365"/>
      <c r="AA40" s="1983" t="s">
        <v>565</v>
      </c>
      <c r="AB40" s="1983" t="s">
        <v>566</v>
      </c>
      <c r="AC40" s="1489" t="s">
        <v>468</v>
      </c>
      <c r="AD40" s="2270" t="s">
        <v>469</v>
      </c>
      <c r="AE40" s="2271"/>
      <c r="AF40" s="2279"/>
      <c r="AG40" s="2366"/>
      <c r="AH40" s="2365"/>
      <c r="AI40" s="1983" t="s">
        <v>563</v>
      </c>
      <c r="AJ40" s="1983" t="s">
        <v>564</v>
      </c>
      <c r="AK40" s="2365"/>
      <c r="AL40" s="1983" t="s">
        <v>565</v>
      </c>
      <c r="AM40" s="1983" t="s">
        <v>566</v>
      </c>
      <c r="AN40" s="1489" t="s">
        <v>468</v>
      </c>
      <c r="AO40" s="2270" t="s">
        <v>469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281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281</v>
      </c>
      <c r="B43" s="1363" t="s">
        <v>282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422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423</v>
      </c>
      <c r="AU43" s="500"/>
      <c r="AV43" s="500" t="str">
        <f>IF(T43="","",T43)</f>
        <v>Территория действия тарифа</v>
      </c>
      <c r="AW43" s="500"/>
      <c r="AX43" s="500"/>
      <c r="AY43" s="1155">
        <v>23</v>
      </c>
    </row>
    <row customHeight="1" ht="24">
      <c r="A44" s="1363" t="s">
        <v>281</v>
      </c>
      <c r="B44" s="1363" t="s">
        <v>282</v>
      </c>
      <c r="C44" s="1363" t="s">
        <v>283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555</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556</v>
      </c>
      <c r="AU44" s="500"/>
      <c r="AV44" s="500" t="str">
        <f>IF(T44="","",T44)</f>
        <v>Наименование централизованной системы горячего водоснабжения</v>
      </c>
      <c r="AW44" s="500"/>
      <c r="AX44" s="500"/>
      <c r="AY44" s="1155">
        <v>23</v>
      </c>
    </row>
    <row customHeight="1" ht="24">
      <c r="A45" s="1363" t="s">
        <v>281</v>
      </c>
      <c r="B45" s="1363" t="s">
        <v>282</v>
      </c>
      <c r="C45" s="1363" t="s">
        <v>283</v>
      </c>
      <c r="D45" s="1363" t="s">
        <v>568</v>
      </c>
      <c r="E45" s="2259"/>
      <c r="F45" s="2259"/>
      <c r="G45" s="2259"/>
      <c r="H45" s="2259"/>
      <c r="I45" s="2256" t="str">
        <f>S44&amp;".1"</f>
        <v>...1</v>
      </c>
      <c r="J45" s="1363"/>
      <c r="K45" s="1363"/>
      <c r="L45" s="1364"/>
      <c r="P45" s="2257">
        <v>1</v>
      </c>
      <c r="Q45" s="1481"/>
      <c r="R45" s="356"/>
      <c r="S45" s="1493" t="str">
        <f>$I45</f>
        <v>...1</v>
      </c>
      <c r="T45" s="285" t="s">
        <v>508</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509</v>
      </c>
      <c r="AU45" s="500"/>
      <c r="AV45" s="500" t="str">
        <f>IF(T45="","",T45)</f>
        <v>Наименование признака дифференциации</v>
      </c>
      <c r="AW45" s="500"/>
      <c r="AX45" s="500"/>
      <c r="AY45" s="1155">
        <v>23</v>
      </c>
    </row>
    <row customHeight="1" ht="24">
      <c r="A46" s="1363" t="s">
        <v>281</v>
      </c>
      <c r="B46" s="1363" t="s">
        <v>282</v>
      </c>
      <c r="C46" s="1363" t="s">
        <v>283</v>
      </c>
      <c r="D46" s="1363" t="s">
        <v>568</v>
      </c>
      <c r="E46" s="2259"/>
      <c r="F46" s="2259"/>
      <c r="G46" s="2259"/>
      <c r="H46" s="2259"/>
      <c r="I46" s="2286"/>
      <c r="J46" s="2256" t="str">
        <f>I45&amp;".1"</f>
        <v>...1.1</v>
      </c>
      <c r="K46" s="1363"/>
      <c r="L46" s="1364" t="s">
        <v>431</v>
      </c>
      <c r="P46" s="2257"/>
      <c r="Q46" s="2257">
        <v>1</v>
      </c>
      <c r="R46" s="357"/>
      <c r="S46" s="1493" t="str">
        <f>$J46</f>
        <v>...1.1</v>
      </c>
      <c r="T46" s="286" t="s">
        <v>432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510</v>
      </c>
      <c r="AU46" s="500"/>
      <c r="AV46" s="500" t="str">
        <f>IF(T46="","",T46)</f>
        <v>Группа потребителей</v>
      </c>
      <c r="AW46" s="500"/>
      <c r="AX46" s="500"/>
      <c r="AY46" s="1155">
        <v>23</v>
      </c>
    </row>
    <row customHeight="1" ht="24">
      <c r="A47" s="1363" t="s">
        <v>281</v>
      </c>
      <c r="B47" s="1363" t="s">
        <v>282</v>
      </c>
      <c r="C47" s="1363" t="s">
        <v>283</v>
      </c>
      <c r="D47" s="1363" t="s">
        <v>568</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67</v>
      </c>
      <c r="AE47" s="2267"/>
      <c r="AF47" s="2268" t="s">
        <v>67</v>
      </c>
      <c r="AG47" s="751"/>
      <c r="AH47" s="751"/>
      <c r="AI47" s="751"/>
      <c r="AJ47" s="751"/>
      <c r="AK47" s="751"/>
      <c r="AL47" s="751"/>
      <c r="AM47" s="1257"/>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281</v>
      </c>
      <c r="B48" s="1363" t="s">
        <v>282</v>
      </c>
      <c r="C48" s="1363" t="s">
        <v>283</v>
      </c>
      <c r="D48" s="1363" t="s">
        <v>568</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281</v>
      </c>
      <c r="B49" s="1363" t="s">
        <v>282</v>
      </c>
      <c r="C49" s="1363" t="s">
        <v>283</v>
      </c>
      <c r="D49" s="1363" t="s">
        <v>568</v>
      </c>
      <c r="E49" s="2259"/>
      <c r="F49" s="2259"/>
      <c r="G49" s="2259"/>
      <c r="H49" s="2259"/>
      <c r="I49" s="2286"/>
      <c r="J49" s="2256"/>
      <c r="K49" s="1363"/>
      <c r="L49" s="1364"/>
      <c r="P49" s="2257"/>
      <c r="Q49" s="2257"/>
      <c r="R49" s="356"/>
      <c r="S49" s="1278"/>
      <c r="T49" s="287" t="s">
        <v>511</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512</v>
      </c>
      <c r="AU49" s="500"/>
      <c r="AV49" s="500" t="str">
        <f>IF(T49="","",T49)</f>
        <v>Добавить значение признака дифференциации</v>
      </c>
      <c r="AW49" s="500"/>
      <c r="AX49" s="500"/>
      <c r="AY49" s="1155">
        <v>20</v>
      </c>
    </row>
    <row customHeight="1" ht="22.049999999999997">
      <c r="A50" s="1363" t="s">
        <v>281</v>
      </c>
      <c r="B50" s="1363" t="s">
        <v>282</v>
      </c>
      <c r="C50" s="1363" t="s">
        <v>283</v>
      </c>
      <c r="D50" s="1363" t="s">
        <v>568</v>
      </c>
      <c r="E50" s="2259"/>
      <c r="F50" s="2259"/>
      <c r="G50" s="2259"/>
      <c r="H50" s="2259"/>
      <c r="I50" s="2256"/>
      <c r="J50" s="1363"/>
      <c r="K50" s="1363"/>
      <c r="L50" s="1364"/>
      <c r="P50" s="2257"/>
      <c r="Q50" s="1481"/>
      <c r="R50" s="356"/>
      <c r="S50" s="1278"/>
      <c r="T50" s="365" t="s">
        <v>437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281</v>
      </c>
      <c r="B51" s="1363" t="s">
        <v>282</v>
      </c>
      <c r="C51" s="1363" t="s">
        <v>283</v>
      </c>
      <c r="D51" s="1363" t="s">
        <v>568</v>
      </c>
      <c r="E51" s="2259"/>
      <c r="F51" s="2259"/>
      <c r="G51" s="2259"/>
      <c r="H51" s="2258"/>
      <c r="I51" s="1363"/>
      <c r="J51" s="1363"/>
      <c r="K51" s="1363"/>
      <c r="L51" s="1364"/>
      <c r="M51" s="1365"/>
      <c r="N51" s="1365"/>
      <c r="O51" s="537"/>
      <c r="P51" s="360"/>
      <c r="Q51" s="375"/>
      <c r="R51" s="355"/>
      <c r="S51" s="1278"/>
      <c r="T51" s="372" t="s">
        <v>513</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281</v>
      </c>
      <c r="B52" s="1343" t="s">
        <v>282</v>
      </c>
      <c r="C52" s="1314"/>
      <c r="D52" s="1314"/>
      <c r="E52" s="2259"/>
      <c r="F52" s="2258"/>
      <c r="G52" s="1314"/>
      <c r="H52" s="1314"/>
      <c r="I52" s="1314"/>
      <c r="J52" s="1314"/>
      <c r="K52" s="1314"/>
      <c r="L52" s="1494"/>
      <c r="M52" s="1321"/>
      <c r="N52" s="1321"/>
      <c r="P52" s="1316"/>
      <c r="Q52" s="1317"/>
      <c r="R52" s="1316"/>
      <c r="S52" s="1322"/>
      <c r="T52" s="1325" t="s">
        <v>171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281</v>
      </c>
      <c r="B53" s="1343"/>
      <c r="C53" s="1343"/>
      <c r="D53" s="1343"/>
      <c r="E53" s="2258"/>
      <c r="F53" s="1343"/>
      <c r="G53" s="1343"/>
      <c r="H53" s="1343"/>
      <c r="I53" s="1343"/>
      <c r="J53" s="1343"/>
      <c r="K53" s="1343"/>
      <c r="L53" s="1346"/>
      <c r="M53" s="1321"/>
      <c r="N53" s="1321"/>
      <c r="O53" s="518"/>
      <c r="P53" s="380"/>
      <c r="Q53" s="1344"/>
      <c r="R53" s="380"/>
      <c r="S53" s="1322"/>
      <c r="T53" s="1325" t="s">
        <v>172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189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A7EC6C-E3E6-7E6A-F585-0.C703C70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422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423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555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556</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427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428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526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527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530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493</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439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440</v>
      </c>
      <c r="P24" s="1508"/>
      <c r="Q24" s="1510"/>
      <c r="R24" s="1510"/>
      <c r="AA24" s="1507" t="s">
        <v>442</v>
      </c>
      <c r="AC24" s="1507" t="s">
        <v>443</v>
      </c>
      <c r="AD24" s="1507" t="s">
        <v>494</v>
      </c>
      <c r="AH24" s="1507" t="s">
        <v>494</v>
      </c>
      <c r="AK24" s="1507" t="s">
        <v>531</v>
      </c>
      <c r="AL24" s="1507" t="s">
        <v>494</v>
      </c>
      <c r="AP24" s="1507" t="s">
        <v>494</v>
      </c>
      <c r="AY24" s="1507" t="s">
        <v>442</v>
      </c>
      <c r="BA24" s="1507" t="s">
        <v>443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ИМУП «ПОСЖИЛКОМСЕРВИС»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445</v>
      </c>
      <c r="T32" s="2250"/>
      <c r="U32" s="1372"/>
      <c r="V32" s="2264" t="str">
        <f>IF(TITLE_DATE_PR_CHANGE="",IF(TITLE_DATE_PR="","",TITLE_DATE_PR),TITLE_DATE_PR_CHANGE)</f>
        <v>46141</v>
      </c>
      <c r="W32" s="2264"/>
      <c r="X32" s="2264"/>
      <c r="Y32" s="2264"/>
      <c r="Z32" s="2264"/>
      <c r="AA32" s="2264"/>
      <c r="AB32" s="2264"/>
      <c r="AC32" s="326"/>
      <c r="AD32" s="2264" t="str">
        <f>IF(TITLE_DATE_PR_CHANGE="",IF(TITLE_DATE_PR="","",TITLE_DATE_PR),TITLE_DATE_PR_CHANGE)</f>
        <v>46141</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446</v>
      </c>
      <c r="T33" s="2250"/>
      <c r="U33" s="1372"/>
      <c r="V33" s="2251" t="str">
        <f>IF(TITLE_NUMBER_PR_CHANGE="",IF(TITLE_NUMBER_PR="","",TITLE_NUMBER_PR),TITLE_NUMBER_PR_CHANGE)</f>
        <v>654,659,660</v>
      </c>
      <c r="W33" s="2251"/>
      <c r="X33" s="2251"/>
      <c r="Y33" s="2251"/>
      <c r="Z33" s="2251"/>
      <c r="AA33" s="2251"/>
      <c r="AB33" s="2251"/>
      <c r="AC33" s="326"/>
      <c r="AD33" s="2251" t="str">
        <f>IF(TITLE_NUMBER_PR_CHANGE="",IF(TITLE_NUMBER_PR="","",TITLE_NUMBER_PR),TITLE_NUMBER_PR_CHANGE)</f>
        <v>654,659,660</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445</v>
      </c>
      <c r="T36" s="2250"/>
      <c r="U36" s="1372"/>
      <c r="V36" s="2264" t="str">
        <f>IF(TITLE_DATE_PR_CHANGE="",IF(TITLE_DATE_PR="","",TITLE_DATE_PR),TITLE_DATE_PR_CHANGE)</f>
        <v>46141</v>
      </c>
      <c r="W36" s="2264"/>
      <c r="X36" s="2264"/>
      <c r="Y36" s="2264"/>
      <c r="Z36" s="2264"/>
      <c r="AA36" s="2264"/>
      <c r="AB36" s="2264"/>
      <c r="AC36" s="326"/>
      <c r="AD36" s="2264" t="str">
        <f>IF(TITLE_DATE_PR_CHANGE="",IF(TITLE_DATE_PR="","",TITLE_DATE_PR),TITLE_DATE_PR_CHANGE)</f>
        <v>46141</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446</v>
      </c>
      <c r="T37" s="2250"/>
      <c r="U37" s="1372"/>
      <c r="V37" s="2251" t="str">
        <f>IF(TITLE_NUMBER_PR_CHANGE="",IF(TITLE_NUMBER_PR="","",TITLE_NUMBER_PR),TITLE_NUMBER_PR_CHANGE)</f>
        <v>654,659,660</v>
      </c>
      <c r="W37" s="2251"/>
      <c r="X37" s="2251"/>
      <c r="Y37" s="2251"/>
      <c r="Z37" s="2251"/>
      <c r="AA37" s="2251"/>
      <c r="AB37" s="2251"/>
      <c r="AC37" s="326"/>
      <c r="AD37" s="2251" t="str">
        <f>IF(TITLE_NUMBER_PR_CHANGE="",IF(TITLE_NUMBER_PR="","",TITLE_NUMBER_PR),TITLE_NUMBER_PR_CHANGE)</f>
        <v>654,659,660</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449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449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325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326</v>
      </c>
      <c r="BI40" s="1155">
        <v>14</v>
      </c>
    </row>
    <row customHeight="1" ht="14.699999999999998">
      <c r="Q41" s="291"/>
      <c r="R41" s="376"/>
      <c r="S41" s="2273" t="s">
        <v>89</v>
      </c>
      <c r="T41" s="2209" t="s">
        <v>532</v>
      </c>
      <c r="U41" s="301"/>
      <c r="V41" s="2274" t="s">
        <v>451</v>
      </c>
      <c r="W41" s="2275"/>
      <c r="X41" s="2275"/>
      <c r="Y41" s="2275"/>
      <c r="Z41" s="2275"/>
      <c r="AA41" s="2275"/>
      <c r="AB41" s="2276"/>
      <c r="AC41" s="2277" t="s">
        <v>452</v>
      </c>
      <c r="AD41" s="2328" t="s">
        <v>533</v>
      </c>
      <c r="AE41" s="2291"/>
      <c r="AF41" s="2291"/>
      <c r="AG41" s="2329"/>
      <c r="AH41" s="2328" t="s">
        <v>534</v>
      </c>
      <c r="AI41" s="2291"/>
      <c r="AJ41" s="2291"/>
      <c r="AK41" s="2329"/>
      <c r="AL41" s="2328" t="s">
        <v>535</v>
      </c>
      <c r="AM41" s="2291"/>
      <c r="AN41" s="2291"/>
      <c r="AO41" s="2329"/>
      <c r="AP41" s="2328" t="s">
        <v>536</v>
      </c>
      <c r="AQ41" s="2291"/>
      <c r="AR41" s="2291"/>
      <c r="AS41" s="2329"/>
      <c r="AT41" s="2274" t="s">
        <v>451</v>
      </c>
      <c r="AU41" s="2275"/>
      <c r="AV41" s="2275"/>
      <c r="AW41" s="2275"/>
      <c r="AX41" s="2275"/>
      <c r="AY41" s="2275"/>
      <c r="AZ41" s="2276"/>
      <c r="BA41" s="2277" t="s">
        <v>452</v>
      </c>
      <c r="BB41" s="2280" t="s">
        <v>454</v>
      </c>
      <c r="BC41" s="2127"/>
      <c r="BI41" s="1155">
        <v>14</v>
      </c>
    </row>
    <row customHeight="1" ht="35.699999999999996">
      <c r="Q42" s="291"/>
      <c r="R42" s="376"/>
      <c r="S42" s="2273"/>
      <c r="T42" s="2209"/>
      <c r="U42" s="1031"/>
      <c r="V42" s="2192" t="s">
        <v>537</v>
      </c>
      <c r="W42" s="2193"/>
      <c r="X42" s="2192" t="s">
        <v>538</v>
      </c>
      <c r="Y42" s="2193"/>
      <c r="Z42" s="2294" t="s">
        <v>539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537</v>
      </c>
      <c r="AU42" s="2193"/>
      <c r="AV42" s="2192" t="s">
        <v>538</v>
      </c>
      <c r="AW42" s="2193"/>
      <c r="AX42" s="2294" t="s">
        <v>539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459</v>
      </c>
      <c r="F44" s="1364" t="s">
        <v>460</v>
      </c>
      <c r="G44" s="1364" t="s">
        <v>461</v>
      </c>
      <c r="H44" s="1364" t="s">
        <v>462</v>
      </c>
      <c r="I44" s="1364" t="s">
        <v>463</v>
      </c>
      <c r="J44" s="1364" t="s">
        <v>464</v>
      </c>
      <c r="K44" s="1364" t="s">
        <v>465</v>
      </c>
      <c r="L44" s="1364" t="s">
        <v>440</v>
      </c>
      <c r="Q44" s="291"/>
      <c r="R44" s="376"/>
      <c r="S44" s="2273"/>
      <c r="T44" s="2209"/>
      <c r="U44" s="302"/>
      <c r="V44" s="1479" t="s">
        <v>503</v>
      </c>
      <c r="W44" s="1479" t="s">
        <v>504</v>
      </c>
      <c r="X44" s="1479" t="s">
        <v>503</v>
      </c>
      <c r="Y44" s="1479" t="s">
        <v>504</v>
      </c>
      <c r="Z44" s="1489" t="s">
        <v>468</v>
      </c>
      <c r="AA44" s="2270" t="s">
        <v>469</v>
      </c>
      <c r="AB44" s="2271"/>
      <c r="AC44" s="2279"/>
      <c r="AD44" s="2333"/>
      <c r="AE44" s="2334"/>
      <c r="AF44" s="2334"/>
      <c r="AG44" s="2335"/>
      <c r="AH44" s="2333"/>
      <c r="AI44" s="2334"/>
      <c r="AJ44" s="2334"/>
      <c r="AK44" s="2335"/>
      <c r="AL44" s="2333"/>
      <c r="AM44" s="2334"/>
      <c r="AN44" s="2334"/>
      <c r="AO44" s="2335"/>
      <c r="AP44" s="2333"/>
      <c r="AQ44" s="2334"/>
      <c r="AR44" s="2334"/>
      <c r="AS44" s="2335"/>
      <c r="AT44" s="1479" t="s">
        <v>503</v>
      </c>
      <c r="AU44" s="1479" t="s">
        <v>504</v>
      </c>
      <c r="AV44" s="1479" t="s">
        <v>503</v>
      </c>
      <c r="AW44" s="1479" t="s">
        <v>504</v>
      </c>
      <c r="AX44" s="1489" t="s">
        <v>468</v>
      </c>
      <c r="AY44" s="2270" t="s">
        <v>469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286</v>
      </c>
      <c r="B47" s="1363" t="s">
        <v>287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422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423</v>
      </c>
      <c r="BE47" s="500"/>
      <c r="BF47" s="500" t="str">
        <f>IF(T47="","",T47)</f>
        <v>Территория действия тарифа</v>
      </c>
      <c r="BG47" s="500"/>
      <c r="BH47" s="500"/>
      <c r="BI47" s="1155">
        <v>21</v>
      </c>
    </row>
    <row customHeight="1" ht="35.699999999999996">
      <c r="A48" s="1363" t="s">
        <v>286</v>
      </c>
      <c r="B48" s="1363" t="s">
        <v>287</v>
      </c>
      <c r="C48" s="1363" t="s">
        <v>288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555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556</v>
      </c>
      <c r="BE48" s="500"/>
      <c r="BF48" s="500" t="str">
        <f>IF(T48="","",T48)</f>
        <v>Наименование централизованной системы горячего водоснабжения</v>
      </c>
      <c r="BG48" s="500"/>
      <c r="BH48" s="500"/>
      <c r="BI48" s="1155">
        <v>34</v>
      </c>
    </row>
    <row s="1642" customFormat="1" customHeight="1" ht="0">
      <c r="A49" s="1343" t="s">
        <v>286</v>
      </c>
      <c r="B49" s="1343" t="s">
        <v>287</v>
      </c>
      <c r="C49" s="1343" t="s">
        <v>288</v>
      </c>
      <c r="D49" s="1343" t="s">
        <v>569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427</v>
      </c>
      <c r="BE49" s="500"/>
      <c r="BF49" s="500" t="str">
        <f>IF(T49="","",T49)</f>
        <v/>
      </c>
      <c r="BG49" s="500"/>
      <c r="BH49" s="500"/>
      <c r="BI49" s="511">
        <v>0</v>
      </c>
    </row>
    <row s="1642" customFormat="1" customHeight="1" ht="0">
      <c r="A50" s="1343" t="s">
        <v>286</v>
      </c>
      <c r="B50" s="1343" t="s">
        <v>287</v>
      </c>
      <c r="C50" s="1343" t="s">
        <v>288</v>
      </c>
      <c r="D50" s="1343" t="s">
        <v>569</v>
      </c>
      <c r="E50" s="2259"/>
      <c r="F50" s="2259"/>
      <c r="G50" s="2259"/>
      <c r="H50" s="2259"/>
      <c r="I50" s="2256" t="str">
        <f>S49&amp;".1"</f>
        <v>.1</v>
      </c>
      <c r="J50" s="1343"/>
      <c r="K50" s="1343"/>
      <c r="L50" s="1346" t="s">
        <v>428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286</v>
      </c>
      <c r="B51" s="1343" t="s">
        <v>287</v>
      </c>
      <c r="C51" s="1343" t="s">
        <v>288</v>
      </c>
      <c r="D51" s="1343" t="s">
        <v>569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286</v>
      </c>
      <c r="B52" s="1363" t="s">
        <v>287</v>
      </c>
      <c r="C52" s="1363" t="s">
        <v>288</v>
      </c>
      <c r="D52" s="1363" t="s">
        <v>569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526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527</v>
      </c>
      <c r="AT53" s="1393"/>
      <c r="AU53" s="1496"/>
      <c r="AV53" s="1393"/>
      <c r="AW53" s="1496"/>
      <c r="AX53" s="1393"/>
      <c r="AY53" s="1393"/>
      <c r="AZ53" s="1393"/>
      <c r="BA53" s="1393"/>
      <c r="BB53" s="1397"/>
      <c r="BC53" s="2254"/>
      <c r="BE53" s="500"/>
      <c r="BF53" s="500"/>
      <c r="BG53" s="500"/>
      <c r="BH53" s="500"/>
      <c r="BI53" s="1155">
        <v>11</v>
      </c>
    </row>
    <row customHeight="1" ht="11.549999999999999">
      <c r="A54" s="1363" t="s">
        <v>286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286</v>
      </c>
      <c r="B56" s="1363" t="s">
        <v>287</v>
      </c>
      <c r="C56" s="1363" t="s">
        <v>288</v>
      </c>
      <c r="D56" s="1363" t="s">
        <v>569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530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286</v>
      </c>
      <c r="B57" s="1363" t="s">
        <v>287</v>
      </c>
      <c r="C57" s="1363" t="s">
        <v>288</v>
      </c>
      <c r="D57" s="1363" t="s">
        <v>569</v>
      </c>
      <c r="E57" s="2259"/>
      <c r="F57" s="2259"/>
      <c r="G57" s="2259"/>
      <c r="H57" s="2259"/>
      <c r="I57" s="2286"/>
      <c r="J57" s="2256"/>
      <c r="K57" s="1363"/>
      <c r="L57" s="1364"/>
      <c r="P57" s="2257"/>
      <c r="Q57" s="2257"/>
      <c r="R57" s="356"/>
      <c r="S57" s="1278"/>
      <c r="T57" s="287" t="s">
        <v>493</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286</v>
      </c>
      <c r="B58" s="1343" t="s">
        <v>287</v>
      </c>
      <c r="C58" s="1343" t="s">
        <v>288</v>
      </c>
      <c r="D58" s="1343" t="s">
        <v>569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286</v>
      </c>
      <c r="B59" s="1343" t="s">
        <v>287</v>
      </c>
      <c r="C59" s="1343" t="s">
        <v>288</v>
      </c>
      <c r="D59" s="1343" t="s">
        <v>569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286</v>
      </c>
      <c r="B60" s="1343" t="s">
        <v>287</v>
      </c>
      <c r="C60" s="1343" t="s">
        <v>288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286</v>
      </c>
      <c r="B61" s="1343" t="s">
        <v>287</v>
      </c>
      <c r="C61" s="1314"/>
      <c r="D61" s="1314"/>
      <c r="E61" s="2259"/>
      <c r="F61" s="2258"/>
      <c r="G61" s="1314"/>
      <c r="H61" s="1314"/>
      <c r="I61" s="1314"/>
      <c r="J61" s="1314"/>
      <c r="K61" s="1314"/>
      <c r="L61" s="1494"/>
      <c r="M61" s="1321"/>
      <c r="N61" s="1321"/>
      <c r="P61" s="1316"/>
      <c r="Q61" s="1317"/>
      <c r="R61" s="1316"/>
      <c r="S61" s="1322"/>
      <c r="T61" s="1325" t="s">
        <v>171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286</v>
      </c>
      <c r="B62" s="1343"/>
      <c r="C62" s="1343"/>
      <c r="D62" s="1343"/>
      <c r="E62" s="2258"/>
      <c r="F62" s="1343"/>
      <c r="G62" s="1343"/>
      <c r="H62" s="1343"/>
      <c r="I62" s="1343"/>
      <c r="J62" s="1343"/>
      <c r="K62" s="1343"/>
      <c r="L62" s="1346"/>
      <c r="M62" s="1321"/>
      <c r="N62" s="1321"/>
      <c r="O62" s="518"/>
      <c r="P62" s="380"/>
      <c r="Q62" s="1344"/>
      <c r="R62" s="380"/>
      <c r="S62" s="1322"/>
      <c r="T62" s="1325" t="s">
        <v>172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189</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FE023-8A09-DCB5-3DA9-0.D38CF49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570</v>
      </c>
      <c r="D2" s="1638"/>
      <c r="E2" s="546">
        <f>B2</f>
        <v>0</v>
      </c>
      <c r="F2" s="547"/>
      <c r="G2" s="1646" t="s">
        <v>571</v>
      </c>
      <c r="H2" s="1646" t="s">
        <v>571</v>
      </c>
      <c r="I2" s="1646" t="s">
        <v>571</v>
      </c>
      <c r="J2" s="289" t="s">
        <v>572</v>
      </c>
      <c r="K2" s="543"/>
      <c r="AF2" s="1631">
        <v>0</v>
      </c>
    </row>
    <row s="1642" customFormat="1" customHeight="1" ht="0.75" hidden="1">
      <c r="B3" s="2099"/>
      <c r="C3" s="1167"/>
      <c r="D3" s="548"/>
      <c r="E3" s="549"/>
      <c r="F3" s="550" t="s">
        <v>573</v>
      </c>
      <c r="G3" s="551"/>
      <c r="H3" s="551">
        <f>H4*H5+H7</f>
        <v>0</v>
      </c>
      <c r="I3" s="551">
        <f>I4*I5+I6</f>
        <v>0</v>
      </c>
      <c r="J3" s="552"/>
      <c r="AF3" s="1636">
        <v>0</v>
      </c>
    </row>
    <row customHeight="1" ht="23.25" hidden="1">
      <c r="B4" s="2099"/>
      <c r="C4" s="1167"/>
      <c r="D4" s="1638"/>
      <c r="E4" s="546" t="str">
        <f>B2&amp;".1"</f>
        <v>.1</v>
      </c>
      <c r="F4" s="553" t="s">
        <v>574</v>
      </c>
      <c r="G4" s="554"/>
      <c r="H4" s="541"/>
      <c r="I4" s="541"/>
      <c r="J4" s="289" t="s">
        <v>575</v>
      </c>
      <c r="K4" s="543"/>
      <c r="AF4" s="1631">
        <v>0</v>
      </c>
    </row>
    <row customHeight="1" ht="18.75" hidden="1">
      <c r="B5" s="2099"/>
      <c r="C5" s="1167"/>
      <c r="D5" s="1638"/>
      <c r="E5" s="546" t="str">
        <f>B2&amp;".2"</f>
        <v>.2</v>
      </c>
      <c r="F5" s="553" t="s">
        <v>576</v>
      </c>
      <c r="G5" s="1646" t="s">
        <v>577</v>
      </c>
      <c r="H5" s="541"/>
      <c r="I5" s="541"/>
      <c r="J5" s="289"/>
      <c r="K5" s="543"/>
      <c r="AF5" s="1631">
        <v>0</v>
      </c>
    </row>
    <row customHeight="1" ht="18.75" hidden="1">
      <c r="B6" s="2099"/>
      <c r="C6" s="1167"/>
      <c r="D6" s="1638"/>
      <c r="E6" s="546" t="str">
        <f>B2&amp;".3"</f>
        <v>.3</v>
      </c>
      <c r="F6" s="553" t="s">
        <v>578</v>
      </c>
      <c r="G6" s="1646" t="s">
        <v>577</v>
      </c>
      <c r="H6" s="541"/>
      <c r="I6" s="541"/>
      <c r="J6" s="289"/>
      <c r="K6" s="543"/>
      <c r="AF6" s="1631">
        <v>0</v>
      </c>
    </row>
    <row customHeight="1" ht="18.75" hidden="1">
      <c r="B7" s="2099"/>
      <c r="C7" s="1167"/>
      <c r="D7" s="1638"/>
      <c r="E7" s="546" t="str">
        <f>B2&amp;".4"</f>
        <v>.4</v>
      </c>
      <c r="F7" s="553" t="s">
        <v>579</v>
      </c>
      <c r="G7" s="1646" t="s">
        <v>571</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577</v>
      </c>
      <c r="H9" s="541"/>
      <c r="I9" s="541"/>
      <c r="J9" s="542" t="s">
        <v>580</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581</v>
      </c>
      <c r="H11" s="541"/>
      <c r="I11" s="541"/>
      <c r="J11" s="289" t="s">
        <v>582</v>
      </c>
      <c r="K11" s="543"/>
      <c r="AF11" s="1631">
        <v>0</v>
      </c>
    </row>
    <row customHeight="1" ht="11.25" hidden="1">
      <c r="AF12" s="1631">
        <v>0</v>
      </c>
    </row>
    <row customHeight="1" ht="22.5" hidden="1">
      <c r="D13" s="1638"/>
      <c r="E13" s="546"/>
      <c r="F13" s="540"/>
      <c r="G13" s="969" t="s">
        <v>583</v>
      </c>
      <c r="H13" s="545"/>
      <c r="I13" s="545"/>
      <c r="J13" s="745" t="s">
        <v>584</v>
      </c>
      <c r="K13" s="543"/>
      <c r="AF13" s="1631">
        <v>0</v>
      </c>
    </row>
    <row customHeight="1" ht="11.25" hidden="1">
      <c r="AF14" s="1631">
        <v>0</v>
      </c>
    </row>
    <row customHeight="1" ht="22.5" hidden="1">
      <c r="D15" s="1638"/>
      <c r="E15" s="546"/>
      <c r="F15" s="540"/>
      <c r="G15" s="1646" t="s">
        <v>585</v>
      </c>
      <c r="H15" s="545"/>
      <c r="I15" s="545"/>
      <c r="J15" s="289" t="s">
        <v>586</v>
      </c>
      <c r="K15" s="543"/>
      <c r="AF15" s="1631">
        <v>0</v>
      </c>
    </row>
    <row customHeight="1" ht="11.25" hidden="1">
      <c r="AF16" s="1631">
        <v>0</v>
      </c>
    </row>
    <row customHeight="1" ht="22.5" hidden="1">
      <c r="D17" s="1638"/>
      <c r="E17" s="546"/>
      <c r="F17" s="540"/>
      <c r="G17" s="1646" t="s">
        <v>587</v>
      </c>
      <c r="H17" s="545"/>
      <c r="I17" s="545"/>
      <c r="J17" s="289" t="s">
        <v>588</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ИМУП «ПОСЖИЛКОМСЕРВИС»</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589</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590</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325</v>
      </c>
      <c r="F28" s="2370"/>
      <c r="G28" s="2370"/>
      <c r="H28" s="1645"/>
      <c r="I28" s="1645"/>
      <c r="J28" s="2127"/>
      <c r="AF28" s="1631">
        <v>11</v>
      </c>
    </row>
    <row customHeight="1" ht="24">
      <c r="E29" s="1646" t="s">
        <v>89</v>
      </c>
      <c r="F29" s="1653" t="s">
        <v>327</v>
      </c>
      <c r="G29" s="1653" t="s">
        <v>591</v>
      </c>
      <c r="H29" s="1653" t="s">
        <v>328</v>
      </c>
      <c r="I29" s="1653" t="s">
        <v>328</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577</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577</v>
      </c>
      <c r="H31" s="558">
        <f>SUMIF($K33:$K71,$K31,H33:H71)</f>
        <v>0</v>
      </c>
      <c r="I31" s="558">
        <f>SUMIF($K33:$K71,$K31,I33:I71)</f>
        <v>0</v>
      </c>
      <c r="J31" s="289" t="str">
        <f>FHD_NOTE_P_2</f>
        <v>Указывается суммарная себестоимость производимых товаров.</v>
      </c>
      <c r="K31" s="1636" t="s">
        <v>592</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577</v>
      </c>
      <c r="H32" s="557"/>
      <c r="I32" s="557"/>
      <c r="J32" s="289" t="str">
        <f>FHD_NOTE_P_3</f>
        <v/>
      </c>
      <c r="K32" s="1636" t="str">
        <f>IF((LEN(E32)-LEN(SUBSTITUTE(E32,".","")))/LEN(".")=1,"p","")</f>
        <v>p</v>
      </c>
      <c r="AF32" s="1631">
        <v>11</v>
      </c>
    </row>
    <row customHeight="1" ht="11.25">
      <c r="A33" s="2371" t="s">
        <v>593</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577</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594</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595</v>
      </c>
      <c r="D41" s="1638"/>
      <c r="E41" s="546" t="str">
        <f>FHD_NUM_P_5</f>
        <v/>
      </c>
      <c r="F41" s="1524" t="str">
        <f>FHD_P_5</f>
        <v/>
      </c>
      <c r="G41" s="1878" t="s">
        <v>577</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577</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577</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577</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596</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597</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598</v>
      </c>
      <c r="C47" s="1636"/>
      <c r="D47" s="575"/>
      <c r="E47" s="546" t="str">
        <f>FHD_NUM_P_11</f>
        <v>2.4</v>
      </c>
      <c r="F47" s="1524" t="str">
        <f>FHD_P_11</f>
        <v>Расходы на приобретение холодной воды, используемой в технологическом процессе</v>
      </c>
      <c r="G47" s="1878" t="s">
        <v>577</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599</v>
      </c>
      <c r="C48" s="1636"/>
      <c r="D48" s="1638"/>
      <c r="E48" s="546" t="str">
        <f>FHD_NUM_P_12</f>
        <v>2.5</v>
      </c>
      <c r="F48" s="1524" t="str">
        <f>FHD_P_12</f>
        <v>Расходы на  химические реагенты, используемые в технологическом процессе</v>
      </c>
      <c r="G48" s="1878" t="s">
        <v>577</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577</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577</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577</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577</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577</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577</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577</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577</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577</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577</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577</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577</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577</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577</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577</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577</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577</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331</v>
      </c>
      <c r="H66" s="1649" t="s">
        <v>600</v>
      </c>
      <c r="I66" s="1649" t="s">
        <v>600</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601</v>
      </c>
      <c r="C67" s="1636"/>
      <c r="D67" s="1638"/>
      <c r="E67" s="546" t="str">
        <f>FHD_NUM_P_31</f>
        <v/>
      </c>
      <c r="F67" s="1524" t="str">
        <f>FHD_P_31</f>
        <v/>
      </c>
      <c r="G67" s="1878" t="s">
        <v>577</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331</v>
      </c>
      <c r="H68" s="1649" t="s">
        <v>600</v>
      </c>
      <c r="I68" s="1649" t="s">
        <v>600</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577</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602</v>
      </c>
      <c r="G71" s="572"/>
      <c r="H71" s="573"/>
      <c r="I71" s="573"/>
      <c r="J71" s="301"/>
      <c r="K71" s="1636"/>
      <c r="L71" s="1636"/>
      <c r="M71" s="1636"/>
      <c r="R71" s="1636"/>
      <c r="U71" s="544"/>
      <c r="AA71" s="1632"/>
      <c r="AB71" s="1632"/>
      <c r="AC71" s="1632"/>
      <c r="AD71" s="1632"/>
      <c r="AE71" s="1632"/>
      <c r="AF71" s="1160">
        <v>14</v>
      </c>
    </row>
    <row s="1366" customFormat="1" customHeight="1" ht="18.75">
      <c r="A72" s="989" t="s">
        <v>603</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577</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577</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577</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577</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577</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577</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577</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577</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604</v>
      </c>
      <c r="C80" s="1636"/>
      <c r="D80" s="1638"/>
      <c r="E80" s="546" t="str">
        <f>FHD_NUM_P_42</f>
        <v/>
      </c>
      <c r="F80" s="2073" t="str">
        <f>FHD_P_42</f>
        <v/>
      </c>
      <c r="G80" s="2071" t="s">
        <v>577</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331</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605</v>
      </c>
      <c r="C82" s="735"/>
      <c r="D82" s="733"/>
      <c r="E82" s="546" t="str">
        <f>FHD_NUM_P_44</f>
        <v/>
      </c>
      <c r="F82" s="1880" t="str">
        <f>FHD_P_44</f>
        <v/>
      </c>
      <c r="G82" s="1881" t="s">
        <v>606</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606</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606</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606</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606</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606</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606</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606</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583</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607</v>
      </c>
      <c r="C91" s="735"/>
      <c r="D91" s="733"/>
      <c r="E91" s="546" t="str">
        <f>FHD_NUM_P_53</f>
        <v/>
      </c>
      <c r="F91" s="1880" t="str">
        <f>FHD_P_53</f>
        <v/>
      </c>
      <c r="G91" s="1881" t="s">
        <v>606</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606</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608</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583</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609</v>
      </c>
      <c r="D96" s="1638"/>
      <c r="E96" s="546" t="str">
        <f>FHD_NUM_P_58</f>
        <v/>
      </c>
      <c r="F96" s="1880" t="str">
        <f>FHD_P_58</f>
        <v/>
      </c>
      <c r="G96" s="1881" t="s">
        <v>606</v>
      </c>
      <c r="H96" s="977"/>
      <c r="I96" s="577"/>
      <c r="J96" s="289" t="str">
        <f>FHD_NOTE_P_58</f>
        <v/>
      </c>
      <c r="K96" s="543"/>
      <c r="AF96" s="1631">
        <v>0</v>
      </c>
    </row>
    <row customHeight="1" ht="18.75" hidden="1">
      <c r="A97" s="2371"/>
      <c r="D97" s="1638"/>
      <c r="E97" s="546" t="str">
        <f>FHD_NUM_P_59</f>
        <v/>
      </c>
      <c r="F97" s="1880" t="str">
        <f>FHD_P_59</f>
        <v/>
      </c>
      <c r="G97" s="1881" t="s">
        <v>606</v>
      </c>
      <c r="H97" s="977"/>
      <c r="I97" s="577"/>
      <c r="J97" s="289" t="str">
        <f>FHD_NOTE_P_59</f>
        <v/>
      </c>
      <c r="K97" s="543"/>
      <c r="AF97" s="1631">
        <v>0</v>
      </c>
    </row>
    <row customHeight="1" ht="18.75" hidden="1">
      <c r="A98" s="2371"/>
      <c r="D98" s="1638"/>
      <c r="E98" s="546" t="str">
        <f>FHD_NUM_P_60</f>
        <v/>
      </c>
      <c r="F98" s="1880" t="str">
        <f>FHD_P_60</f>
        <v/>
      </c>
      <c r="G98" s="1881" t="s">
        <v>606</v>
      </c>
      <c r="H98" s="977"/>
      <c r="I98" s="577"/>
      <c r="J98" s="289" t="str">
        <f>FHD_NOTE_P_60</f>
        <v/>
      </c>
      <c r="K98" s="543"/>
      <c r="AF98" s="1631">
        <v>0</v>
      </c>
    </row>
    <row s="1366" customFormat="1" customHeight="1" ht="18.75">
      <c r="A99" s="2371" t="s">
        <v>610</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581</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611</v>
      </c>
      <c r="G101" s="572"/>
      <c r="H101" s="573"/>
      <c r="I101" s="573"/>
      <c r="J101" s="1004" t="s">
        <v>612</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581</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608</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613</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608</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608</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608</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608</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608</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608</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614</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614</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615</v>
      </c>
      <c r="H112" s="577"/>
      <c r="I112" s="577"/>
      <c r="J112" s="289" t="str">
        <f>FHD_NOTE_P_72</f>
        <v/>
      </c>
      <c r="K112" s="543"/>
      <c r="AF112" s="1631">
        <v>19</v>
      </c>
    </row>
    <row customHeight="1" ht="18.75">
      <c r="A113" s="989" t="s">
        <v>616</v>
      </c>
      <c r="D113" s="1638"/>
      <c r="E113" s="546" t="str">
        <f>FHD_NUM_P_73</f>
        <v>14</v>
      </c>
      <c r="F113" s="1880" t="str">
        <f>FHD_P_73</f>
        <v>Среднесписочная численность административно-управленческого персонала</v>
      </c>
      <c r="G113" s="970" t="s">
        <v>615</v>
      </c>
      <c r="H113" s="968"/>
      <c r="I113" s="968"/>
      <c r="J113" s="289" t="str">
        <f>FHD_NOTE_P_73</f>
        <v/>
      </c>
      <c r="K113" s="543"/>
      <c r="AF113" s="1631">
        <v>0</v>
      </c>
    </row>
    <row customHeight="1" ht="33.75" hidden="1">
      <c r="A114" s="989" t="s">
        <v>617</v>
      </c>
      <c r="D114" s="1638"/>
      <c r="E114" s="546" t="str">
        <f>FHD_NUM_P_74</f>
        <v/>
      </c>
      <c r="F114" s="1880" t="str">
        <f>FHD_P_74</f>
        <v/>
      </c>
      <c r="G114" s="1876" t="s">
        <v>618</v>
      </c>
      <c r="H114" s="577"/>
      <c r="I114" s="577"/>
      <c r="J114" s="289" t="str">
        <f>FHD_NOTE_P_74</f>
        <v/>
      </c>
      <c r="K114" s="543"/>
      <c r="AF114" s="1631">
        <v>0</v>
      </c>
    </row>
    <row s="1635" customFormat="1" customHeight="1" ht="18.75" hidden="1">
      <c r="A115" s="2373" t="s">
        <v>619</v>
      </c>
      <c r="B115" s="910"/>
      <c r="C115" s="735"/>
      <c r="D115" s="733"/>
      <c r="E115" s="546" t="str">
        <f>FHD_NUM_P_75</f>
        <v/>
      </c>
      <c r="F115" s="1880" t="str">
        <f>FHD_P_75</f>
        <v/>
      </c>
      <c r="G115" s="1876" t="s">
        <v>583</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583</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583</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620</v>
      </c>
      <c r="G119" s="747"/>
      <c r="H119" s="748"/>
      <c r="I119" s="748"/>
      <c r="J119" s="1003" t="s">
        <v>621</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622</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585</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611</v>
      </c>
      <c r="G122" s="572"/>
      <c r="H122" s="573"/>
      <c r="I122" s="573"/>
      <c r="J122" s="1004" t="s">
        <v>623</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587</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611</v>
      </c>
      <c r="G125" s="572"/>
      <c r="H125" s="573"/>
      <c r="I125" s="573"/>
      <c r="J125" s="1004" t="s">
        <v>624</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625</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626</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613</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331</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613</v>
      </c>
      <c r="D129" s="1638"/>
      <c r="E129" s="546" t="str">
        <f>FHD_NUM_P_83</f>
        <v>19.1</v>
      </c>
      <c r="F129" s="1524" t="str">
        <f>FHD_P_83</f>
        <v>Информация о показателях физического износа объектов теплоснабжения</v>
      </c>
      <c r="G129" s="1878" t="s">
        <v>331</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613</v>
      </c>
      <c r="D130" s="1638"/>
      <c r="E130" s="546" t="str">
        <f>FHD_NUM_P_84</f>
        <v>19.2</v>
      </c>
      <c r="F130" s="1524" t="str">
        <f>FHD_P_84</f>
        <v>Информация о показателях энергетической эффективности объектов теплоснабжения</v>
      </c>
      <c r="G130" s="1878" t="s">
        <v>331</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83</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8B3A28-EEE3-F282-5CE7-0.C116C1E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ИМУП «ПОСЖИЛКОМСЕРВИС»</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325</v>
      </c>
      <c r="F9" s="2102"/>
      <c r="G9" s="2102"/>
      <c r="H9" s="2102"/>
      <c r="I9" s="2102"/>
      <c r="J9" s="2102"/>
      <c r="K9" s="2102"/>
      <c r="L9" s="2102"/>
      <c r="M9" s="2102"/>
      <c r="N9" s="2102"/>
      <c r="O9" s="2102"/>
      <c r="P9" s="2102"/>
      <c r="Q9" s="2102"/>
      <c r="R9" s="2103"/>
      <c r="S9" s="2127" t="s">
        <v>326</v>
      </c>
      <c r="T9" s="334"/>
      <c r="CF9" s="505">
        <v>19</v>
      </c>
    </row>
    <row customHeight="1" ht="48.29999999999999">
      <c r="D10" s="551" t="s">
        <v>89</v>
      </c>
      <c r="E10" s="2127" t="s">
        <v>89</v>
      </c>
      <c r="F10" s="2127"/>
      <c r="G10" s="521" t="s">
        <v>327</v>
      </c>
      <c r="H10" s="2127" t="s">
        <v>89</v>
      </c>
      <c r="I10" s="2127"/>
      <c r="J10" s="521" t="s">
        <v>627</v>
      </c>
      <c r="K10" s="521" t="s">
        <v>628</v>
      </c>
      <c r="L10" s="2127" t="s">
        <v>89</v>
      </c>
      <c r="M10" s="2127"/>
      <c r="N10" s="521" t="s">
        <v>629</v>
      </c>
      <c r="O10" s="521" t="s">
        <v>630</v>
      </c>
      <c r="P10" s="521" t="s">
        <v>631</v>
      </c>
      <c r="Q10" s="521" t="s">
        <v>632</v>
      </c>
      <c r="R10" s="521" t="s">
        <v>633</v>
      </c>
      <c r="S10" s="2127"/>
      <c r="T10" s="334"/>
      <c r="CF10" s="505">
        <v>46</v>
      </c>
    </row>
    <row s="1642" customFormat="1" customHeight="1" ht="15" hidden="1">
      <c r="A11" s="1052"/>
      <c r="D11" s="1025" t="s">
        <v>111</v>
      </c>
      <c r="E11" s="1025"/>
      <c r="F11" s="1025" t="s">
        <v>112</v>
      </c>
      <c r="G11" s="1025" t="s">
        <v>91</v>
      </c>
      <c r="H11" s="1025"/>
      <c r="I11" s="1025" t="s">
        <v>92</v>
      </c>
      <c r="J11" s="1025" t="s">
        <v>113</v>
      </c>
      <c r="K11" s="1025" t="s">
        <v>93</v>
      </c>
      <c r="L11" s="1025"/>
      <c r="M11" s="1025" t="s">
        <v>94</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401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634</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589</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590</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635</v>
      </c>
      <c r="F17" s="2376"/>
      <c r="G17" s="2376"/>
      <c r="H17" s="2376"/>
      <c r="I17" s="2376"/>
      <c r="J17" s="2376"/>
      <c r="K17" s="2376"/>
      <c r="L17" s="2376"/>
      <c r="M17" s="2376"/>
      <c r="N17" s="2376"/>
      <c r="O17" s="2376"/>
      <c r="P17" s="2376"/>
      <c r="Q17" s="558">
        <f>SUMIF(T18:T19,"i",Q18:Q19)</f>
        <v>0</v>
      </c>
      <c r="R17" s="1017"/>
      <c r="S17" s="897" t="s">
        <v>636</v>
      </c>
      <c r="T17" s="717" t="s">
        <v>637</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638</v>
      </c>
      <c r="F20" s="2376"/>
      <c r="G20" s="2376"/>
      <c r="H20" s="2376"/>
      <c r="I20" s="2376"/>
      <c r="J20" s="2376"/>
      <c r="K20" s="2376"/>
      <c r="L20" s="2376"/>
      <c r="M20" s="2376"/>
      <c r="N20" s="2376"/>
      <c r="O20" s="2376"/>
      <c r="P20" s="2376"/>
      <c r="Q20" s="558">
        <f>SUMIF(T21:T22,"i",Q21:Q22)</f>
        <v>0</v>
      </c>
      <c r="R20" s="1017"/>
      <c r="S20" s="709" t="s">
        <v>639</v>
      </c>
      <c r="T20" s="717" t="s">
        <v>637</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83</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F00596-8773-DF29-C391-0.01E521E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640</v>
      </c>
      <c r="C2" s="2053" t="s">
        <v>641</v>
      </c>
      <c r="D2" s="2052" t="s">
        <v>642</v>
      </c>
      <c r="E2" s="2056">
        <f>RIGHT(I2,LEN(I2)-SEARCH("#",SUBSTITUTE(I2,".","#",LEN(I2)-LEN(SUBSTITUTE(I2,".","")))))</f>
      </c>
      <c r="F2" s="2058">
        <f>J2</f>
        <v>0</v>
      </c>
      <c r="G2" s="1636"/>
      <c r="H2" s="2059"/>
      <c r="I2" s="2049"/>
      <c r="J2" s="540"/>
      <c r="K2" s="2019" t="s">
        <v>581</v>
      </c>
      <c r="L2" s="751"/>
      <c r="M2" s="751"/>
      <c r="N2" s="543"/>
      <c r="O2" s="1525" t="s">
        <v>582</v>
      </c>
      <c r="P2" s="543"/>
      <c r="Q2" s="1636"/>
      <c r="R2" s="1636"/>
      <c r="W2" s="1636"/>
      <c r="Z2" s="544"/>
      <c r="AF2" s="1632"/>
      <c r="AG2" s="1632"/>
      <c r="AH2" s="1632"/>
      <c r="AI2" s="1632"/>
      <c r="AJ2" s="1632"/>
      <c r="AK2" s="1366">
        <v>0</v>
      </c>
    </row>
    <row customHeight="1" ht="11.25" hidden="1">
      <c r="E3" s="2051" t="s">
        <v>643</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644</v>
      </c>
      <c r="J6" s="2307"/>
      <c r="K6" s="2307"/>
      <c r="L6" s="2307"/>
      <c r="M6" s="2307"/>
      <c r="O6" s="556"/>
      <c r="AK6" s="1631">
        <v>55</v>
      </c>
    </row>
    <row customHeight="1" ht="25.2">
      <c r="I7" s="2249" t="str">
        <f>IF(org=0,"Не определено",org)</f>
        <v>ИМУП «ПОСЖИЛКОМСЕРВИС»</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645</v>
      </c>
      <c r="I10" s="711"/>
      <c r="J10" s="2367" t="s">
        <v>107</v>
      </c>
      <c r="K10" s="2368"/>
      <c r="L10" s="2029" t="str">
        <f>IF(L9="","",INDEX(DIFFERENTIATION_UNMERGE_VD,MATCH(L9,DIFFERENTIATION_ID_DIFF,0)))</f>
        <v/>
      </c>
      <c r="M10" s="2029">
        <f>IF(M9="","",INDEX(DIFFERENTIATION_UNMERGE_VD,MATCH(M9,DIFFERENTIATION_ID_DIFF,0)))</f>
        <v>0</v>
      </c>
      <c r="O10" s="2127" t="s">
        <v>326</v>
      </c>
      <c r="AK10" s="1631">
        <v>11</v>
      </c>
    </row>
    <row customHeight="1" ht="11.549999999999999">
      <c r="E11" s="2050" t="s">
        <v>646</v>
      </c>
      <c r="I11" s="711"/>
      <c r="J11" s="2367" t="s">
        <v>589</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647</v>
      </c>
      <c r="I12" s="1662"/>
      <c r="J12" s="2367" t="s">
        <v>590</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648</v>
      </c>
      <c r="F13" s="2050" t="s">
        <v>649</v>
      </c>
      <c r="I13" s="2369" t="s">
        <v>325</v>
      </c>
      <c r="J13" s="2370"/>
      <c r="K13" s="2370"/>
      <c r="L13" s="2027"/>
      <c r="M13" s="2067"/>
      <c r="O13" s="2127"/>
      <c r="AK13" s="1631">
        <v>11</v>
      </c>
    </row>
    <row customHeight="1" ht="24">
      <c r="I14" s="2020" t="s">
        <v>89</v>
      </c>
      <c r="J14" s="2020" t="s">
        <v>327</v>
      </c>
      <c r="K14" s="2020" t="s">
        <v>591</v>
      </c>
      <c r="L14" s="2060" t="s">
        <v>328</v>
      </c>
      <c r="M14" s="2061" t="s">
        <v>328</v>
      </c>
      <c r="O14" s="2127"/>
      <c r="AK14" s="1631">
        <v>23</v>
      </c>
    </row>
    <row customHeight="1" ht="24">
      <c r="A15" s="2054"/>
      <c r="B15" s="2053" t="s">
        <v>650</v>
      </c>
      <c r="C15" s="2053" t="s">
        <v>651</v>
      </c>
      <c r="D15" s="2052" t="s">
        <v>652</v>
      </c>
      <c r="E15" s="2056" t="s">
        <v>653</v>
      </c>
      <c r="F15" s="2056" t="s">
        <v>653</v>
      </c>
      <c r="G15" s="1636" t="s">
        <v>613</v>
      </c>
      <c r="H15" s="2021"/>
      <c r="I15" s="1630">
        <v>1</v>
      </c>
      <c r="J15" s="2022" t="s">
        <v>654</v>
      </c>
      <c r="K15" s="2020" t="s">
        <v>331</v>
      </c>
      <c r="L15" s="662"/>
      <c r="M15" s="818"/>
      <c r="N15" s="543" t="s">
        <v>655</v>
      </c>
      <c r="O15" s="1525" t="s">
        <v>656</v>
      </c>
      <c r="P15" s="543" t="s">
        <v>655</v>
      </c>
      <c r="AK15" s="1631">
        <v>23</v>
      </c>
    </row>
    <row customHeight="1" ht="35.699999999999996">
      <c r="A16" s="2054"/>
      <c r="B16" s="2053" t="s">
        <v>657</v>
      </c>
      <c r="C16" s="2053" t="s">
        <v>658</v>
      </c>
      <c r="D16" s="2052" t="s">
        <v>642</v>
      </c>
      <c r="E16" s="2056" t="s">
        <v>653</v>
      </c>
      <c r="F16" s="2056" t="s">
        <v>653</v>
      </c>
      <c r="H16" s="2021"/>
      <c r="I16" s="1629">
        <v>2</v>
      </c>
      <c r="J16" s="2063" t="s">
        <v>659</v>
      </c>
      <c r="K16" s="2062" t="s">
        <v>581</v>
      </c>
      <c r="L16" s="2068"/>
      <c r="M16" s="1676"/>
      <c r="N16" s="543" t="s">
        <v>655</v>
      </c>
      <c r="O16" s="1525" t="s">
        <v>660</v>
      </c>
      <c r="P16" s="543" t="s">
        <v>655</v>
      </c>
      <c r="AK16" s="1631">
        <v>34</v>
      </c>
    </row>
    <row s="1642" customFormat="1" customHeight="1" ht="17.25" hidden="1">
      <c r="A17" s="1167"/>
      <c r="B17" s="1167"/>
      <c r="C17" s="1167"/>
      <c r="D17" s="1167"/>
      <c r="E17" s="1167"/>
      <c r="H17" s="1324"/>
      <c r="I17" s="1013" t="s">
        <v>661</v>
      </c>
      <c r="J17" s="991"/>
      <c r="K17" s="1013"/>
      <c r="L17" s="992"/>
      <c r="M17" s="992"/>
      <c r="O17" s="1385"/>
      <c r="AK17" s="1636">
        <v>1</v>
      </c>
    </row>
    <row s="1366" customFormat="1" customHeight="1" ht="24">
      <c r="A18" s="987"/>
      <c r="B18" s="987"/>
      <c r="C18" s="987"/>
      <c r="D18" s="987"/>
      <c r="E18" s="987"/>
      <c r="G18" s="1636"/>
      <c r="H18" s="1633"/>
      <c r="I18" s="570"/>
      <c r="J18" s="571" t="s">
        <v>611</v>
      </c>
      <c r="K18" s="572"/>
      <c r="L18" s="2070"/>
      <c r="M18" s="573"/>
      <c r="N18" s="543"/>
      <c r="O18" s="1525" t="s">
        <v>612</v>
      </c>
      <c r="P18" s="543"/>
      <c r="Q18" s="1636"/>
      <c r="R18" s="1636"/>
      <c r="W18" s="1636"/>
      <c r="Z18" s="544"/>
      <c r="AF18" s="1632"/>
      <c r="AG18" s="1632"/>
      <c r="AH18" s="1632"/>
      <c r="AI18" s="1632"/>
      <c r="AJ18" s="1632"/>
      <c r="AK18" s="1366">
        <v>23</v>
      </c>
    </row>
    <row customHeight="1" ht="19.95">
      <c r="A19" s="2054"/>
      <c r="B19" s="2053" t="s">
        <v>662</v>
      </c>
      <c r="C19" s="2053" t="s">
        <v>663</v>
      </c>
      <c r="D19" s="2052" t="s">
        <v>642</v>
      </c>
      <c r="E19" s="2056" t="s">
        <v>653</v>
      </c>
      <c r="F19" s="2056" t="s">
        <v>653</v>
      </c>
      <c r="H19" s="2021"/>
      <c r="I19" s="1664">
        <v>3</v>
      </c>
      <c r="J19" s="2022" t="s">
        <v>663</v>
      </c>
      <c r="K19" s="2018" t="s">
        <v>581</v>
      </c>
      <c r="L19" s="727"/>
      <c r="M19" s="557"/>
      <c r="N19" s="543"/>
      <c r="O19" s="1525" t="s">
        <v>664</v>
      </c>
      <c r="P19" s="543"/>
      <c r="AK19" s="1631">
        <v>19</v>
      </c>
    </row>
    <row customHeight="1" ht="77.7">
      <c r="A20" s="2054"/>
      <c r="B20" s="2053" t="s">
        <v>665</v>
      </c>
      <c r="C20" s="2053" t="s">
        <v>666</v>
      </c>
      <c r="D20" s="2052" t="s">
        <v>642</v>
      </c>
      <c r="E20" s="2056" t="s">
        <v>653</v>
      </c>
      <c r="F20" s="2056" t="s">
        <v>653</v>
      </c>
      <c r="H20" s="2021"/>
      <c r="I20" s="1664">
        <v>4</v>
      </c>
      <c r="J20" s="2022" t="s">
        <v>667</v>
      </c>
      <c r="K20" s="2018" t="s">
        <v>608</v>
      </c>
      <c r="L20" s="727"/>
      <c r="M20" s="557"/>
      <c r="N20" s="543"/>
      <c r="O20" s="1525"/>
      <c r="P20" s="543"/>
      <c r="AK20" s="1631">
        <v>74</v>
      </c>
    </row>
    <row customHeight="1" ht="35.699999999999996">
      <c r="A21" s="2054"/>
      <c r="B21" s="2053" t="s">
        <v>668</v>
      </c>
      <c r="C21" s="2053" t="s">
        <v>669</v>
      </c>
      <c r="D21" s="2052" t="s">
        <v>642</v>
      </c>
      <c r="E21" s="2056" t="s">
        <v>653</v>
      </c>
      <c r="F21" s="2056" t="s">
        <v>653</v>
      </c>
      <c r="H21" s="2021"/>
      <c r="I21" s="1664">
        <v>5</v>
      </c>
      <c r="J21" s="2022" t="s">
        <v>670</v>
      </c>
      <c r="K21" s="2018" t="s">
        <v>608</v>
      </c>
      <c r="L21" s="727"/>
      <c r="M21" s="557"/>
      <c r="N21" s="543"/>
      <c r="O21" s="1525" t="s">
        <v>664</v>
      </c>
      <c r="P21" s="543"/>
      <c r="AK21" s="1631">
        <v>34</v>
      </c>
    </row>
    <row customHeight="1" ht="48.29999999999999">
      <c r="A22" s="2054"/>
      <c r="B22" s="2053" t="s">
        <v>671</v>
      </c>
      <c r="C22" s="2053" t="s">
        <v>672</v>
      </c>
      <c r="D22" s="2052" t="s">
        <v>642</v>
      </c>
      <c r="E22" s="2056" t="s">
        <v>653</v>
      </c>
      <c r="F22" s="2056" t="s">
        <v>653</v>
      </c>
      <c r="H22" s="2021"/>
      <c r="I22" s="1664">
        <v>6</v>
      </c>
      <c r="J22" s="2022" t="s">
        <v>673</v>
      </c>
      <c r="K22" s="2018" t="s">
        <v>608</v>
      </c>
      <c r="L22" s="727"/>
      <c r="M22" s="557"/>
      <c r="N22" s="543"/>
      <c r="O22" s="1525" t="s">
        <v>674</v>
      </c>
      <c r="P22" s="543"/>
      <c r="AK22" s="1631">
        <v>46</v>
      </c>
    </row>
    <row customHeight="1" ht="19.95">
      <c r="A23" s="2054"/>
      <c r="B23" s="2053" t="s">
        <v>675</v>
      </c>
      <c r="C23" s="2053" t="s">
        <v>676</v>
      </c>
      <c r="D23" s="2052" t="s">
        <v>642</v>
      </c>
      <c r="E23" s="2056" t="s">
        <v>653</v>
      </c>
      <c r="F23" s="2056" t="s">
        <v>653</v>
      </c>
      <c r="H23" s="2021"/>
      <c r="I23" s="1664" t="s">
        <v>677</v>
      </c>
      <c r="J23" s="1524" t="s">
        <v>678</v>
      </c>
      <c r="K23" s="2018" t="s">
        <v>608</v>
      </c>
      <c r="L23" s="727"/>
      <c r="M23" s="557"/>
      <c r="N23" s="543"/>
      <c r="O23" s="1525" t="s">
        <v>664</v>
      </c>
      <c r="P23" s="543"/>
      <c r="AK23" s="1631">
        <v>19</v>
      </c>
    </row>
    <row customHeight="1" ht="19.95">
      <c r="A24" s="2054"/>
      <c r="B24" s="2053" t="s">
        <v>679</v>
      </c>
      <c r="C24" s="2053" t="s">
        <v>680</v>
      </c>
      <c r="D24" s="2052" t="s">
        <v>642</v>
      </c>
      <c r="E24" s="2056" t="s">
        <v>653</v>
      </c>
      <c r="F24" s="2056" t="s">
        <v>653</v>
      </c>
      <c r="H24" s="2021"/>
      <c r="I24" s="1664" t="s">
        <v>681</v>
      </c>
      <c r="J24" s="1524" t="s">
        <v>682</v>
      </c>
      <c r="K24" s="2018" t="s">
        <v>608</v>
      </c>
      <c r="L24" s="727"/>
      <c r="M24" s="557"/>
      <c r="N24" s="543"/>
      <c r="O24" s="1525"/>
      <c r="P24" s="543"/>
      <c r="AK24" s="1631">
        <v>19</v>
      </c>
    </row>
    <row customHeight="1" ht="24">
      <c r="A25" s="2054"/>
      <c r="B25" s="2053" t="s">
        <v>683</v>
      </c>
      <c r="C25" s="2053" t="s">
        <v>684</v>
      </c>
      <c r="D25" s="2052" t="s">
        <v>642</v>
      </c>
      <c r="E25" s="2056" t="s">
        <v>653</v>
      </c>
      <c r="F25" s="2056" t="s">
        <v>653</v>
      </c>
      <c r="H25" s="2021"/>
      <c r="I25" s="1664" t="s">
        <v>685</v>
      </c>
      <c r="J25" s="1524" t="s">
        <v>686</v>
      </c>
      <c r="K25" s="2018" t="s">
        <v>608</v>
      </c>
      <c r="L25" s="727"/>
      <c r="M25" s="557"/>
      <c r="N25" s="543"/>
      <c r="O25" s="1525"/>
      <c r="P25" s="543"/>
      <c r="AK25" s="1631">
        <v>23</v>
      </c>
    </row>
    <row customHeight="1" ht="24">
      <c r="A26" s="2054"/>
      <c r="B26" s="2053" t="s">
        <v>687</v>
      </c>
      <c r="C26" s="2053" t="s">
        <v>688</v>
      </c>
      <c r="D26" s="2052" t="s">
        <v>642</v>
      </c>
      <c r="E26" s="2056" t="s">
        <v>653</v>
      </c>
      <c r="F26" s="2056" t="s">
        <v>653</v>
      </c>
      <c r="H26" s="2021"/>
      <c r="I26" s="1664">
        <v>7</v>
      </c>
      <c r="J26" s="2022" t="s">
        <v>688</v>
      </c>
      <c r="K26" s="2018" t="s">
        <v>689</v>
      </c>
      <c r="L26" s="727"/>
      <c r="M26" s="557"/>
      <c r="N26" s="543"/>
      <c r="O26" s="1525"/>
      <c r="P26" s="543"/>
      <c r="AK26" s="1631">
        <v>23</v>
      </c>
    </row>
    <row customHeight="1" ht="24">
      <c r="A27" s="2054"/>
      <c r="B27" s="2053" t="s">
        <v>690</v>
      </c>
      <c r="C27" s="2053" t="s">
        <v>691</v>
      </c>
      <c r="D27" s="2052" t="s">
        <v>642</v>
      </c>
      <c r="E27" s="2056" t="s">
        <v>653</v>
      </c>
      <c r="F27" s="2056" t="s">
        <v>653</v>
      </c>
      <c r="H27" s="2021"/>
      <c r="I27" s="1664">
        <v>8</v>
      </c>
      <c r="J27" s="2022" t="s">
        <v>691</v>
      </c>
      <c r="K27" s="2018" t="s">
        <v>614</v>
      </c>
      <c r="L27" s="727"/>
      <c r="M27" s="557"/>
      <c r="N27" s="543"/>
      <c r="O27" s="1525"/>
      <c r="P27" s="543"/>
      <c r="AK27" s="1631">
        <v>23</v>
      </c>
    </row>
    <row customHeight="1" ht="35.699999999999996">
      <c r="A28" s="2054"/>
      <c r="B28" s="2053" t="s">
        <v>692</v>
      </c>
      <c r="C28" s="2053" t="s">
        <v>693</v>
      </c>
      <c r="D28" s="2052" t="s">
        <v>642</v>
      </c>
      <c r="E28" s="2056" t="s">
        <v>653</v>
      </c>
      <c r="F28" s="2056" t="s">
        <v>653</v>
      </c>
      <c r="H28" s="2021"/>
      <c r="I28" s="1675">
        <v>9</v>
      </c>
      <c r="J28" s="2022" t="s">
        <v>694</v>
      </c>
      <c r="K28" s="2018" t="s">
        <v>585</v>
      </c>
      <c r="L28" s="727"/>
      <c r="M28" s="557"/>
      <c r="N28" s="543"/>
      <c r="O28" s="1525"/>
      <c r="P28" s="543"/>
      <c r="AK28" s="1631">
        <v>34</v>
      </c>
    </row>
    <row customHeight="1" ht="35.699999999999996">
      <c r="A29" s="2054"/>
      <c r="B29" s="2053" t="s">
        <v>695</v>
      </c>
      <c r="C29" s="2053" t="s">
        <v>696</v>
      </c>
      <c r="D29" s="2052" t="s">
        <v>642</v>
      </c>
      <c r="E29" s="2056" t="s">
        <v>653</v>
      </c>
      <c r="F29" s="2056" t="s">
        <v>653</v>
      </c>
      <c r="H29" s="2021"/>
      <c r="I29" s="1675">
        <v>10</v>
      </c>
      <c r="J29" s="2022" t="s">
        <v>697</v>
      </c>
      <c r="K29" s="2018" t="s">
        <v>585</v>
      </c>
      <c r="L29" s="727"/>
      <c r="M29" s="557"/>
      <c r="N29" s="543"/>
      <c r="O29" s="1525"/>
      <c r="P29" s="543"/>
      <c r="AK29" s="1631">
        <v>34</v>
      </c>
    </row>
    <row customHeight="1" ht="24">
      <c r="A30" s="2054"/>
      <c r="B30" s="2053" t="s">
        <v>698</v>
      </c>
      <c r="C30" s="2053" t="s">
        <v>699</v>
      </c>
      <c r="D30" s="2052" t="s">
        <v>642</v>
      </c>
      <c r="E30" s="2056" t="s">
        <v>653</v>
      </c>
      <c r="F30" s="2056" t="s">
        <v>653</v>
      </c>
      <c r="H30" s="2021"/>
      <c r="I30" s="1675">
        <v>11</v>
      </c>
      <c r="J30" s="2022" t="s">
        <v>699</v>
      </c>
      <c r="K30" s="2018" t="s">
        <v>615</v>
      </c>
      <c r="L30" s="2069"/>
      <c r="M30" s="1621"/>
      <c r="N30" s="543"/>
      <c r="O30" s="1525"/>
      <c r="P30" s="543"/>
      <c r="AK30" s="1631">
        <v>23</v>
      </c>
    </row>
    <row customHeight="1" ht="24">
      <c r="A31" s="2054"/>
      <c r="B31" s="2053" t="s">
        <v>700</v>
      </c>
      <c r="C31" s="2053" t="s">
        <v>701</v>
      </c>
      <c r="D31" s="2052" t="s">
        <v>642</v>
      </c>
      <c r="E31" s="2056" t="s">
        <v>653</v>
      </c>
      <c r="F31" s="2056" t="s">
        <v>653</v>
      </c>
      <c r="H31" s="2021"/>
      <c r="I31" s="1675">
        <v>12</v>
      </c>
      <c r="J31" s="2022" t="s">
        <v>701</v>
      </c>
      <c r="K31" s="2018" t="s">
        <v>615</v>
      </c>
      <c r="L31" s="2069"/>
      <c r="M31" s="1621"/>
      <c r="N31" s="543"/>
      <c r="O31" s="1525"/>
      <c r="P31" s="543"/>
      <c r="AK31" s="1631">
        <v>23</v>
      </c>
    </row>
    <row customHeight="1" ht="48.29999999999999">
      <c r="A32" s="2054"/>
      <c r="B32" s="2053" t="s">
        <v>702</v>
      </c>
      <c r="C32" s="2053" t="s">
        <v>703</v>
      </c>
      <c r="D32" s="2052" t="s">
        <v>642</v>
      </c>
      <c r="E32" s="2056" t="s">
        <v>653</v>
      </c>
      <c r="F32" s="2056" t="s">
        <v>653</v>
      </c>
      <c r="H32" s="2021"/>
      <c r="I32" s="1675">
        <v>13</v>
      </c>
      <c r="J32" s="2022" t="s">
        <v>704</v>
      </c>
      <c r="K32" s="2018" t="s">
        <v>625</v>
      </c>
      <c r="L32" s="727"/>
      <c r="M32" s="557"/>
      <c r="N32" s="543"/>
      <c r="O32" s="1525" t="s">
        <v>664</v>
      </c>
      <c r="P32" s="543"/>
      <c r="AK32" s="1631">
        <v>46</v>
      </c>
    </row>
    <row s="1366" customFormat="1" customHeight="1" ht="48.29999999999999">
      <c r="A33" s="2054"/>
      <c r="B33" s="2053" t="s">
        <v>705</v>
      </c>
      <c r="C33" s="2053" t="s">
        <v>706</v>
      </c>
      <c r="D33" s="2052" t="s">
        <v>642</v>
      </c>
      <c r="E33" s="2056" t="s">
        <v>653</v>
      </c>
      <c r="F33" s="2056" t="s">
        <v>653</v>
      </c>
      <c r="G33" s="1636"/>
      <c r="H33" s="2021"/>
      <c r="I33" s="1675">
        <v>14</v>
      </c>
      <c r="J33" s="2034" t="s">
        <v>707</v>
      </c>
      <c r="K33" s="2023" t="s">
        <v>708</v>
      </c>
      <c r="L33" s="727"/>
      <c r="M33" s="557"/>
      <c r="N33" s="543"/>
      <c r="O33" s="1525" t="s">
        <v>664</v>
      </c>
      <c r="P33" s="543"/>
      <c r="Q33" s="1636"/>
      <c r="R33" s="1636"/>
      <c r="W33" s="1636"/>
      <c r="Z33" s="544"/>
      <c r="AF33" s="1632"/>
      <c r="AG33" s="1632"/>
      <c r="AH33" s="1632"/>
      <c r="AI33" s="1632"/>
      <c r="AJ33" s="1632"/>
      <c r="AK33" s="1366">
        <v>46</v>
      </c>
    </row>
    <row customHeight="1" ht="108">
      <c r="A34" s="2054"/>
      <c r="B34" s="2053" t="s">
        <v>709</v>
      </c>
      <c r="C34" s="2053" t="s">
        <v>710</v>
      </c>
      <c r="D34" s="2052" t="s">
        <v>652</v>
      </c>
      <c r="E34" s="2056" t="s">
        <v>653</v>
      </c>
      <c r="F34" s="2056" t="s">
        <v>653</v>
      </c>
      <c r="G34" s="1636" t="s">
        <v>613</v>
      </c>
      <c r="H34" s="2021"/>
      <c r="I34" s="2032">
        <v>15</v>
      </c>
      <c r="J34" s="2033" t="s">
        <v>711</v>
      </c>
      <c r="K34" s="2018" t="s">
        <v>331</v>
      </c>
      <c r="L34" s="385"/>
      <c r="M34" s="1164"/>
      <c r="N34" s="543"/>
      <c r="O34" s="1525" t="s">
        <v>656</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83</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E382AF-628F-0535-89CC-0.EA96CA3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712</v>
      </c>
      <c r="C2" s="2053" t="s">
        <v>713</v>
      </c>
      <c r="D2" s="2052" t="s">
        <v>652</v>
      </c>
      <c r="E2" s="2058">
        <f>I2-3</f>
        <v>-3</v>
      </c>
      <c r="F2" s="2058">
        <f>J2</f>
        <v>0</v>
      </c>
      <c r="H2" s="1730" t="s">
        <v>173</v>
      </c>
      <c r="I2" s="2024"/>
      <c r="J2" s="1682"/>
      <c r="K2" s="2018" t="s">
        <v>331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714</v>
      </c>
      <c r="J5" s="2248"/>
      <c r="K5" s="2248"/>
      <c r="L5" s="2248"/>
      <c r="M5" s="266"/>
      <c r="W5" s="1631">
        <v>48</v>
      </c>
    </row>
    <row customHeight="1" ht="18">
      <c r="H6" s="376"/>
      <c r="I6" s="2249" t="str">
        <f>IF(org=0,"Не определено",org)</f>
        <v>ИМУП «ПОСЖИЛКОМСЕРВИС»</v>
      </c>
      <c r="J6" s="2249"/>
      <c r="K6" s="2249"/>
      <c r="L6" s="2249"/>
      <c r="M6" s="266"/>
      <c r="W6" s="1631">
        <v>17</v>
      </c>
    </row>
    <row customHeight="1" ht="14.699999999999998">
      <c r="H7" s="376"/>
      <c r="I7" s="457"/>
      <c r="J7" s="463"/>
      <c r="K7" s="463"/>
      <c r="L7" s="752"/>
      <c r="M7" s="193"/>
      <c r="W7" s="1631">
        <v>14</v>
      </c>
    </row>
    <row customHeight="1" ht="14.699999999999998">
      <c r="H8" s="376"/>
      <c r="I8" s="2386" t="s">
        <v>325</v>
      </c>
      <c r="J8" s="2387"/>
      <c r="K8" s="2387"/>
      <c r="L8" s="2388"/>
      <c r="M8" s="2389" t="s">
        <v>326</v>
      </c>
      <c r="W8" s="1631">
        <v>14</v>
      </c>
    </row>
    <row customHeight="1" ht="35.699999999999996">
      <c r="E9" s="2051" t="s">
        <v>643</v>
      </c>
      <c r="F9" s="2051" t="s">
        <v>649</v>
      </c>
      <c r="H9" s="376"/>
      <c r="I9" s="2025" t="s">
        <v>89</v>
      </c>
      <c r="J9" s="2026" t="s">
        <v>327</v>
      </c>
      <c r="K9" s="2064" t="s">
        <v>591</v>
      </c>
      <c r="L9" s="2065" t="s">
        <v>328</v>
      </c>
      <c r="M9" s="2389"/>
      <c r="W9" s="1631">
        <v>34</v>
      </c>
    </row>
    <row customHeight="1" ht="35.699999999999996">
      <c r="B10" s="2053" t="s">
        <v>715</v>
      </c>
      <c r="C10" s="2053" t="s">
        <v>716</v>
      </c>
      <c r="D10" s="2052" t="s">
        <v>652</v>
      </c>
      <c r="E10" s="2056" t="s">
        <v>653</v>
      </c>
      <c r="F10" s="2056" t="s">
        <v>653</v>
      </c>
      <c r="H10" s="376"/>
      <c r="I10" s="2024" t="s">
        <v>111</v>
      </c>
      <c r="J10" s="1886" t="s">
        <v>717</v>
      </c>
      <c r="K10" s="2018" t="s">
        <v>331</v>
      </c>
      <c r="L10" s="818"/>
      <c r="M10" s="297" t="s">
        <v>718</v>
      </c>
      <c r="W10" s="1631">
        <v>34</v>
      </c>
    </row>
    <row customHeight="1" ht="50.25">
      <c r="B11" s="2053" t="s">
        <v>719</v>
      </c>
      <c r="C11" s="2053" t="s">
        <v>720</v>
      </c>
      <c r="D11" s="2052" t="s">
        <v>652</v>
      </c>
      <c r="E11" s="2056" t="s">
        <v>653</v>
      </c>
      <c r="F11" s="2056" t="s">
        <v>653</v>
      </c>
      <c r="H11" s="376"/>
      <c r="I11" s="2024" t="s">
        <v>112</v>
      </c>
      <c r="J11" s="1886" t="s">
        <v>721</v>
      </c>
      <c r="K11" s="2018" t="s">
        <v>331</v>
      </c>
      <c r="L11" s="818"/>
      <c r="M11" s="297" t="s">
        <v>718</v>
      </c>
      <c r="W11" s="1631">
        <v>48</v>
      </c>
    </row>
    <row customHeight="1" ht="48.29999999999999">
      <c r="B12" s="2053" t="s">
        <v>722</v>
      </c>
      <c r="C12" s="2053" t="s">
        <v>723</v>
      </c>
      <c r="D12" s="2052" t="s">
        <v>652</v>
      </c>
      <c r="E12" s="2056" t="s">
        <v>653</v>
      </c>
      <c r="F12" s="2056" t="s">
        <v>653</v>
      </c>
      <c r="H12" s="1688"/>
      <c r="I12" s="2024" t="s">
        <v>91</v>
      </c>
      <c r="J12" s="2031" t="s">
        <v>724</v>
      </c>
      <c r="K12" s="2018" t="s">
        <v>331</v>
      </c>
      <c r="L12" s="818"/>
      <c r="M12" s="297" t="s">
        <v>725</v>
      </c>
      <c r="N12" s="1624"/>
      <c r="P12" s="1631"/>
      <c r="W12" s="1631">
        <v>46</v>
      </c>
    </row>
    <row customHeight="1" ht="14.699999999999998">
      <c r="E13" s="343"/>
      <c r="H13" s="376"/>
      <c r="I13" s="347"/>
      <c r="J13" s="651" t="s">
        <v>726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83</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9779C-10E6-498E-9D1E-0.DAA151E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577</v>
      </c>
      <c r="H2" s="541"/>
      <c r="I2" s="541"/>
      <c r="J2" s="542" t="s">
        <v>727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728</v>
      </c>
      <c r="F6" s="2307"/>
      <c r="G6" s="2307"/>
      <c r="H6" s="2307"/>
      <c r="I6" s="2307"/>
      <c r="J6" s="556"/>
      <c r="AF6" s="1631">
        <v>30</v>
      </c>
    </row>
    <row customHeight="1" ht="11.549999999999999">
      <c r="E7" s="2249" t="str">
        <f>IF(org=0,"Не определено",org)</f>
        <v>ИМУП «ПОСЖИЛКОМСЕРВИС»</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589</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590</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325</v>
      </c>
      <c r="F13" s="2370"/>
      <c r="G13" s="2370"/>
      <c r="H13" s="1551"/>
      <c r="I13" s="1551"/>
      <c r="J13" s="2127"/>
      <c r="AF13" s="1631">
        <v>11</v>
      </c>
    </row>
    <row customHeight="1" ht="24">
      <c r="E14" s="1639" t="s">
        <v>89</v>
      </c>
      <c r="F14" s="1634" t="s">
        <v>327</v>
      </c>
      <c r="G14" s="1634" t="s">
        <v>591</v>
      </c>
      <c r="H14" s="1634" t="s">
        <v>328</v>
      </c>
      <c r="I14" s="1634" t="s">
        <v>328</v>
      </c>
      <c r="J14" s="2127"/>
      <c r="AF14" s="1631">
        <v>23</v>
      </c>
    </row>
    <row customHeight="1" ht="19.95">
      <c r="D15" s="1638"/>
      <c r="E15" s="1630" t="s">
        <v>111</v>
      </c>
      <c r="F15" s="707" t="s">
        <v>729</v>
      </c>
      <c r="G15" s="1646" t="s">
        <v>577</v>
      </c>
      <c r="H15" s="557"/>
      <c r="I15" s="557"/>
      <c r="J15" s="289" t="s">
        <v>730</v>
      </c>
      <c r="K15" s="543" t="s">
        <v>655</v>
      </c>
      <c r="AF15" s="1631">
        <v>19</v>
      </c>
    </row>
    <row customHeight="1" ht="35.699999999999996">
      <c r="D16" s="1638"/>
      <c r="E16" s="1630" t="s">
        <v>112</v>
      </c>
      <c r="F16" s="707" t="s">
        <v>731</v>
      </c>
      <c r="G16" s="1646" t="s">
        <v>577</v>
      </c>
      <c r="H16" s="558">
        <f>SUM(H17,H20:H32)</f>
        <v>0</v>
      </c>
      <c r="I16" s="558">
        <f>SUM(I17,I20,I23,I26,I29:I32)</f>
        <v>0</v>
      </c>
      <c r="J16" s="289" t="s">
        <v>732</v>
      </c>
      <c r="K16" s="543" t="s">
        <v>655</v>
      </c>
      <c r="AF16" s="1631">
        <v>34</v>
      </c>
    </row>
    <row customHeight="1" ht="19.95">
      <c r="D17" s="1638"/>
      <c r="E17" s="1664" t="s">
        <v>733</v>
      </c>
      <c r="F17" s="954" t="s">
        <v>734</v>
      </c>
      <c r="G17" s="1643" t="s">
        <v>577</v>
      </c>
      <c r="H17" s="557"/>
      <c r="I17" s="557"/>
      <c r="J17" s="289" t="s">
        <v>735</v>
      </c>
      <c r="K17" s="543"/>
      <c r="AF17" s="1631">
        <v>19</v>
      </c>
    </row>
    <row customHeight="1" ht="24">
      <c r="D18" s="1638"/>
      <c r="E18" s="1664" t="s">
        <v>736</v>
      </c>
      <c r="F18" s="1650" t="s">
        <v>737</v>
      </c>
      <c r="G18" s="1643" t="s">
        <v>577</v>
      </c>
      <c r="H18" s="557"/>
      <c r="I18" s="557"/>
      <c r="J18" s="289" t="s">
        <v>738</v>
      </c>
      <c r="K18" s="543"/>
      <c r="AF18" s="1631">
        <v>23</v>
      </c>
    </row>
    <row customHeight="1" ht="35.699999999999996">
      <c r="D19" s="1638"/>
      <c r="E19" s="1664" t="s">
        <v>739</v>
      </c>
      <c r="F19" s="1650" t="s">
        <v>740</v>
      </c>
      <c r="G19" s="1643" t="s">
        <v>577</v>
      </c>
      <c r="H19" s="557"/>
      <c r="I19" s="557"/>
      <c r="J19" s="289"/>
      <c r="K19" s="543"/>
      <c r="AF19" s="1631">
        <v>34</v>
      </c>
    </row>
    <row customHeight="1" ht="19.95">
      <c r="D20" s="1638"/>
      <c r="E20" s="1664" t="s">
        <v>332</v>
      </c>
      <c r="F20" s="954" t="s">
        <v>741</v>
      </c>
      <c r="G20" s="1643" t="s">
        <v>577</v>
      </c>
      <c r="H20" s="557"/>
      <c r="I20" s="557"/>
      <c r="J20" s="289" t="s">
        <v>742</v>
      </c>
      <c r="K20" s="543"/>
      <c r="AF20" s="1631">
        <v>19</v>
      </c>
    </row>
    <row customHeight="1" ht="19.95">
      <c r="D21" s="1638"/>
      <c r="E21" s="1664" t="s">
        <v>743</v>
      </c>
      <c r="F21" s="1650" t="s">
        <v>744</v>
      </c>
      <c r="G21" s="1643" t="s">
        <v>577</v>
      </c>
      <c r="H21" s="557"/>
      <c r="I21" s="557"/>
      <c r="J21" s="289"/>
      <c r="K21" s="543"/>
      <c r="AF21" s="1631">
        <v>19</v>
      </c>
    </row>
    <row customHeight="1" ht="19.95">
      <c r="D22" s="1638"/>
      <c r="E22" s="1664" t="s">
        <v>745</v>
      </c>
      <c r="F22" s="1650" t="s">
        <v>746</v>
      </c>
      <c r="G22" s="1643" t="s">
        <v>577</v>
      </c>
      <c r="H22" s="557"/>
      <c r="I22" s="557"/>
      <c r="J22" s="289"/>
      <c r="K22" s="543"/>
      <c r="AF22" s="1631">
        <v>19</v>
      </c>
    </row>
    <row customHeight="1" ht="24">
      <c r="D23" s="1638"/>
      <c r="E23" s="1664" t="s">
        <v>335</v>
      </c>
      <c r="F23" s="954" t="s">
        <v>747</v>
      </c>
      <c r="G23" s="1643" t="s">
        <v>577</v>
      </c>
      <c r="H23" s="557"/>
      <c r="I23" s="557"/>
      <c r="J23" s="289" t="s">
        <v>748</v>
      </c>
      <c r="K23" s="543"/>
      <c r="AF23" s="1631">
        <v>23</v>
      </c>
    </row>
    <row customHeight="1" ht="19.95">
      <c r="D24" s="1638"/>
      <c r="E24" s="1664" t="s">
        <v>749</v>
      </c>
      <c r="F24" s="1650" t="s">
        <v>750</v>
      </c>
      <c r="G24" s="1643" t="s">
        <v>577</v>
      </c>
      <c r="H24" s="557"/>
      <c r="I24" s="557"/>
      <c r="J24" s="289"/>
      <c r="K24" s="543"/>
      <c r="AF24" s="1631">
        <v>19</v>
      </c>
    </row>
    <row customHeight="1" ht="35.699999999999996">
      <c r="D25" s="1638"/>
      <c r="E25" s="1664" t="s">
        <v>751</v>
      </c>
      <c r="F25" s="1650" t="s">
        <v>752</v>
      </c>
      <c r="G25" s="1643" t="s">
        <v>577</v>
      </c>
      <c r="H25" s="557"/>
      <c r="I25" s="557"/>
      <c r="J25" s="289"/>
      <c r="K25" s="543"/>
      <c r="AF25" s="1631">
        <v>34</v>
      </c>
    </row>
    <row customHeight="1" ht="24">
      <c r="D26" s="1638"/>
      <c r="E26" s="1664" t="s">
        <v>753</v>
      </c>
      <c r="F26" s="954" t="s">
        <v>754</v>
      </c>
      <c r="G26" s="1643" t="s">
        <v>577</v>
      </c>
      <c r="H26" s="557"/>
      <c r="I26" s="557"/>
      <c r="J26" s="289" t="s">
        <v>755</v>
      </c>
      <c r="K26" s="543"/>
      <c r="AF26" s="1631">
        <v>23</v>
      </c>
    </row>
    <row customHeight="1" ht="19.95">
      <c r="D27" s="1638"/>
      <c r="E27" s="1675" t="s">
        <v>756</v>
      </c>
      <c r="F27" s="1650" t="s">
        <v>757</v>
      </c>
      <c r="G27" s="1654" t="s">
        <v>577</v>
      </c>
      <c r="H27" s="1676"/>
      <c r="I27" s="1676"/>
      <c r="J27" s="289"/>
      <c r="K27" s="543"/>
      <c r="AF27" s="1631">
        <v>19</v>
      </c>
    </row>
    <row customHeight="1" ht="19.95">
      <c r="D28" s="1638"/>
      <c r="E28" s="1675" t="s">
        <v>758</v>
      </c>
      <c r="F28" s="1650" t="s">
        <v>759</v>
      </c>
      <c r="G28" s="1654" t="s">
        <v>577</v>
      </c>
      <c r="H28" s="1676"/>
      <c r="I28" s="1676"/>
      <c r="J28" s="289"/>
      <c r="K28" s="543"/>
      <c r="AF28" s="1631">
        <v>19</v>
      </c>
    </row>
    <row customHeight="1" ht="19.95">
      <c r="D29" s="1638"/>
      <c r="E29" s="1675" t="s">
        <v>760</v>
      </c>
      <c r="F29" s="954" t="s">
        <v>761</v>
      </c>
      <c r="G29" s="1654" t="s">
        <v>577</v>
      </c>
      <c r="H29" s="1676"/>
      <c r="I29" s="1676"/>
      <c r="J29" s="289"/>
      <c r="K29" s="543"/>
      <c r="AF29" s="1631">
        <v>19</v>
      </c>
    </row>
    <row customHeight="1" ht="19.95">
      <c r="D30" s="1638"/>
      <c r="E30" s="1675" t="s">
        <v>762</v>
      </c>
      <c r="F30" s="954" t="s">
        <v>763</v>
      </c>
      <c r="G30" s="1654" t="s">
        <v>577</v>
      </c>
      <c r="H30" s="1676"/>
      <c r="I30" s="1676"/>
      <c r="J30" s="289"/>
      <c r="K30" s="543"/>
      <c r="AF30" s="1631">
        <v>19</v>
      </c>
    </row>
    <row customHeight="1" ht="19.95">
      <c r="D31" s="1638"/>
      <c r="E31" s="1675" t="s">
        <v>764</v>
      </c>
      <c r="F31" s="954" t="s">
        <v>765</v>
      </c>
      <c r="G31" s="1654" t="s">
        <v>577</v>
      </c>
      <c r="H31" s="1676"/>
      <c r="I31" s="1676"/>
      <c r="J31" s="289"/>
      <c r="K31" s="543"/>
      <c r="AF31" s="1631">
        <v>19</v>
      </c>
    </row>
    <row s="1366" customFormat="1" customHeight="1" ht="35.699999999999996">
      <c r="A32" s="987"/>
      <c r="C32" s="1636"/>
      <c r="D32" s="1638"/>
      <c r="E32" s="1675" t="s">
        <v>766</v>
      </c>
      <c r="F32" s="954" t="s">
        <v>767</v>
      </c>
      <c r="G32" s="1644" t="s">
        <v>577</v>
      </c>
      <c r="H32" s="579">
        <f>SUM(H33:H34)</f>
        <v>0</v>
      </c>
      <c r="I32" s="579">
        <f>SUM(I33:I34)</f>
        <v>0</v>
      </c>
      <c r="J32" s="289" t="s">
        <v>768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602</v>
      </c>
      <c r="G34" s="572"/>
      <c r="H34" s="573"/>
      <c r="I34" s="573"/>
      <c r="J34" s="301" t="s">
        <v>769</v>
      </c>
      <c r="K34" s="543"/>
      <c r="L34" s="1636"/>
      <c r="M34" s="1636"/>
      <c r="R34" s="1636"/>
      <c r="U34" s="544"/>
      <c r="AA34" s="1632"/>
      <c r="AB34" s="1632"/>
      <c r="AC34" s="1632"/>
      <c r="AD34" s="1632"/>
      <c r="AE34" s="1632"/>
      <c r="AF34" s="1160">
        <v>19</v>
      </c>
    </row>
    <row customHeight="1" ht="60">
      <c r="D35" s="1638"/>
      <c r="E35" s="1675" t="s">
        <v>770</v>
      </c>
      <c r="F35" s="954" t="s">
        <v>771</v>
      </c>
      <c r="G35" s="1654" t="s">
        <v>577</v>
      </c>
      <c r="H35" s="1676"/>
      <c r="I35" s="1676"/>
      <c r="J35" s="289" t="s">
        <v>772</v>
      </c>
      <c r="K35" s="543"/>
      <c r="AF35" s="1631">
        <v>57</v>
      </c>
    </row>
    <row s="1366" customFormat="1" customHeight="1" ht="24">
      <c r="A36" s="989" t="s">
        <v>603</v>
      </c>
      <c r="C36" s="1636"/>
      <c r="D36" s="1638"/>
      <c r="E36" s="1664" t="s">
        <v>91</v>
      </c>
      <c r="F36" s="707" t="s">
        <v>773</v>
      </c>
      <c r="G36" s="1643" t="s">
        <v>577</v>
      </c>
      <c r="H36" s="557"/>
      <c r="I36" s="557"/>
      <c r="J36" s="289" t="s">
        <v>774</v>
      </c>
      <c r="K36" s="543"/>
      <c r="L36" s="1636"/>
      <c r="M36" s="1636"/>
      <c r="R36" s="1636"/>
      <c r="U36" s="544"/>
      <c r="AA36" s="1632"/>
      <c r="AB36" s="1632"/>
      <c r="AC36" s="1632"/>
      <c r="AD36" s="1632"/>
      <c r="AE36" s="1632"/>
      <c r="AF36" s="1160">
        <v>23</v>
      </c>
    </row>
    <row s="1366" customFormat="1" customHeight="1" ht="35.699999999999996">
      <c r="A37" s="989"/>
      <c r="C37" s="1636"/>
      <c r="D37" s="1638"/>
      <c r="E37" s="1664" t="s">
        <v>349</v>
      </c>
      <c r="F37" s="954" t="s">
        <v>775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92</v>
      </c>
      <c r="F38" s="707" t="s">
        <v>776</v>
      </c>
      <c r="G38" s="1643" t="s">
        <v>577</v>
      </c>
      <c r="H38" s="557"/>
      <c r="I38" s="557"/>
      <c r="J38" s="289" t="s">
        <v>777</v>
      </c>
      <c r="K38" s="543"/>
      <c r="L38" s="1636"/>
      <c r="M38" s="1636"/>
      <c r="R38" s="1636"/>
      <c r="U38" s="544"/>
      <c r="AA38" s="1632"/>
      <c r="AB38" s="1632"/>
      <c r="AC38" s="1632"/>
      <c r="AD38" s="1632"/>
      <c r="AE38" s="1632"/>
      <c r="AF38" s="1160">
        <v>19</v>
      </c>
    </row>
    <row s="1366" customFormat="1" customHeight="1" ht="24">
      <c r="A39" s="987"/>
      <c r="C39" s="1636"/>
      <c r="D39" s="575"/>
      <c r="E39" s="1664" t="s">
        <v>778</v>
      </c>
      <c r="F39" s="954" t="s">
        <v>779</v>
      </c>
      <c r="G39" s="1654" t="s">
        <v>577</v>
      </c>
      <c r="H39" s="557"/>
      <c r="I39" s="557"/>
      <c r="J39" s="289" t="s">
        <v>780</v>
      </c>
      <c r="K39" s="543"/>
      <c r="L39" s="1636"/>
      <c r="M39" s="1636"/>
      <c r="R39" s="1636"/>
      <c r="U39" s="544"/>
      <c r="AA39" s="1632"/>
      <c r="AB39" s="1632"/>
      <c r="AC39" s="1632"/>
      <c r="AD39" s="1632"/>
      <c r="AE39" s="1632"/>
      <c r="AF39" s="1160">
        <v>23</v>
      </c>
    </row>
    <row s="1366" customFormat="1" customHeight="1" ht="24">
      <c r="A40" s="987"/>
      <c r="C40" s="1636"/>
      <c r="D40" s="1638"/>
      <c r="E40" s="1664" t="s">
        <v>781</v>
      </c>
      <c r="F40" s="1650" t="s">
        <v>782</v>
      </c>
      <c r="G40" s="1643" t="s">
        <v>577</v>
      </c>
      <c r="H40" s="557"/>
      <c r="I40" s="557"/>
      <c r="J40" s="289" t="s">
        <v>783</v>
      </c>
      <c r="K40" s="543"/>
      <c r="L40" s="1636"/>
      <c r="M40" s="1636"/>
      <c r="R40" s="1636"/>
      <c r="U40" s="544"/>
      <c r="AA40" s="1632"/>
      <c r="AB40" s="1632"/>
      <c r="AC40" s="1632"/>
      <c r="AD40" s="1632"/>
      <c r="AE40" s="1632"/>
      <c r="AF40" s="1160">
        <v>23</v>
      </c>
    </row>
    <row s="1366" customFormat="1" customHeight="1" ht="24">
      <c r="A41" s="987"/>
      <c r="C41" s="1636"/>
      <c r="D41" s="1638"/>
      <c r="E41" s="1664" t="s">
        <v>784</v>
      </c>
      <c r="F41" s="1650" t="s">
        <v>785</v>
      </c>
      <c r="G41" s="1643" t="s">
        <v>577</v>
      </c>
      <c r="H41" s="557"/>
      <c r="I41" s="557"/>
      <c r="J41" s="289" t="s">
        <v>786</v>
      </c>
      <c r="K41" s="543"/>
      <c r="L41" s="1636"/>
      <c r="M41" s="1636"/>
      <c r="R41" s="1636"/>
      <c r="U41" s="544"/>
      <c r="AA41" s="1632"/>
      <c r="AB41" s="1632"/>
      <c r="AC41" s="1632"/>
      <c r="AD41" s="1632"/>
      <c r="AE41" s="1632"/>
      <c r="AF41" s="1160">
        <v>23</v>
      </c>
    </row>
    <row s="1366" customFormat="1" customHeight="1" ht="24">
      <c r="A42" s="987"/>
      <c r="C42" s="1636"/>
      <c r="D42" s="1638"/>
      <c r="E42" s="1664" t="s">
        <v>787</v>
      </c>
      <c r="F42" s="1650" t="s">
        <v>788</v>
      </c>
      <c r="G42" s="1643" t="s">
        <v>577</v>
      </c>
      <c r="H42" s="557"/>
      <c r="I42" s="557"/>
      <c r="J42" s="289" t="s">
        <v>789</v>
      </c>
      <c r="K42" s="543"/>
      <c r="L42" s="1636"/>
      <c r="M42" s="1636"/>
      <c r="R42" s="1636"/>
      <c r="U42" s="544"/>
      <c r="AA42" s="1632"/>
      <c r="AB42" s="1632"/>
      <c r="AC42" s="1632"/>
      <c r="AD42" s="1632"/>
      <c r="AE42" s="1632"/>
      <c r="AF42" s="1160">
        <v>23</v>
      </c>
    </row>
    <row s="1366" customFormat="1" customHeight="1" ht="35.699999999999996">
      <c r="A43" s="987"/>
      <c r="C43" s="1636" t="s">
        <v>613</v>
      </c>
      <c r="D43" s="1638"/>
      <c r="E43" s="1664" t="s">
        <v>113</v>
      </c>
      <c r="F43" s="707" t="s">
        <v>654</v>
      </c>
      <c r="G43" s="1646" t="s">
        <v>790</v>
      </c>
      <c r="H43" s="401"/>
      <c r="I43" s="401"/>
      <c r="J43" s="289" t="s">
        <v>791</v>
      </c>
      <c r="K43" s="543"/>
      <c r="L43" s="1636"/>
      <c r="M43" s="1636"/>
      <c r="R43" s="1636"/>
      <c r="U43" s="544"/>
      <c r="AA43" s="1632"/>
      <c r="AB43" s="1632"/>
      <c r="AC43" s="1632"/>
      <c r="AD43" s="1632"/>
      <c r="AE43" s="1632"/>
      <c r="AF43" s="1160">
        <v>34</v>
      </c>
    </row>
    <row s="1366" customFormat="1" customHeight="1" ht="35.699999999999996">
      <c r="A44" s="987"/>
      <c r="C44" s="1636"/>
      <c r="D44" s="1638"/>
      <c r="E44" s="1664" t="s">
        <v>93</v>
      </c>
      <c r="F44" s="707" t="s">
        <v>792</v>
      </c>
      <c r="G44" s="1643" t="s">
        <v>793</v>
      </c>
      <c r="H44" s="545"/>
      <c r="I44" s="545"/>
      <c r="J44" s="289" t="s">
        <v>794</v>
      </c>
      <c r="K44" s="543"/>
      <c r="L44" s="1636"/>
      <c r="M44" s="1636"/>
      <c r="R44" s="1636"/>
      <c r="U44" s="544"/>
      <c r="AA44" s="1632"/>
      <c r="AB44" s="1632"/>
      <c r="AC44" s="1632"/>
      <c r="AD44" s="1632"/>
      <c r="AE44" s="1632"/>
      <c r="AF44" s="1160">
        <v>34</v>
      </c>
    </row>
    <row s="1366" customFormat="1" customHeight="1" ht="24">
      <c r="A45" s="987"/>
      <c r="C45" s="1636"/>
      <c r="D45" s="1638"/>
      <c r="E45" s="1664" t="s">
        <v>94</v>
      </c>
      <c r="F45" s="707" t="s">
        <v>795</v>
      </c>
      <c r="G45" s="1654" t="s">
        <v>796</v>
      </c>
      <c r="H45" s="545"/>
      <c r="I45" s="545"/>
      <c r="J45" s="289" t="s">
        <v>797</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798</v>
      </c>
      <c r="G46" s="1643" t="s">
        <v>615</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83</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E26F7-D30D-E2CB-87C2-0.87A8796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577</v>
      </c>
      <c r="H2" s="541"/>
      <c r="I2" s="541"/>
      <c r="J2" s="542" t="s">
        <v>580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799</v>
      </c>
      <c r="F6" s="2248"/>
      <c r="G6" s="2248"/>
      <c r="H6" s="2248"/>
      <c r="I6" s="2248"/>
      <c r="J6" s="556"/>
      <c r="AF6" s="1631">
        <v>32</v>
      </c>
    </row>
    <row customHeight="1" ht="25.2">
      <c r="E7" s="2249" t="str">
        <f>IF(org=0,"Не определено",org)</f>
        <v>ИМУП «ПОСЖИЛКОМСЕРВИС»</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589</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590</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325</v>
      </c>
      <c r="F13" s="2370"/>
      <c r="G13" s="2370"/>
      <c r="H13" s="1656"/>
      <c r="I13" s="1656"/>
      <c r="J13" s="2127"/>
      <c r="AF13" s="1631">
        <v>11</v>
      </c>
    </row>
    <row customHeight="1" ht="24">
      <c r="E14" s="1657" t="s">
        <v>89</v>
      </c>
      <c r="F14" s="1660" t="s">
        <v>327</v>
      </c>
      <c r="G14" s="1660" t="s">
        <v>591</v>
      </c>
      <c r="H14" s="1660" t="s">
        <v>328</v>
      </c>
      <c r="I14" s="1660" t="s">
        <v>328</v>
      </c>
      <c r="J14" s="2127"/>
      <c r="AF14" s="1631">
        <v>23</v>
      </c>
    </row>
    <row customHeight="1" ht="19.95">
      <c r="D15" s="1638"/>
      <c r="E15" s="1630" t="s">
        <v>111</v>
      </c>
      <c r="F15" s="707" t="s">
        <v>800</v>
      </c>
      <c r="G15" s="1657" t="s">
        <v>577</v>
      </c>
      <c r="H15" s="557"/>
      <c r="I15" s="557"/>
      <c r="J15" s="289" t="s">
        <v>801</v>
      </c>
      <c r="K15" s="543" t="s">
        <v>655</v>
      </c>
      <c r="AF15" s="1631">
        <v>19</v>
      </c>
    </row>
    <row customHeight="1" ht="24">
      <c r="D16" s="1638"/>
      <c r="E16" s="1630" t="s">
        <v>112</v>
      </c>
      <c r="F16" s="1665" t="s">
        <v>802</v>
      </c>
      <c r="G16" s="1657" t="s">
        <v>577</v>
      </c>
      <c r="H16" s="558">
        <f>SUM(H17,H20:H27)</f>
        <v>0</v>
      </c>
      <c r="I16" s="558">
        <f>SUM(I17,I20:I27)</f>
        <v>0</v>
      </c>
      <c r="J16" s="289" t="s">
        <v>803</v>
      </c>
      <c r="K16" s="543" t="s">
        <v>655</v>
      </c>
      <c r="AF16" s="1631">
        <v>23</v>
      </c>
    </row>
    <row customHeight="1" ht="35.699999999999996">
      <c r="D17" s="1638"/>
      <c r="E17" s="1664" t="s">
        <v>733</v>
      </c>
      <c r="F17" s="1667" t="s">
        <v>804</v>
      </c>
      <c r="G17" s="1654" t="s">
        <v>577</v>
      </c>
      <c r="H17" s="557"/>
      <c r="I17" s="557"/>
      <c r="J17" s="289" t="s">
        <v>805</v>
      </c>
      <c r="K17" s="543"/>
      <c r="AF17" s="1631">
        <v>34</v>
      </c>
    </row>
    <row customHeight="1" ht="19.95">
      <c r="D18" s="1638"/>
      <c r="E18" s="1664" t="s">
        <v>736</v>
      </c>
      <c r="F18" s="1668" t="s">
        <v>806</v>
      </c>
      <c r="G18" s="1654" t="s">
        <v>577</v>
      </c>
      <c r="H18" s="557"/>
      <c r="I18" s="557"/>
      <c r="J18" s="289"/>
      <c r="K18" s="543"/>
      <c r="AF18" s="1631">
        <v>19</v>
      </c>
    </row>
    <row customHeight="1" ht="24">
      <c r="D19" s="1638"/>
      <c r="E19" s="1664" t="s">
        <v>739</v>
      </c>
      <c r="F19" s="1668" t="s">
        <v>807</v>
      </c>
      <c r="G19" s="1654" t="s">
        <v>577</v>
      </c>
      <c r="H19" s="557"/>
      <c r="I19" s="557"/>
      <c r="J19" s="289"/>
      <c r="K19" s="543"/>
      <c r="AF19" s="1631">
        <v>23</v>
      </c>
    </row>
    <row customHeight="1" ht="35.699999999999996">
      <c r="D20" s="1638"/>
      <c r="E20" s="1664" t="s">
        <v>332</v>
      </c>
      <c r="F20" s="1667" t="s">
        <v>808</v>
      </c>
      <c r="G20" s="1654" t="s">
        <v>577</v>
      </c>
      <c r="H20" s="557"/>
      <c r="I20" s="557"/>
      <c r="J20" s="289"/>
      <c r="K20" s="543"/>
      <c r="AF20" s="1631">
        <v>34</v>
      </c>
    </row>
    <row customHeight="1" ht="48.29999999999999">
      <c r="D21" s="1638"/>
      <c r="E21" s="1664" t="s">
        <v>335</v>
      </c>
      <c r="F21" s="1667" t="s">
        <v>809</v>
      </c>
      <c r="G21" s="1654" t="s">
        <v>577</v>
      </c>
      <c r="H21" s="557"/>
      <c r="I21" s="557"/>
      <c r="J21" s="289"/>
      <c r="K21" s="543"/>
      <c r="AF21" s="1631">
        <v>46</v>
      </c>
    </row>
    <row customHeight="1" ht="60">
      <c r="D22" s="1638"/>
      <c r="E22" s="1664" t="s">
        <v>753</v>
      </c>
      <c r="F22" s="1667" t="s">
        <v>810</v>
      </c>
      <c r="G22" s="1654" t="s">
        <v>577</v>
      </c>
      <c r="H22" s="557"/>
      <c r="I22" s="557"/>
      <c r="J22" s="289"/>
      <c r="K22" s="543"/>
      <c r="AF22" s="1631">
        <v>57</v>
      </c>
    </row>
    <row customHeight="1" ht="35.699999999999996">
      <c r="D23" s="1638"/>
      <c r="E23" s="1664" t="s">
        <v>760</v>
      </c>
      <c r="F23" s="1667" t="s">
        <v>811</v>
      </c>
      <c r="G23" s="1654" t="s">
        <v>577</v>
      </c>
      <c r="H23" s="557"/>
      <c r="I23" s="557"/>
      <c r="J23" s="289"/>
      <c r="K23" s="543"/>
      <c r="AF23" s="1631">
        <v>34</v>
      </c>
    </row>
    <row customHeight="1" ht="35.699999999999996">
      <c r="D24" s="1638"/>
      <c r="E24" s="1664" t="s">
        <v>762</v>
      </c>
      <c r="F24" s="1667" t="s">
        <v>812</v>
      </c>
      <c r="G24" s="1654" t="s">
        <v>577</v>
      </c>
      <c r="H24" s="557"/>
      <c r="I24" s="557"/>
      <c r="J24" s="289"/>
      <c r="K24" s="543"/>
      <c r="AF24" s="1631">
        <v>34</v>
      </c>
    </row>
    <row customHeight="1" ht="24">
      <c r="D25" s="1638"/>
      <c r="E25" s="1664" t="s">
        <v>764</v>
      </c>
      <c r="F25" s="1667" t="s">
        <v>813</v>
      </c>
      <c r="G25" s="1654" t="s">
        <v>577</v>
      </c>
      <c r="H25" s="557"/>
      <c r="I25" s="557"/>
      <c r="J25" s="289"/>
      <c r="K25" s="543"/>
      <c r="AF25" s="1631">
        <v>23</v>
      </c>
    </row>
    <row customHeight="1" ht="76.5">
      <c r="D26" s="1638"/>
      <c r="E26" s="1664" t="s">
        <v>766</v>
      </c>
      <c r="F26" s="1667" t="s">
        <v>814</v>
      </c>
      <c r="G26" s="1654" t="s">
        <v>577</v>
      </c>
      <c r="H26" s="557"/>
      <c r="I26" s="557"/>
      <c r="J26" s="289"/>
      <c r="K26" s="543"/>
      <c r="AF26" s="1631">
        <v>73</v>
      </c>
    </row>
    <row s="1366" customFormat="1" customHeight="1" ht="35.699999999999996">
      <c r="A27" s="987"/>
      <c r="C27" s="1636"/>
      <c r="D27" s="1638"/>
      <c r="E27" s="1629" t="s">
        <v>770</v>
      </c>
      <c r="F27" s="1628" t="s">
        <v>815</v>
      </c>
      <c r="G27" s="1655" t="s">
        <v>577</v>
      </c>
      <c r="H27" s="579">
        <f>SUM(H28:H29)</f>
        <v>0</v>
      </c>
      <c r="I27" s="579">
        <f>SUM(I28:I29)</f>
        <v>0</v>
      </c>
      <c r="J27" s="289" t="s">
        <v>768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602</v>
      </c>
      <c r="G29" s="572"/>
      <c r="H29" s="573"/>
      <c r="I29" s="573"/>
      <c r="J29" s="301" t="s">
        <v>769</v>
      </c>
      <c r="K29" s="543"/>
      <c r="L29" s="1636"/>
      <c r="M29" s="1636"/>
      <c r="R29" s="1636"/>
      <c r="U29" s="544"/>
      <c r="AA29" s="1632"/>
      <c r="AB29" s="1632"/>
      <c r="AC29" s="1632"/>
      <c r="AD29" s="1632"/>
      <c r="AE29" s="1632"/>
      <c r="AF29" s="1160">
        <v>19</v>
      </c>
    </row>
    <row s="1366" customFormat="1" customHeight="1" ht="24">
      <c r="A30" s="987"/>
      <c r="C30" s="1636"/>
      <c r="D30" s="1638"/>
      <c r="E30" s="1664" t="s">
        <v>91</v>
      </c>
      <c r="F30" s="1661" t="s">
        <v>816</v>
      </c>
      <c r="G30" s="1654" t="s">
        <v>577</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92</v>
      </c>
      <c r="F31" s="1661" t="s">
        <v>817</v>
      </c>
      <c r="G31" s="1654" t="s">
        <v>577</v>
      </c>
      <c r="H31" s="557"/>
      <c r="I31" s="557"/>
      <c r="J31" s="289" t="s">
        <v>818</v>
      </c>
      <c r="K31" s="543"/>
      <c r="L31" s="1636"/>
      <c r="M31" s="1636"/>
      <c r="R31" s="1636"/>
      <c r="U31" s="544"/>
      <c r="AA31" s="1632"/>
      <c r="AB31" s="1632"/>
      <c r="AC31" s="1632"/>
      <c r="AD31" s="1632"/>
      <c r="AE31" s="1632"/>
      <c r="AF31" s="1160">
        <v>34</v>
      </c>
    </row>
    <row s="1366" customFormat="1" customHeight="1" ht="24">
      <c r="A32" s="987"/>
      <c r="C32" s="1636"/>
      <c r="D32" s="1638"/>
      <c r="E32" s="1664" t="s">
        <v>778</v>
      </c>
      <c r="F32" s="690" t="s">
        <v>782</v>
      </c>
      <c r="G32" s="1654" t="s">
        <v>577</v>
      </c>
      <c r="H32" s="557"/>
      <c r="I32" s="557"/>
      <c r="J32" s="289" t="s">
        <v>819</v>
      </c>
      <c r="K32" s="543"/>
      <c r="L32" s="1636"/>
      <c r="M32" s="1636"/>
      <c r="R32" s="1636"/>
      <c r="U32" s="544"/>
      <c r="AA32" s="1632"/>
      <c r="AB32" s="1632"/>
      <c r="AC32" s="1632"/>
      <c r="AD32" s="1632"/>
      <c r="AE32" s="1632"/>
      <c r="AF32" s="1160">
        <v>23</v>
      </c>
    </row>
    <row s="1366" customFormat="1" customHeight="1" ht="24">
      <c r="A33" s="987"/>
      <c r="C33" s="1636"/>
      <c r="D33" s="1638"/>
      <c r="E33" s="1664" t="s">
        <v>820</v>
      </c>
      <c r="F33" s="690" t="s">
        <v>821</v>
      </c>
      <c r="G33" s="1654" t="s">
        <v>577</v>
      </c>
      <c r="H33" s="557"/>
      <c r="I33" s="557"/>
      <c r="J33" s="289" t="s">
        <v>822</v>
      </c>
      <c r="K33" s="543"/>
      <c r="L33" s="1636"/>
      <c r="M33" s="1636"/>
      <c r="R33" s="1636"/>
      <c r="U33" s="544"/>
      <c r="AA33" s="1632"/>
      <c r="AB33" s="1632"/>
      <c r="AC33" s="1632"/>
      <c r="AD33" s="1632"/>
      <c r="AE33" s="1632"/>
      <c r="AF33" s="1160">
        <v>23</v>
      </c>
    </row>
    <row s="1366" customFormat="1" customHeight="1" ht="24">
      <c r="A34" s="987"/>
      <c r="C34" s="1636"/>
      <c r="D34" s="1638"/>
      <c r="E34" s="1664" t="s">
        <v>823</v>
      </c>
      <c r="F34" s="690" t="s">
        <v>788</v>
      </c>
      <c r="G34" s="1654" t="s">
        <v>577</v>
      </c>
      <c r="H34" s="557"/>
      <c r="I34" s="557"/>
      <c r="J34" s="289" t="s">
        <v>824</v>
      </c>
      <c r="K34" s="543"/>
      <c r="L34" s="1636"/>
      <c r="M34" s="1636"/>
      <c r="R34" s="1636"/>
      <c r="U34" s="544"/>
      <c r="AA34" s="1632"/>
      <c r="AB34" s="1632"/>
      <c r="AC34" s="1632"/>
      <c r="AD34" s="1632"/>
      <c r="AE34" s="1632"/>
      <c r="AF34" s="1160">
        <v>23</v>
      </c>
    </row>
    <row s="1366" customFormat="1" customHeight="1" ht="35.699999999999996">
      <c r="A35" s="987"/>
      <c r="C35" s="1636" t="s">
        <v>613</v>
      </c>
      <c r="D35" s="1638"/>
      <c r="E35" s="1664" t="s">
        <v>113</v>
      </c>
      <c r="F35" s="1661" t="s">
        <v>654</v>
      </c>
      <c r="G35" s="1657" t="s">
        <v>331</v>
      </c>
      <c r="H35" s="401"/>
      <c r="I35" s="401"/>
      <c r="J35" s="289" t="s">
        <v>825</v>
      </c>
      <c r="K35" s="543"/>
      <c r="L35" s="1636"/>
      <c r="M35" s="1636"/>
      <c r="R35" s="1636"/>
      <c r="U35" s="544"/>
      <c r="AA35" s="1632"/>
      <c r="AB35" s="1632"/>
      <c r="AC35" s="1632"/>
      <c r="AD35" s="1632"/>
      <c r="AE35" s="1632"/>
      <c r="AF35" s="1160">
        <v>34</v>
      </c>
    </row>
    <row s="1366" customFormat="1" customHeight="1" ht="35.699999999999996">
      <c r="A36" s="987"/>
      <c r="C36" s="1636"/>
      <c r="D36" s="1638"/>
      <c r="E36" s="1664" t="s">
        <v>93</v>
      </c>
      <c r="F36" s="1661" t="s">
        <v>826</v>
      </c>
      <c r="G36" s="1654" t="s">
        <v>793</v>
      </c>
      <c r="H36" s="545"/>
      <c r="I36" s="545"/>
      <c r="J36" s="289" t="s">
        <v>794</v>
      </c>
      <c r="K36" s="543"/>
      <c r="L36" s="1636"/>
      <c r="M36" s="1636"/>
      <c r="R36" s="1636"/>
      <c r="U36" s="544"/>
      <c r="AA36" s="1632"/>
      <c r="AB36" s="1632"/>
      <c r="AC36" s="1632"/>
      <c r="AD36" s="1632"/>
      <c r="AE36" s="1632"/>
      <c r="AF36" s="1160">
        <v>34</v>
      </c>
    </row>
    <row s="1366" customFormat="1" customHeight="1" ht="24">
      <c r="A37" s="987"/>
      <c r="C37" s="1636"/>
      <c r="D37" s="1638"/>
      <c r="E37" s="1664" t="s">
        <v>94</v>
      </c>
      <c r="F37" s="1661" t="s">
        <v>827</v>
      </c>
      <c r="G37" s="1654" t="s">
        <v>796</v>
      </c>
      <c r="H37" s="545"/>
      <c r="I37" s="545"/>
      <c r="J37" s="289" t="s">
        <v>797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828</v>
      </c>
      <c r="F39" s="2285" t="s">
        <v>829</v>
      </c>
      <c r="G39" s="2285"/>
      <c r="H39" s="369"/>
      <c r="I39" s="369"/>
      <c r="J39" s="369"/>
      <c r="AF39" s="1631">
        <v>26</v>
      </c>
    </row>
    <row s="1641" customFormat="1" customHeight="1" ht="39.75">
      <c r="A40" s="987"/>
      <c r="B40" s="1636"/>
      <c r="C40" s="1636"/>
      <c r="D40" s="351"/>
      <c r="F40" s="2285" t="s">
        <v>830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83</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9CDFA8-DC4D-F788-A396-0.8BC1E24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ИМУП «ПОСЖИЛКОМСЕРВИС»</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589</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590</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325</v>
      </c>
      <c r="E10" s="2102"/>
      <c r="F10" s="2102"/>
      <c r="G10" s="2102"/>
      <c r="H10" s="2102"/>
      <c r="I10" s="2102"/>
      <c r="J10" s="2103"/>
      <c r="K10" s="2199"/>
      <c r="L10" s="509"/>
      <c r="X10" s="758">
        <v>11</v>
      </c>
    </row>
    <row s="1635" customFormat="1" customHeight="1" ht="24">
      <c r="A11" s="2385"/>
      <c r="B11" s="2385"/>
      <c r="C11" s="657"/>
      <c r="D11" s="703" t="s">
        <v>89</v>
      </c>
      <c r="E11" s="705" t="s">
        <v>831</v>
      </c>
      <c r="F11" s="705" t="s">
        <v>591</v>
      </c>
      <c r="G11" s="465" t="s">
        <v>328</v>
      </c>
      <c r="H11" s="465" t="s">
        <v>415</v>
      </c>
      <c r="I11" s="807" t="s">
        <v>328</v>
      </c>
      <c r="J11" s="808" t="s">
        <v>415</v>
      </c>
      <c r="K11" s="2232"/>
      <c r="L11" s="658"/>
      <c r="X11" s="509">
        <v>23</v>
      </c>
    </row>
    <row s="1642" customFormat="1" customHeight="1" ht="10.5">
      <c r="A12" s="952"/>
      <c r="D12" s="1025" t="s">
        <v>111</v>
      </c>
      <c r="E12" s="1025" t="s">
        <v>112</v>
      </c>
      <c r="F12" s="1025" t="s">
        <v>91</v>
      </c>
      <c r="G12" s="1026" t="str">
        <f>G1&amp;".1"</f>
        <v>4.1</v>
      </c>
      <c r="H12" s="1026" t="str">
        <f>G1&amp;".2"</f>
        <v>4.2</v>
      </c>
      <c r="I12" s="1026" t="str">
        <f>I1&amp;".1"</f>
        <v>4.1</v>
      </c>
      <c r="J12" s="1026" t="str">
        <f>I1&amp;".2"</f>
        <v>4.2</v>
      </c>
      <c r="K12" s="1026"/>
      <c r="X12" s="511">
        <v>10</v>
      </c>
    </row>
    <row customHeight="1" ht="22.5">
      <c r="A13" s="2392" t="s">
        <v>832</v>
      </c>
      <c r="D13" s="953" t="s">
        <v>111</v>
      </c>
      <c r="E13" s="279" t="s">
        <v>833</v>
      </c>
      <c r="F13" s="660" t="s">
        <v>834</v>
      </c>
      <c r="G13" s="557"/>
      <c r="H13" s="661"/>
      <c r="I13" s="557"/>
      <c r="J13" s="661"/>
      <c r="K13" s="289" t="s">
        <v>835</v>
      </c>
      <c r="L13" s="720"/>
      <c r="X13" s="505">
        <v>0</v>
      </c>
    </row>
    <row customHeight="1" ht="22.5">
      <c r="A14" s="2392"/>
      <c r="D14" s="539" t="s">
        <v>112</v>
      </c>
      <c r="E14" s="279" t="s">
        <v>836</v>
      </c>
      <c r="F14" s="660" t="s">
        <v>837</v>
      </c>
      <c r="G14" s="557"/>
      <c r="H14" s="662"/>
      <c r="I14" s="557"/>
      <c r="J14" s="662"/>
      <c r="K14" s="289" t="s">
        <v>838</v>
      </c>
      <c r="L14" s="720"/>
      <c r="X14" s="505">
        <v>0</v>
      </c>
    </row>
    <row s="1635" customFormat="1" customHeight="1" ht="78.75">
      <c r="A15" s="2392"/>
      <c r="B15" s="511"/>
      <c r="D15" s="953" t="s">
        <v>91</v>
      </c>
      <c r="E15" s="707" t="s">
        <v>839</v>
      </c>
      <c r="F15" s="950" t="s">
        <v>331</v>
      </c>
      <c r="G15" s="950" t="s">
        <v>331</v>
      </c>
      <c r="H15" s="106"/>
      <c r="I15" s="950" t="s">
        <v>331</v>
      </c>
      <c r="J15" s="106"/>
      <c r="K15" s="289" t="s">
        <v>840</v>
      </c>
      <c r="L15" s="720"/>
      <c r="X15" s="758">
        <v>0</v>
      </c>
    </row>
    <row s="1635" customFormat="1" customHeight="1" ht="22.5">
      <c r="A16" s="2392"/>
      <c r="B16" s="511"/>
      <c r="D16" s="953" t="s">
        <v>349</v>
      </c>
      <c r="E16" s="954" t="s">
        <v>841</v>
      </c>
      <c r="F16" s="950" t="s">
        <v>842</v>
      </c>
      <c r="G16" s="817"/>
      <c r="H16" s="106"/>
      <c r="I16" s="817"/>
      <c r="J16" s="106"/>
      <c r="K16" s="289"/>
      <c r="L16" s="720"/>
      <c r="X16" s="758">
        <v>0</v>
      </c>
    </row>
    <row s="1635" customFormat="1" customHeight="1" ht="22.5">
      <c r="A17" s="2392"/>
      <c r="B17" s="511"/>
      <c r="D17" s="953" t="s">
        <v>357</v>
      </c>
      <c r="E17" s="954" t="s">
        <v>843</v>
      </c>
      <c r="F17" s="950" t="s">
        <v>844</v>
      </c>
      <c r="G17" s="817"/>
      <c r="H17" s="106"/>
      <c r="I17" s="817"/>
      <c r="J17" s="106"/>
      <c r="K17" s="289"/>
      <c r="L17" s="720"/>
      <c r="X17" s="758">
        <v>0</v>
      </c>
    </row>
    <row s="1635" customFormat="1" customHeight="1" ht="33.75">
      <c r="A18" s="2392"/>
      <c r="B18" s="511"/>
      <c r="D18" s="953" t="s">
        <v>359</v>
      </c>
      <c r="E18" s="954" t="s">
        <v>845</v>
      </c>
      <c r="F18" s="950" t="s">
        <v>596</v>
      </c>
      <c r="G18" s="680"/>
      <c r="H18" s="106"/>
      <c r="I18" s="680"/>
      <c r="J18" s="106"/>
      <c r="K18" s="289"/>
      <c r="L18" s="720"/>
      <c r="X18" s="758">
        <v>0</v>
      </c>
    </row>
    <row customHeight="1" ht="101.25">
      <c r="A19" s="2392"/>
      <c r="D19" s="953" t="s">
        <v>92</v>
      </c>
      <c r="E19" s="279" t="s">
        <v>846</v>
      </c>
      <c r="F19" s="660" t="s">
        <v>571</v>
      </c>
      <c r="G19" s="663"/>
      <c r="H19" s="662"/>
      <c r="I19" s="955"/>
      <c r="J19" s="662"/>
      <c r="K19" s="289" t="s">
        <v>847</v>
      </c>
      <c r="L19" s="720"/>
      <c r="X19" s="505">
        <v>0</v>
      </c>
    </row>
    <row s="1635" customFormat="1" customHeight="1" ht="18.75">
      <c r="A20" s="2392"/>
      <c r="C20" s="956"/>
      <c r="D20" s="953" t="s">
        <v>778</v>
      </c>
      <c r="E20" s="954" t="s">
        <v>848</v>
      </c>
      <c r="F20" s="950" t="s">
        <v>331</v>
      </c>
      <c r="G20" s="950" t="s">
        <v>331</v>
      </c>
      <c r="H20" s="949" t="s">
        <v>331</v>
      </c>
      <c r="I20" s="950" t="s">
        <v>331</v>
      </c>
      <c r="J20" s="949" t="s">
        <v>331</v>
      </c>
      <c r="K20" s="948"/>
      <c r="L20" s="720"/>
      <c r="W20" s="675"/>
      <c r="X20" s="758">
        <v>0</v>
      </c>
    </row>
    <row s="1635" customFormat="1" customHeight="1" ht="33.75">
      <c r="A21" s="2392"/>
      <c r="C21" s="956"/>
      <c r="D21" s="953" t="s">
        <v>781</v>
      </c>
      <c r="E21" s="576" t="s">
        <v>849</v>
      </c>
      <c r="F21" s="950" t="s">
        <v>850</v>
      </c>
      <c r="G21" s="680"/>
      <c r="H21" s="106"/>
      <c r="I21" s="680"/>
      <c r="J21" s="106"/>
      <c r="K21" s="948"/>
      <c r="L21" s="720"/>
      <c r="W21" s="675"/>
      <c r="X21" s="758">
        <v>0</v>
      </c>
    </row>
    <row s="1635" customFormat="1" customHeight="1" ht="33.75">
      <c r="A22" s="2392"/>
      <c r="C22" s="956"/>
      <c r="D22" s="953" t="s">
        <v>784</v>
      </c>
      <c r="E22" s="576" t="s">
        <v>851</v>
      </c>
      <c r="F22" s="950" t="s">
        <v>852</v>
      </c>
      <c r="G22" s="680"/>
      <c r="H22" s="106"/>
      <c r="I22" s="680"/>
      <c r="J22" s="106"/>
      <c r="K22" s="948"/>
      <c r="L22" s="720"/>
      <c r="W22" s="675"/>
      <c r="X22" s="758">
        <v>0</v>
      </c>
    </row>
    <row s="1635" customFormat="1" customHeight="1" ht="22.5">
      <c r="A23" s="2392"/>
      <c r="C23" s="956"/>
      <c r="D23" s="953" t="s">
        <v>820</v>
      </c>
      <c r="E23" s="954" t="s">
        <v>853</v>
      </c>
      <c r="F23" s="950" t="s">
        <v>331</v>
      </c>
      <c r="G23" s="950" t="s">
        <v>331</v>
      </c>
      <c r="H23" s="949" t="s">
        <v>331</v>
      </c>
      <c r="I23" s="950" t="s">
        <v>331</v>
      </c>
      <c r="J23" s="949" t="s">
        <v>331</v>
      </c>
      <c r="K23" s="948"/>
      <c r="L23" s="720"/>
      <c r="W23" s="675"/>
      <c r="X23" s="758">
        <v>0</v>
      </c>
    </row>
    <row s="1635" customFormat="1" customHeight="1" ht="22.5">
      <c r="A24" s="2392"/>
      <c r="C24" s="956"/>
      <c r="D24" s="953" t="s">
        <v>854</v>
      </c>
      <c r="E24" s="576" t="s">
        <v>855</v>
      </c>
      <c r="F24" s="950" t="s">
        <v>856</v>
      </c>
      <c r="G24" s="680"/>
      <c r="H24" s="686"/>
      <c r="I24" s="680"/>
      <c r="J24" s="686"/>
      <c r="K24" s="948"/>
      <c r="L24" s="720"/>
      <c r="W24" s="675"/>
      <c r="X24" s="758">
        <v>0</v>
      </c>
    </row>
    <row s="1635" customFormat="1" customHeight="1" ht="22.5">
      <c r="A25" s="2392"/>
      <c r="C25" s="956"/>
      <c r="D25" s="953" t="s">
        <v>857</v>
      </c>
      <c r="E25" s="576" t="s">
        <v>858</v>
      </c>
      <c r="F25" s="950" t="s">
        <v>331</v>
      </c>
      <c r="G25" s="950" t="s">
        <v>331</v>
      </c>
      <c r="H25" s="949" t="s">
        <v>331</v>
      </c>
      <c r="I25" s="950" t="s">
        <v>331</v>
      </c>
      <c r="J25" s="949" t="s">
        <v>331</v>
      </c>
      <c r="K25" s="948"/>
      <c r="L25" s="720"/>
      <c r="W25" s="675"/>
      <c r="X25" s="758">
        <v>0</v>
      </c>
    </row>
    <row s="1635" customFormat="1" customHeight="1" ht="18.75">
      <c r="A26" s="2392"/>
      <c r="C26" s="956"/>
      <c r="D26" s="953" t="s">
        <v>859</v>
      </c>
      <c r="E26" s="553" t="s">
        <v>860</v>
      </c>
      <c r="F26" s="950" t="s">
        <v>861</v>
      </c>
      <c r="G26" s="680"/>
      <c r="H26" s="686"/>
      <c r="I26" s="680"/>
      <c r="J26" s="686"/>
      <c r="K26" s="948"/>
      <c r="L26" s="720"/>
      <c r="W26" s="675"/>
      <c r="X26" s="758">
        <v>0</v>
      </c>
    </row>
    <row s="1635" customFormat="1" customHeight="1" ht="18.75">
      <c r="A27" s="2392"/>
      <c r="C27" s="956"/>
      <c r="D27" s="953" t="s">
        <v>862</v>
      </c>
      <c r="E27" s="553" t="s">
        <v>863</v>
      </c>
      <c r="F27" s="950" t="s">
        <v>864</v>
      </c>
      <c r="G27" s="680"/>
      <c r="H27" s="686"/>
      <c r="I27" s="680"/>
      <c r="J27" s="686"/>
      <c r="K27" s="948"/>
      <c r="L27" s="720"/>
      <c r="W27" s="675"/>
      <c r="X27" s="758">
        <v>0</v>
      </c>
    </row>
    <row s="1635" customFormat="1" customHeight="1" ht="18.75">
      <c r="A28" s="2392"/>
      <c r="C28" s="956"/>
      <c r="D28" s="953" t="s">
        <v>865</v>
      </c>
      <c r="E28" s="576" t="s">
        <v>866</v>
      </c>
      <c r="F28" s="950" t="s">
        <v>331</v>
      </c>
      <c r="G28" s="950" t="s">
        <v>331</v>
      </c>
      <c r="H28" s="949" t="s">
        <v>331</v>
      </c>
      <c r="I28" s="950" t="s">
        <v>331</v>
      </c>
      <c r="J28" s="949" t="s">
        <v>331</v>
      </c>
      <c r="K28" s="948"/>
      <c r="L28" s="720"/>
      <c r="W28" s="675"/>
      <c r="X28" s="758">
        <v>0</v>
      </c>
    </row>
    <row s="1635" customFormat="1" customHeight="1" ht="18.75">
      <c r="A29" s="2392"/>
      <c r="C29" s="956"/>
      <c r="D29" s="953" t="s">
        <v>867</v>
      </c>
      <c r="E29" s="553" t="s">
        <v>860</v>
      </c>
      <c r="F29" s="950" t="s">
        <v>868</v>
      </c>
      <c r="G29" s="680"/>
      <c r="H29" s="686"/>
      <c r="I29" s="680"/>
      <c r="J29" s="686"/>
      <c r="K29" s="948"/>
      <c r="L29" s="720"/>
      <c r="W29" s="675"/>
      <c r="X29" s="758">
        <v>0</v>
      </c>
    </row>
    <row s="1635" customFormat="1" customHeight="1" ht="18.75">
      <c r="A30" s="2392"/>
      <c r="C30" s="956"/>
      <c r="D30" s="953" t="s">
        <v>869</v>
      </c>
      <c r="E30" s="553" t="s">
        <v>870</v>
      </c>
      <c r="F30" s="950" t="s">
        <v>871</v>
      </c>
      <c r="G30" s="680"/>
      <c r="H30" s="686"/>
      <c r="I30" s="680"/>
      <c r="J30" s="686"/>
      <c r="K30" s="948"/>
      <c r="L30" s="720"/>
      <c r="W30" s="675"/>
      <c r="X30" s="758">
        <v>0</v>
      </c>
    </row>
    <row customHeight="1" ht="126.75">
      <c r="A31" s="2392"/>
      <c r="D31" s="953" t="s">
        <v>113</v>
      </c>
      <c r="E31" s="279" t="s">
        <v>872</v>
      </c>
      <c r="F31" s="660" t="s">
        <v>583</v>
      </c>
      <c r="G31" s="557"/>
      <c r="H31" s="662"/>
      <c r="I31" s="557"/>
      <c r="J31" s="662"/>
      <c r="K31" s="289" t="s">
        <v>873</v>
      </c>
      <c r="L31" s="720"/>
      <c r="X31" s="505">
        <v>0</v>
      </c>
    </row>
    <row customHeight="1" ht="56.25">
      <c r="A32" s="2392"/>
      <c r="D32" s="953" t="s">
        <v>93</v>
      </c>
      <c r="E32" s="279" t="s">
        <v>874</v>
      </c>
      <c r="F32" s="539" t="s">
        <v>844</v>
      </c>
      <c r="G32" s="557"/>
      <c r="H32" s="662"/>
      <c r="I32" s="557"/>
      <c r="J32" s="662"/>
      <c r="K32" s="289" t="s">
        <v>875</v>
      </c>
      <c r="L32" s="720"/>
      <c r="X32" s="505">
        <v>0</v>
      </c>
    </row>
    <row customHeight="1" ht="11.25">
      <c r="A33" s="2392"/>
      <c r="E33" s="664"/>
      <c r="F33" s="181"/>
      <c r="G33" s="181"/>
      <c r="H33" s="181"/>
      <c r="I33" s="181"/>
      <c r="J33" s="181"/>
      <c r="K33" s="181"/>
      <c r="X33" s="505">
        <v>0</v>
      </c>
    </row>
    <row customHeight="1" ht="12.75">
      <c r="A34" s="2392"/>
      <c r="D34" s="65">
        <v>1</v>
      </c>
      <c r="E34" s="335" t="s">
        <v>876</v>
      </c>
      <c r="X34" s="505">
        <v>0</v>
      </c>
    </row>
    <row customHeight="1" ht="11.25">
      <c r="A35" s="2392"/>
      <c r="D35" s="369"/>
      <c r="E35" s="335" t="s">
        <v>877</v>
      </c>
      <c r="X35" s="505">
        <v>0</v>
      </c>
    </row>
    <row s="1635" customFormat="1" customHeight="1" ht="11.549999999999999">
      <c r="A36" s="1033"/>
      <c r="B36" s="518"/>
      <c r="D36" s="1034"/>
      <c r="E36" s="1035"/>
      <c r="X36" s="509">
        <v>11</v>
      </c>
    </row>
    <row s="1635" customFormat="1" customHeight="1" ht="22.5" hidden="1">
      <c r="A37" s="2392" t="s">
        <v>878</v>
      </c>
      <c r="B37" s="511"/>
      <c r="D37" s="953">
        <v>1</v>
      </c>
      <c r="E37" s="707" t="s">
        <v>879</v>
      </c>
      <c r="F37" s="660" t="s">
        <v>834</v>
      </c>
      <c r="G37" s="557"/>
      <c r="H37" s="519"/>
      <c r="I37" s="557"/>
      <c r="J37" s="519"/>
      <c r="K37" s="289" t="s">
        <v>880</v>
      </c>
      <c r="X37" s="758">
        <v>0</v>
      </c>
    </row>
    <row s="1635" customFormat="1" customHeight="1" ht="22.5" hidden="1">
      <c r="A38" s="2392"/>
      <c r="B38" s="511"/>
      <c r="D38" s="669" t="s">
        <v>112</v>
      </c>
      <c r="E38" s="1032" t="s">
        <v>881</v>
      </c>
      <c r="F38" s="1036" t="s">
        <v>571</v>
      </c>
      <c r="G38" s="1036" t="s">
        <v>571</v>
      </c>
      <c r="H38" s="1030"/>
      <c r="I38" s="1036" t="s">
        <v>571</v>
      </c>
      <c r="J38" s="1030"/>
      <c r="K38" s="1031"/>
      <c r="X38" s="758">
        <v>0</v>
      </c>
    </row>
    <row s="1635" customFormat="1" customHeight="1" ht="33.75" hidden="1">
      <c r="A39" s="2392"/>
      <c r="B39" s="511"/>
      <c r="D39" s="665" t="s">
        <v>736</v>
      </c>
      <c r="E39" s="723" t="s">
        <v>882</v>
      </c>
      <c r="F39" s="660" t="s">
        <v>883</v>
      </c>
      <c r="G39" s="668"/>
      <c r="H39" s="1023"/>
      <c r="I39" s="668"/>
      <c r="J39" s="1023"/>
      <c r="K39" s="289" t="s">
        <v>884</v>
      </c>
      <c r="X39" s="758">
        <v>0</v>
      </c>
    </row>
    <row s="1635" customFormat="1" customHeight="1" ht="33.75" hidden="1">
      <c r="A40" s="2392"/>
      <c r="B40" s="511"/>
      <c r="D40" s="665" t="s">
        <v>739</v>
      </c>
      <c r="E40" s="723" t="s">
        <v>885</v>
      </c>
      <c r="F40" s="1027" t="s">
        <v>886</v>
      </c>
      <c r="G40" s="741"/>
      <c r="H40" s="1023"/>
      <c r="I40" s="741"/>
      <c r="J40" s="1023"/>
      <c r="K40" s="289" t="s">
        <v>887</v>
      </c>
      <c r="X40" s="758">
        <v>0</v>
      </c>
    </row>
    <row s="1635" customFormat="1" customHeight="1" ht="22.5" hidden="1">
      <c r="A41" s="2392"/>
      <c r="B41" s="511"/>
      <c r="D41" s="665" t="s">
        <v>91</v>
      </c>
      <c r="E41" s="722" t="s">
        <v>888</v>
      </c>
      <c r="F41" s="660" t="s">
        <v>571</v>
      </c>
      <c r="G41" s="660" t="s">
        <v>571</v>
      </c>
      <c r="H41" s="1024"/>
      <c r="I41" s="660" t="s">
        <v>571</v>
      </c>
      <c r="J41" s="1024"/>
      <c r="K41" s="302"/>
      <c r="X41" s="758">
        <v>0</v>
      </c>
    </row>
    <row s="1635" customFormat="1" customHeight="1" ht="45" hidden="1">
      <c r="A42" s="2392"/>
      <c r="B42" s="511"/>
      <c r="D42" s="665" t="s">
        <v>349</v>
      </c>
      <c r="E42" s="723" t="s">
        <v>889</v>
      </c>
      <c r="F42" s="660" t="s">
        <v>583</v>
      </c>
      <c r="G42" s="557"/>
      <c r="H42" s="1024"/>
      <c r="I42" s="557"/>
      <c r="J42" s="1024"/>
      <c r="K42" s="302" t="s">
        <v>890</v>
      </c>
      <c r="X42" s="758">
        <v>0</v>
      </c>
    </row>
    <row s="1635" customFormat="1" customHeight="1" ht="45" hidden="1">
      <c r="A43" s="2392"/>
      <c r="B43" s="511"/>
      <c r="D43" s="665" t="s">
        <v>357</v>
      </c>
      <c r="E43" s="667" t="s">
        <v>891</v>
      </c>
      <c r="F43" s="1028" t="s">
        <v>583</v>
      </c>
      <c r="G43" s="742"/>
      <c r="H43" s="1023"/>
      <c r="I43" s="742"/>
      <c r="J43" s="1023"/>
      <c r="K43" s="302" t="s">
        <v>892</v>
      </c>
      <c r="X43" s="758">
        <v>0</v>
      </c>
    </row>
    <row s="1635" customFormat="1" customHeight="1" ht="11.25" hidden="1">
      <c r="A44" s="2392"/>
      <c r="B44" s="511"/>
      <c r="D44" s="665" t="s">
        <v>92</v>
      </c>
      <c r="E44" s="666" t="s">
        <v>893</v>
      </c>
      <c r="F44" s="660" t="s">
        <v>883</v>
      </c>
      <c r="G44" s="668"/>
      <c r="H44" s="1023"/>
      <c r="I44" s="668"/>
      <c r="J44" s="1023"/>
      <c r="K44" s="289"/>
      <c r="X44" s="758">
        <v>0</v>
      </c>
    </row>
    <row s="1635" customFormat="1" customHeight="1" ht="11.25" hidden="1">
      <c r="A45" s="2392"/>
      <c r="B45" s="511"/>
      <c r="D45" s="665" t="s">
        <v>778</v>
      </c>
      <c r="E45" s="667" t="s">
        <v>894</v>
      </c>
      <c r="F45" s="660" t="s">
        <v>883</v>
      </c>
      <c r="G45" s="668"/>
      <c r="H45" s="1023"/>
      <c r="I45" s="668"/>
      <c r="J45" s="1023"/>
      <c r="K45" s="289"/>
      <c r="X45" s="758">
        <v>0</v>
      </c>
    </row>
    <row s="1635" customFormat="1" customHeight="1" ht="11.25" hidden="1">
      <c r="A46" s="2392"/>
      <c r="B46" s="511"/>
      <c r="D46" s="665" t="s">
        <v>820</v>
      </c>
      <c r="E46" s="667" t="s">
        <v>895</v>
      </c>
      <c r="F46" s="660" t="s">
        <v>883</v>
      </c>
      <c r="G46" s="668"/>
      <c r="H46" s="1023"/>
      <c r="I46" s="668"/>
      <c r="J46" s="1023"/>
      <c r="K46" s="289"/>
      <c r="X46" s="758">
        <v>0</v>
      </c>
    </row>
    <row s="1635" customFormat="1" customHeight="1" ht="11.25" hidden="1">
      <c r="A47" s="2392"/>
      <c r="B47" s="511"/>
      <c r="D47" s="665" t="s">
        <v>823</v>
      </c>
      <c r="E47" s="667" t="s">
        <v>896</v>
      </c>
      <c r="F47" s="660" t="s">
        <v>883</v>
      </c>
      <c r="G47" s="668"/>
      <c r="H47" s="1023"/>
      <c r="I47" s="668"/>
      <c r="J47" s="1023"/>
      <c r="K47" s="289"/>
      <c r="X47" s="758">
        <v>0</v>
      </c>
    </row>
    <row s="1635" customFormat="1" customHeight="1" ht="11.25" hidden="1">
      <c r="A48" s="2392"/>
      <c r="B48" s="511"/>
      <c r="D48" s="665" t="s">
        <v>897</v>
      </c>
      <c r="E48" s="671" t="s">
        <v>898</v>
      </c>
      <c r="F48" s="660" t="s">
        <v>883</v>
      </c>
      <c r="G48" s="668"/>
      <c r="H48" s="1023"/>
      <c r="I48" s="668"/>
      <c r="J48" s="1023"/>
      <c r="K48" s="289"/>
      <c r="X48" s="758">
        <v>0</v>
      </c>
    </row>
    <row s="1635" customFormat="1" customHeight="1" ht="11.25" hidden="1">
      <c r="A49" s="2392"/>
      <c r="B49" s="511"/>
      <c r="D49" s="665" t="s">
        <v>899</v>
      </c>
      <c r="E49" s="671" t="s">
        <v>900</v>
      </c>
      <c r="F49" s="660" t="s">
        <v>883</v>
      </c>
      <c r="G49" s="668"/>
      <c r="H49" s="1023"/>
      <c r="I49" s="668"/>
      <c r="J49" s="1023"/>
      <c r="K49" s="289"/>
      <c r="X49" s="758">
        <v>0</v>
      </c>
    </row>
    <row s="1635" customFormat="1" customHeight="1" ht="11.25" hidden="1">
      <c r="A50" s="2392"/>
      <c r="B50" s="511"/>
      <c r="D50" s="665" t="s">
        <v>901</v>
      </c>
      <c r="E50" s="667" t="s">
        <v>902</v>
      </c>
      <c r="F50" s="660" t="s">
        <v>883</v>
      </c>
      <c r="G50" s="668"/>
      <c r="H50" s="1023"/>
      <c r="I50" s="668"/>
      <c r="J50" s="1023"/>
      <c r="K50" s="289"/>
      <c r="X50" s="758">
        <v>0</v>
      </c>
    </row>
    <row s="1635" customFormat="1" customHeight="1" ht="11.25" hidden="1">
      <c r="A51" s="2392"/>
      <c r="B51" s="511"/>
      <c r="D51" s="665" t="s">
        <v>903</v>
      </c>
      <c r="E51" s="667" t="s">
        <v>904</v>
      </c>
      <c r="F51" s="660" t="s">
        <v>883</v>
      </c>
      <c r="G51" s="668"/>
      <c r="H51" s="1023"/>
      <c r="I51" s="668"/>
      <c r="J51" s="1023"/>
      <c r="K51" s="289"/>
      <c r="X51" s="758">
        <v>0</v>
      </c>
    </row>
    <row s="1635" customFormat="1" customHeight="1" ht="45" hidden="1">
      <c r="A52" s="2392"/>
      <c r="B52" s="511"/>
      <c r="D52" s="665" t="s">
        <v>113</v>
      </c>
      <c r="E52" s="666" t="s">
        <v>905</v>
      </c>
      <c r="F52" s="660" t="s">
        <v>883</v>
      </c>
      <c r="G52" s="668"/>
      <c r="H52" s="1023"/>
      <c r="I52" s="668"/>
      <c r="J52" s="1023"/>
      <c r="K52" s="289"/>
      <c r="X52" s="758">
        <v>0</v>
      </c>
    </row>
    <row s="1635" customFormat="1" customHeight="1" ht="11.25" hidden="1">
      <c r="A53" s="2392"/>
      <c r="B53" s="511"/>
      <c r="D53" s="665" t="s">
        <v>338</v>
      </c>
      <c r="E53" s="667" t="s">
        <v>894</v>
      </c>
      <c r="F53" s="660" t="s">
        <v>883</v>
      </c>
      <c r="G53" s="668"/>
      <c r="H53" s="1023"/>
      <c r="I53" s="668"/>
      <c r="J53" s="1023"/>
      <c r="K53" s="289"/>
      <c r="X53" s="758">
        <v>0</v>
      </c>
    </row>
    <row s="1635" customFormat="1" customHeight="1" ht="11.25" hidden="1">
      <c r="A54" s="2392"/>
      <c r="B54" s="511"/>
      <c r="D54" s="665" t="s">
        <v>906</v>
      </c>
      <c r="E54" s="667" t="s">
        <v>895</v>
      </c>
      <c r="F54" s="660" t="s">
        <v>883</v>
      </c>
      <c r="G54" s="668"/>
      <c r="H54" s="1023"/>
      <c r="I54" s="668"/>
      <c r="J54" s="1023"/>
      <c r="K54" s="289"/>
      <c r="X54" s="758">
        <v>0</v>
      </c>
    </row>
    <row s="1635" customFormat="1" customHeight="1" ht="11.25" hidden="1">
      <c r="A55" s="2392"/>
      <c r="B55" s="511"/>
      <c r="D55" s="665" t="s">
        <v>907</v>
      </c>
      <c r="E55" s="667" t="s">
        <v>896</v>
      </c>
      <c r="F55" s="660" t="s">
        <v>883</v>
      </c>
      <c r="G55" s="668"/>
      <c r="H55" s="1023"/>
      <c r="I55" s="668"/>
      <c r="J55" s="1023"/>
      <c r="K55" s="289"/>
      <c r="X55" s="758">
        <v>0</v>
      </c>
    </row>
    <row s="1635" customFormat="1" customHeight="1" ht="11.25" hidden="1">
      <c r="A56" s="2392"/>
      <c r="B56" s="511"/>
      <c r="D56" s="665" t="s">
        <v>908</v>
      </c>
      <c r="E56" s="671" t="s">
        <v>898</v>
      </c>
      <c r="F56" s="660" t="s">
        <v>883</v>
      </c>
      <c r="G56" s="668"/>
      <c r="H56" s="1023"/>
      <c r="I56" s="668"/>
      <c r="J56" s="1023"/>
      <c r="K56" s="289"/>
      <c r="X56" s="758">
        <v>0</v>
      </c>
    </row>
    <row s="1635" customFormat="1" customHeight="1" ht="11.25" hidden="1">
      <c r="A57" s="2392"/>
      <c r="B57" s="511"/>
      <c r="D57" s="665" t="s">
        <v>909</v>
      </c>
      <c r="E57" s="671" t="s">
        <v>900</v>
      </c>
      <c r="F57" s="660" t="s">
        <v>883</v>
      </c>
      <c r="G57" s="668"/>
      <c r="H57" s="1023"/>
      <c r="I57" s="668"/>
      <c r="J57" s="1023"/>
      <c r="K57" s="289"/>
      <c r="X57" s="758">
        <v>0</v>
      </c>
    </row>
    <row s="1635" customFormat="1" customHeight="1" ht="11.25" hidden="1">
      <c r="A58" s="2392"/>
      <c r="B58" s="511"/>
      <c r="D58" s="665" t="s">
        <v>910</v>
      </c>
      <c r="E58" s="667" t="s">
        <v>902</v>
      </c>
      <c r="F58" s="660" t="s">
        <v>883</v>
      </c>
      <c r="G58" s="668"/>
      <c r="H58" s="1023"/>
      <c r="I58" s="668"/>
      <c r="J58" s="1023"/>
      <c r="K58" s="289"/>
      <c r="X58" s="758">
        <v>0</v>
      </c>
    </row>
    <row s="1635" customFormat="1" customHeight="1" ht="11.25" hidden="1">
      <c r="A59" s="2392"/>
      <c r="B59" s="511"/>
      <c r="D59" s="665" t="s">
        <v>911</v>
      </c>
      <c r="E59" s="667" t="s">
        <v>904</v>
      </c>
      <c r="F59" s="660" t="s">
        <v>883</v>
      </c>
      <c r="G59" s="668"/>
      <c r="H59" s="1023"/>
      <c r="I59" s="668"/>
      <c r="J59" s="1023"/>
      <c r="K59" s="289"/>
      <c r="X59" s="758">
        <v>0</v>
      </c>
    </row>
    <row s="1635" customFormat="1" customHeight="1" ht="33.75" hidden="1">
      <c r="A60" s="2392"/>
      <c r="B60" s="511"/>
      <c r="D60" s="665" t="s">
        <v>93</v>
      </c>
      <c r="E60" s="666" t="s">
        <v>912</v>
      </c>
      <c r="F60" s="721" t="s">
        <v>583</v>
      </c>
      <c r="G60" s="742"/>
      <c r="H60" s="1023"/>
      <c r="I60" s="742"/>
      <c r="J60" s="1023"/>
      <c r="K60" s="302" t="s">
        <v>913</v>
      </c>
      <c r="X60" s="758">
        <v>0</v>
      </c>
    </row>
    <row s="1635" customFormat="1" customHeight="1" ht="33.75" hidden="1">
      <c r="A61" s="2392"/>
      <c r="B61" s="511"/>
      <c r="D61" s="665" t="s">
        <v>94</v>
      </c>
      <c r="E61" s="666" t="s">
        <v>914</v>
      </c>
      <c r="F61" s="726" t="s">
        <v>844</v>
      </c>
      <c r="G61" s="668"/>
      <c r="H61" s="1023"/>
      <c r="I61" s="668"/>
      <c r="J61" s="1023"/>
      <c r="K61" s="289"/>
      <c r="X61" s="758">
        <v>0</v>
      </c>
    </row>
    <row s="1635" customFormat="1" customHeight="1" ht="22.5" hidden="1">
      <c r="A62" s="2392"/>
      <c r="B62" s="511" t="s">
        <v>613</v>
      </c>
      <c r="D62" s="665" t="s">
        <v>114</v>
      </c>
      <c r="E62" s="666" t="s">
        <v>915</v>
      </c>
      <c r="F62" s="726" t="s">
        <v>331</v>
      </c>
      <c r="G62" s="382"/>
      <c r="H62" s="1023"/>
      <c r="I62" s="382"/>
      <c r="J62" s="1023"/>
      <c r="K62" s="289" t="s">
        <v>656</v>
      </c>
      <c r="X62" s="758">
        <v>0</v>
      </c>
    </row>
    <row s="1635" customFormat="1" customHeight="1" ht="45" hidden="1">
      <c r="A63" s="2392"/>
      <c r="B63" s="511" t="s">
        <v>613</v>
      </c>
      <c r="D63" s="665" t="s">
        <v>916</v>
      </c>
      <c r="E63" s="667" t="s">
        <v>917</v>
      </c>
      <c r="F63" s="721" t="s">
        <v>331</v>
      </c>
      <c r="G63" s="382"/>
      <c r="H63" s="1023"/>
      <c r="I63" s="382"/>
      <c r="J63" s="1023"/>
      <c r="K63" s="289" t="s">
        <v>656</v>
      </c>
      <c r="X63" s="758">
        <v>0</v>
      </c>
    </row>
    <row s="1635" customFormat="1" customHeight="1" ht="11.549999999999999">
      <c r="A64" s="1033"/>
      <c r="B64" s="518"/>
      <c r="D64" s="1034"/>
      <c r="E64" s="1035"/>
      <c r="X64" s="509">
        <v>11</v>
      </c>
    </row>
    <row s="1635" customFormat="1" customHeight="1" ht="22.5" hidden="1">
      <c r="A65" s="2392" t="s">
        <v>918</v>
      </c>
      <c r="B65" s="511"/>
      <c r="D65" s="665">
        <v>1</v>
      </c>
      <c r="E65" s="744" t="s">
        <v>919</v>
      </c>
      <c r="F65" s="740" t="s">
        <v>834</v>
      </c>
      <c r="G65" s="741"/>
      <c r="H65" s="1029"/>
      <c r="I65" s="741"/>
      <c r="J65" s="1029"/>
      <c r="K65" s="301" t="s">
        <v>920</v>
      </c>
      <c r="X65" s="758">
        <v>0</v>
      </c>
    </row>
    <row s="1635" customFormat="1" customHeight="1" ht="56.25" hidden="1">
      <c r="A66" s="2392"/>
      <c r="B66" s="511"/>
      <c r="D66" s="743" t="s">
        <v>112</v>
      </c>
      <c r="E66" s="707" t="s">
        <v>921</v>
      </c>
      <c r="F66" s="660" t="s">
        <v>571</v>
      </c>
      <c r="G66" s="660" t="s">
        <v>571</v>
      </c>
      <c r="H66" s="519"/>
      <c r="I66" s="660" t="s">
        <v>571</v>
      </c>
      <c r="J66" s="519"/>
      <c r="K66" s="289"/>
      <c r="X66" s="758">
        <v>0</v>
      </c>
    </row>
    <row s="1635" customFormat="1" customHeight="1" ht="33.75" hidden="1">
      <c r="A67" s="2392"/>
      <c r="B67" s="511"/>
      <c r="D67" s="743" t="s">
        <v>733</v>
      </c>
      <c r="E67" s="954" t="s">
        <v>922</v>
      </c>
      <c r="F67" s="660" t="s">
        <v>886</v>
      </c>
      <c r="G67" s="727"/>
      <c r="H67" s="519"/>
      <c r="I67" s="727"/>
      <c r="J67" s="519"/>
      <c r="K67" s="289"/>
      <c r="X67" s="758">
        <v>0</v>
      </c>
    </row>
    <row s="1635" customFormat="1" customHeight="1" ht="22.5" hidden="1">
      <c r="A68" s="2392"/>
      <c r="B68" s="511"/>
      <c r="D68" s="743" t="s">
        <v>332</v>
      </c>
      <c r="E68" s="954" t="s">
        <v>923</v>
      </c>
      <c r="F68" s="660" t="s">
        <v>886</v>
      </c>
      <c r="G68" s="727"/>
      <c r="H68" s="519"/>
      <c r="I68" s="727"/>
      <c r="J68" s="519"/>
      <c r="K68" s="289"/>
      <c r="X68" s="758">
        <v>0</v>
      </c>
    </row>
    <row s="1635" customFormat="1" customHeight="1" ht="22.5" hidden="1">
      <c r="A69" s="2392"/>
      <c r="B69" s="511"/>
      <c r="D69" s="743" t="s">
        <v>335</v>
      </c>
      <c r="E69" s="954" t="s">
        <v>924</v>
      </c>
      <c r="F69" s="721" t="s">
        <v>583</v>
      </c>
      <c r="G69" s="742"/>
      <c r="H69" s="519"/>
      <c r="I69" s="742"/>
      <c r="J69" s="519"/>
      <c r="K69" s="289"/>
      <c r="X69" s="758">
        <v>0</v>
      </c>
    </row>
    <row s="1635" customFormat="1" customHeight="1" ht="22.5" hidden="1">
      <c r="A70" s="2392"/>
      <c r="B70" s="511"/>
      <c r="D70" s="743" t="s">
        <v>753</v>
      </c>
      <c r="E70" s="954" t="s">
        <v>925</v>
      </c>
      <c r="F70" s="721" t="s">
        <v>583</v>
      </c>
      <c r="G70" s="742"/>
      <c r="H70" s="519"/>
      <c r="I70" s="742"/>
      <c r="J70" s="519"/>
      <c r="K70" s="289"/>
      <c r="X70" s="758">
        <v>0</v>
      </c>
    </row>
    <row s="1635" customFormat="1" customHeight="1" ht="22.5" hidden="1">
      <c r="A71" s="2392"/>
      <c r="B71" s="511"/>
      <c r="D71" s="665" t="s">
        <v>91</v>
      </c>
      <c r="E71" s="666" t="s">
        <v>926</v>
      </c>
      <c r="F71" s="660" t="s">
        <v>886</v>
      </c>
      <c r="G71" s="557"/>
      <c r="H71" s="1030"/>
      <c r="I71" s="557"/>
      <c r="J71" s="1030"/>
      <c r="K71" s="302"/>
      <c r="X71" s="758">
        <v>0</v>
      </c>
    </row>
    <row s="1635" customFormat="1" customHeight="1" ht="56.25" hidden="1">
      <c r="A72" s="2392"/>
      <c r="B72" s="511"/>
      <c r="D72" s="665" t="s">
        <v>92</v>
      </c>
      <c r="E72" s="666" t="s">
        <v>927</v>
      </c>
      <c r="F72" s="721" t="s">
        <v>583</v>
      </c>
      <c r="G72" s="742"/>
      <c r="H72" s="1023"/>
      <c r="I72" s="742"/>
      <c r="J72" s="1023"/>
      <c r="K72" s="302"/>
      <c r="X72" s="758">
        <v>0</v>
      </c>
    </row>
    <row s="1635" customFormat="1" customHeight="1" ht="33.75" hidden="1">
      <c r="A73" s="2392"/>
      <c r="B73" s="511"/>
      <c r="D73" s="665" t="s">
        <v>113</v>
      </c>
      <c r="E73" s="666" t="s">
        <v>928</v>
      </c>
      <c r="F73" s="726" t="s">
        <v>844</v>
      </c>
      <c r="G73" s="668"/>
      <c r="H73" s="1023"/>
      <c r="I73" s="668"/>
      <c r="J73" s="1023"/>
      <c r="K73" s="289"/>
      <c r="X73" s="758">
        <v>0</v>
      </c>
    </row>
    <row s="1635" customFormat="1" customHeight="1" ht="22.5" hidden="1">
      <c r="A74" s="2392"/>
      <c r="B74" s="511" t="s">
        <v>613</v>
      </c>
      <c r="D74" s="665" t="s">
        <v>93</v>
      </c>
      <c r="E74" s="666" t="s">
        <v>929</v>
      </c>
      <c r="F74" s="726" t="s">
        <v>331</v>
      </c>
      <c r="G74" s="382"/>
      <c r="H74" s="1023"/>
      <c r="I74" s="382"/>
      <c r="J74" s="1023"/>
      <c r="K74" s="289" t="s">
        <v>656</v>
      </c>
      <c r="X74" s="758">
        <v>0</v>
      </c>
    </row>
    <row s="1635" customFormat="1" customHeight="1" ht="45" hidden="1">
      <c r="A75" s="2392"/>
      <c r="B75" s="511" t="s">
        <v>613</v>
      </c>
      <c r="D75" s="665" t="s">
        <v>677</v>
      </c>
      <c r="E75" s="667" t="s">
        <v>930</v>
      </c>
      <c r="F75" s="721" t="s">
        <v>331</v>
      </c>
      <c r="G75" s="382"/>
      <c r="H75" s="1023"/>
      <c r="I75" s="382"/>
      <c r="J75" s="1023"/>
      <c r="K75" s="289" t="s">
        <v>656</v>
      </c>
      <c r="X75" s="758">
        <v>0</v>
      </c>
    </row>
    <row s="1635" customFormat="1" customHeight="1" ht="11.549999999999999">
      <c r="A76" s="1033"/>
      <c r="B76" s="518"/>
      <c r="D76" s="1034"/>
      <c r="E76" s="1035"/>
      <c r="X76" s="509">
        <v>11</v>
      </c>
    </row>
    <row s="1635" customFormat="1" customHeight="1" ht="11.25" hidden="1">
      <c r="A77" s="2392" t="s">
        <v>931</v>
      </c>
      <c r="B77" s="511"/>
      <c r="D77" s="665">
        <v>1</v>
      </c>
      <c r="E77" s="666" t="s">
        <v>932</v>
      </c>
      <c r="F77" s="721" t="s">
        <v>834</v>
      </c>
      <c r="G77" s="724"/>
      <c r="H77" s="1023"/>
      <c r="I77" s="724"/>
      <c r="J77" s="1023"/>
      <c r="K77" s="289" t="s">
        <v>933</v>
      </c>
      <c r="X77" s="758">
        <v>0</v>
      </c>
    </row>
    <row s="1635" customFormat="1" customHeight="1" ht="11.25" hidden="1">
      <c r="A78" s="2392"/>
      <c r="B78" s="511"/>
      <c r="D78" s="665" t="s">
        <v>112</v>
      </c>
      <c r="E78" s="666" t="s">
        <v>934</v>
      </c>
      <c r="F78" s="721" t="s">
        <v>834</v>
      </c>
      <c r="G78" s="724"/>
      <c r="H78" s="1023"/>
      <c r="I78" s="724"/>
      <c r="J78" s="1023"/>
      <c r="K78" s="289" t="s">
        <v>935</v>
      </c>
      <c r="X78" s="758">
        <v>0</v>
      </c>
    </row>
    <row s="1635" customFormat="1" customHeight="1" ht="22.5" hidden="1">
      <c r="A79" s="2392"/>
      <c r="B79" s="511"/>
      <c r="D79" s="665" t="s">
        <v>91</v>
      </c>
      <c r="E79" s="722" t="s">
        <v>936</v>
      </c>
      <c r="F79" s="660" t="s">
        <v>883</v>
      </c>
      <c r="G79" s="724"/>
      <c r="H79" s="1023"/>
      <c r="I79" s="724"/>
      <c r="J79" s="1023"/>
      <c r="K79" s="289" t="s">
        <v>937</v>
      </c>
      <c r="X79" s="758">
        <v>0</v>
      </c>
    </row>
    <row s="1635" customFormat="1" customHeight="1" ht="11.25" hidden="1">
      <c r="A80" s="2392"/>
      <c r="B80" s="511"/>
      <c r="D80" s="665" t="s">
        <v>349</v>
      </c>
      <c r="E80" s="723" t="s">
        <v>938</v>
      </c>
      <c r="F80" s="660" t="s">
        <v>883</v>
      </c>
      <c r="G80" s="724"/>
      <c r="H80" s="1023"/>
      <c r="I80" s="724"/>
      <c r="J80" s="1023"/>
      <c r="K80" s="289"/>
      <c r="X80" s="758">
        <v>0</v>
      </c>
    </row>
    <row s="1635" customFormat="1" customHeight="1" ht="11.25" hidden="1">
      <c r="A81" s="2392"/>
      <c r="B81" s="511"/>
      <c r="D81" s="665" t="s">
        <v>357</v>
      </c>
      <c r="E81" s="723" t="s">
        <v>939</v>
      </c>
      <c r="F81" s="660" t="s">
        <v>883</v>
      </c>
      <c r="G81" s="724"/>
      <c r="H81" s="1023"/>
      <c r="I81" s="724"/>
      <c r="J81" s="1023"/>
      <c r="K81" s="289"/>
      <c r="X81" s="758">
        <v>0</v>
      </c>
    </row>
    <row s="1635" customFormat="1" customHeight="1" ht="11.25" hidden="1">
      <c r="A82" s="2392"/>
      <c r="B82" s="511"/>
      <c r="D82" s="665" t="s">
        <v>359</v>
      </c>
      <c r="E82" s="723" t="s">
        <v>940</v>
      </c>
      <c r="F82" s="660" t="s">
        <v>883</v>
      </c>
      <c r="G82" s="724"/>
      <c r="H82" s="1023"/>
      <c r="I82" s="724"/>
      <c r="J82" s="1023"/>
      <c r="K82" s="289"/>
      <c r="X82" s="758">
        <v>0</v>
      </c>
    </row>
    <row s="1635" customFormat="1" customHeight="1" ht="11.25" hidden="1">
      <c r="A83" s="2392"/>
      <c r="B83" s="511"/>
      <c r="D83" s="665" t="s">
        <v>361</v>
      </c>
      <c r="E83" s="723" t="s">
        <v>941</v>
      </c>
      <c r="F83" s="660" t="s">
        <v>883</v>
      </c>
      <c r="G83" s="724"/>
      <c r="H83" s="1023"/>
      <c r="I83" s="724"/>
      <c r="J83" s="1023"/>
      <c r="K83" s="289"/>
      <c r="X83" s="758">
        <v>0</v>
      </c>
    </row>
    <row s="1635" customFormat="1" customHeight="1" ht="11.25" hidden="1">
      <c r="A84" s="2392"/>
      <c r="B84" s="511"/>
      <c r="D84" s="665" t="s">
        <v>942</v>
      </c>
      <c r="E84" s="723" t="s">
        <v>943</v>
      </c>
      <c r="F84" s="660" t="s">
        <v>883</v>
      </c>
      <c r="G84" s="724"/>
      <c r="H84" s="1023"/>
      <c r="I84" s="724"/>
      <c r="J84" s="1023"/>
      <c r="K84" s="289"/>
      <c r="X84" s="758">
        <v>0</v>
      </c>
    </row>
    <row s="1635" customFormat="1" customHeight="1" ht="11.25" hidden="1">
      <c r="A85" s="2392"/>
      <c r="B85" s="511"/>
      <c r="D85" s="665" t="s">
        <v>944</v>
      </c>
      <c r="E85" s="723" t="s">
        <v>945</v>
      </c>
      <c r="F85" s="660" t="s">
        <v>883</v>
      </c>
      <c r="G85" s="724"/>
      <c r="H85" s="1023"/>
      <c r="I85" s="724"/>
      <c r="J85" s="1023"/>
      <c r="K85" s="289"/>
      <c r="X85" s="758">
        <v>0</v>
      </c>
    </row>
    <row s="1635" customFormat="1" customHeight="1" ht="11.25" hidden="1">
      <c r="A86" s="2392"/>
      <c r="B86" s="511"/>
      <c r="D86" s="665" t="s">
        <v>946</v>
      </c>
      <c r="E86" s="723" t="s">
        <v>947</v>
      </c>
      <c r="F86" s="660" t="s">
        <v>883</v>
      </c>
      <c r="G86" s="724"/>
      <c r="H86" s="1023"/>
      <c r="I86" s="724"/>
      <c r="J86" s="1023"/>
      <c r="K86" s="289"/>
      <c r="X86" s="758">
        <v>0</v>
      </c>
    </row>
    <row s="1635" customFormat="1" customHeight="1" ht="45" hidden="1">
      <c r="A87" s="2392"/>
      <c r="B87" s="511"/>
      <c r="D87" s="665" t="s">
        <v>92</v>
      </c>
      <c r="E87" s="666" t="s">
        <v>948</v>
      </c>
      <c r="F87" s="660" t="s">
        <v>883</v>
      </c>
      <c r="G87" s="724"/>
      <c r="H87" s="1023"/>
      <c r="I87" s="724"/>
      <c r="J87" s="1023"/>
      <c r="K87" s="289" t="s">
        <v>949</v>
      </c>
      <c r="X87" s="758">
        <v>0</v>
      </c>
    </row>
    <row s="1635" customFormat="1" customHeight="1" ht="11.25" hidden="1">
      <c r="A88" s="2392"/>
      <c r="B88" s="511"/>
      <c r="D88" s="665" t="s">
        <v>778</v>
      </c>
      <c r="E88" s="723" t="s">
        <v>938</v>
      </c>
      <c r="F88" s="660" t="s">
        <v>883</v>
      </c>
      <c r="G88" s="724"/>
      <c r="H88" s="1023"/>
      <c r="I88" s="724"/>
      <c r="J88" s="1023"/>
      <c r="K88" s="289"/>
      <c r="X88" s="758">
        <v>0</v>
      </c>
    </row>
    <row s="1635" customFormat="1" customHeight="1" ht="11.25" hidden="1">
      <c r="A89" s="2392"/>
      <c r="B89" s="511"/>
      <c r="D89" s="665" t="s">
        <v>820</v>
      </c>
      <c r="E89" s="723" t="s">
        <v>939</v>
      </c>
      <c r="F89" s="660" t="s">
        <v>883</v>
      </c>
      <c r="G89" s="724"/>
      <c r="H89" s="1023"/>
      <c r="I89" s="724"/>
      <c r="J89" s="1023"/>
      <c r="K89" s="289"/>
      <c r="X89" s="758">
        <v>0</v>
      </c>
    </row>
    <row s="1635" customFormat="1" customHeight="1" ht="11.25" hidden="1">
      <c r="A90" s="2392"/>
      <c r="B90" s="511"/>
      <c r="D90" s="665" t="s">
        <v>823</v>
      </c>
      <c r="E90" s="723" t="s">
        <v>940</v>
      </c>
      <c r="F90" s="660" t="s">
        <v>883</v>
      </c>
      <c r="G90" s="724"/>
      <c r="H90" s="1023"/>
      <c r="I90" s="724"/>
      <c r="J90" s="1023"/>
      <c r="K90" s="289"/>
      <c r="X90" s="758">
        <v>0</v>
      </c>
    </row>
    <row s="1635" customFormat="1" customHeight="1" ht="11.25" hidden="1">
      <c r="A91" s="2392"/>
      <c r="B91" s="511"/>
      <c r="D91" s="665" t="s">
        <v>901</v>
      </c>
      <c r="E91" s="723" t="s">
        <v>941</v>
      </c>
      <c r="F91" s="660" t="s">
        <v>883</v>
      </c>
      <c r="G91" s="724"/>
      <c r="H91" s="1023"/>
      <c r="I91" s="724"/>
      <c r="J91" s="1023"/>
      <c r="K91" s="289"/>
      <c r="X91" s="758">
        <v>0</v>
      </c>
    </row>
    <row s="1635" customFormat="1" customHeight="1" ht="11.25" hidden="1">
      <c r="A92" s="2392"/>
      <c r="B92" s="511"/>
      <c r="D92" s="665" t="s">
        <v>903</v>
      </c>
      <c r="E92" s="723" t="s">
        <v>943</v>
      </c>
      <c r="F92" s="660" t="s">
        <v>883</v>
      </c>
      <c r="G92" s="724"/>
      <c r="H92" s="1023"/>
      <c r="I92" s="724"/>
      <c r="J92" s="1023"/>
      <c r="K92" s="289"/>
      <c r="X92" s="758">
        <v>0</v>
      </c>
    </row>
    <row s="1635" customFormat="1" customHeight="1" ht="11.25" hidden="1">
      <c r="A93" s="2392"/>
      <c r="B93" s="511"/>
      <c r="D93" s="665" t="s">
        <v>950</v>
      </c>
      <c r="E93" s="723" t="s">
        <v>945</v>
      </c>
      <c r="F93" s="660" t="s">
        <v>883</v>
      </c>
      <c r="G93" s="724"/>
      <c r="H93" s="1023"/>
      <c r="I93" s="724"/>
      <c r="J93" s="1023"/>
      <c r="K93" s="289"/>
      <c r="X93" s="758">
        <v>0</v>
      </c>
    </row>
    <row s="1635" customFormat="1" customHeight="1" ht="11.25" hidden="1">
      <c r="A94" s="2392"/>
      <c r="B94" s="511"/>
      <c r="D94" s="665" t="s">
        <v>951</v>
      </c>
      <c r="E94" s="723" t="s">
        <v>947</v>
      </c>
      <c r="F94" s="660" t="s">
        <v>883</v>
      </c>
      <c r="G94" s="724"/>
      <c r="H94" s="1023"/>
      <c r="I94" s="724"/>
      <c r="J94" s="1023"/>
      <c r="K94" s="289"/>
      <c r="X94" s="758">
        <v>0</v>
      </c>
    </row>
    <row s="1635" customFormat="1" customHeight="1" ht="24.75" hidden="1">
      <c r="A95" s="2392"/>
      <c r="B95" s="511"/>
      <c r="D95" s="665" t="s">
        <v>113</v>
      </c>
      <c r="E95" s="666" t="s">
        <v>952</v>
      </c>
      <c r="F95" s="725" t="s">
        <v>583</v>
      </c>
      <c r="G95" s="727"/>
      <c r="H95" s="1023"/>
      <c r="I95" s="727"/>
      <c r="J95" s="1023"/>
      <c r="K95" s="289" t="s">
        <v>953</v>
      </c>
      <c r="X95" s="758">
        <v>0</v>
      </c>
    </row>
    <row s="1635" customFormat="1" customHeight="1" ht="33.75" hidden="1">
      <c r="A96" s="2392"/>
      <c r="B96" s="511"/>
      <c r="D96" s="665" t="s">
        <v>93</v>
      </c>
      <c r="E96" s="666" t="s">
        <v>954</v>
      </c>
      <c r="F96" s="726" t="s">
        <v>844</v>
      </c>
      <c r="G96" s="728"/>
      <c r="H96" s="1023"/>
      <c r="I96" s="728"/>
      <c r="J96" s="1023"/>
      <c r="K96" s="289"/>
      <c r="X96" s="758">
        <v>0</v>
      </c>
    </row>
    <row s="1635" customFormat="1" customHeight="1" ht="22.5" hidden="1">
      <c r="A97" s="2392"/>
      <c r="B97" s="511" t="s">
        <v>613</v>
      </c>
      <c r="D97" s="665" t="s">
        <v>94</v>
      </c>
      <c r="E97" s="666" t="s">
        <v>955</v>
      </c>
      <c r="F97" s="726" t="s">
        <v>331</v>
      </c>
      <c r="G97" s="385"/>
      <c r="H97" s="1023"/>
      <c r="I97" s="385"/>
      <c r="J97" s="1023"/>
      <c r="K97" s="289" t="s">
        <v>656</v>
      </c>
      <c r="X97" s="758">
        <v>0</v>
      </c>
    </row>
    <row s="1635" customFormat="1" customHeight="1" ht="45" hidden="1">
      <c r="A98" s="2392"/>
      <c r="B98" s="511" t="s">
        <v>613</v>
      </c>
      <c r="D98" s="665" t="s">
        <v>956</v>
      </c>
      <c r="E98" s="667" t="s">
        <v>957</v>
      </c>
      <c r="F98" s="721" t="s">
        <v>331</v>
      </c>
      <c r="G98" s="385"/>
      <c r="H98" s="1023"/>
      <c r="I98" s="385"/>
      <c r="J98" s="1023"/>
      <c r="K98" s="289" t="s">
        <v>656</v>
      </c>
      <c r="X98" s="758">
        <v>0</v>
      </c>
    </row>
    <row s="1635" customFormat="1" customHeight="1" ht="95.25" hidden="1">
      <c r="A99" s="2392"/>
      <c r="B99" s="511" t="s">
        <v>613</v>
      </c>
      <c r="D99" s="665" t="s">
        <v>114</v>
      </c>
      <c r="E99" s="666" t="s">
        <v>958</v>
      </c>
      <c r="F99" s="721" t="s">
        <v>331</v>
      </c>
      <c r="G99" s="385"/>
      <c r="H99" s="1023"/>
      <c r="I99" s="385"/>
      <c r="J99" s="1023"/>
      <c r="K99" s="289" t="s">
        <v>656</v>
      </c>
      <c r="X99" s="758">
        <v>0</v>
      </c>
    </row>
    <row s="1635" customFormat="1" customHeight="1" ht="22.5" hidden="1">
      <c r="A100" s="2392"/>
      <c r="B100" s="511" t="s">
        <v>613</v>
      </c>
      <c r="D100" s="665" t="s">
        <v>150</v>
      </c>
      <c r="E100" s="666" t="s">
        <v>959</v>
      </c>
      <c r="F100" s="721" t="s">
        <v>331</v>
      </c>
      <c r="G100" s="385"/>
      <c r="H100" s="1023"/>
      <c r="I100" s="385"/>
      <c r="J100" s="1023"/>
      <c r="K100" s="289" t="s">
        <v>656</v>
      </c>
      <c r="X100" s="758">
        <v>0</v>
      </c>
    </row>
    <row s="1635" customFormat="1" customHeight="1" ht="11.549999999999999">
      <c r="A101" s="1033"/>
      <c r="B101" s="518"/>
      <c r="D101" s="1034"/>
      <c r="E101" s="1035"/>
      <c r="X101" s="509">
        <v>11</v>
      </c>
    </row>
    <row customHeight="1" ht="22.5" hidden="1">
      <c r="A102" s="536" t="s">
        <v>83</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F9C4E1-2D24-A8D3-D548-0.4C750FCD}"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ИМУП «ПОСЖИЛКОМСЕРВИС»</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89</v>
      </c>
      <c r="E10" s="523" t="s">
        <v>90</v>
      </c>
      <c r="F10" s="523" t="s">
        <v>110</v>
      </c>
      <c r="G10" s="2133" t="s">
        <v>89</v>
      </c>
      <c r="H10" s="2134"/>
      <c r="I10" s="523" t="s">
        <v>90</v>
      </c>
      <c r="J10" s="523" t="s">
        <v>110</v>
      </c>
      <c r="K10" s="2133" t="s">
        <v>89</v>
      </c>
      <c r="L10" s="2134"/>
      <c r="M10" s="523" t="s">
        <v>90</v>
      </c>
      <c r="N10" s="1627"/>
      <c r="AM10" s="583">
        <v>23</v>
      </c>
    </row>
    <row s="1853" customFormat="1" customHeight="1" ht="11.25" hidden="1">
      <c r="A11" s="593"/>
      <c r="B11" s="593"/>
      <c r="C11" s="593"/>
      <c r="D11" s="594" t="s">
        <v>111</v>
      </c>
      <c r="E11" s="594" t="s">
        <v>112</v>
      </c>
      <c r="F11" s="594" t="s">
        <v>91</v>
      </c>
      <c r="G11" s="2115" t="s">
        <v>92</v>
      </c>
      <c r="H11" s="2116"/>
      <c r="I11" s="594" t="s">
        <v>113</v>
      </c>
      <c r="J11" s="594" t="s">
        <v>93</v>
      </c>
      <c r="K11" s="2117" t="s">
        <v>94</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67</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83</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826DA-569B-13CA-96E8-0.88167CF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173</v>
      </c>
      <c r="D3" s="689" t="str">
        <f>B3&amp;".1"</f>
        <v>.1</v>
      </c>
      <c r="E3" s="690" t="s">
        <v>960</v>
      </c>
      <c r="F3" s="691" t="s">
        <v>331</v>
      </c>
      <c r="G3" s="686"/>
      <c r="H3" s="401"/>
      <c r="I3" s="686"/>
      <c r="J3" s="401"/>
      <c r="K3" s="289" t="s">
        <v>961</v>
      </c>
      <c r="V3" s="505">
        <v>0</v>
      </c>
    </row>
    <row customHeight="1" ht="15" hidden="1">
      <c r="A4" s="505"/>
      <c r="B4" s="2397"/>
      <c r="C4" s="2398"/>
      <c r="D4" s="689" t="str">
        <f>B3&amp;".2"</f>
        <v>.2</v>
      </c>
      <c r="E4" s="690" t="s">
        <v>962</v>
      </c>
      <c r="F4" s="691" t="s">
        <v>331</v>
      </c>
      <c r="G4" s="1738" t="s">
        <v>28</v>
      </c>
      <c r="H4" s="401"/>
      <c r="I4" s="1738" t="s">
        <v>28</v>
      </c>
      <c r="J4" s="401"/>
      <c r="K4" s="289" t="s">
        <v>963</v>
      </c>
      <c r="V4" s="505">
        <v>0</v>
      </c>
    </row>
    <row s="1366" customFormat="1" customHeight="1" ht="15" hidden="1">
      <c r="C5" s="672"/>
      <c r="U5" s="420"/>
      <c r="V5" s="417">
        <v>0</v>
      </c>
    </row>
    <row customHeight="1" ht="22.5" hidden="1">
      <c r="A6" s="505"/>
      <c r="B6" s="2397"/>
      <c r="C6" s="2398" t="s">
        <v>173</v>
      </c>
      <c r="D6" s="689" t="str">
        <f>B6&amp;".1"</f>
        <v>.1</v>
      </c>
      <c r="E6" s="690" t="s">
        <v>964</v>
      </c>
      <c r="F6" s="691" t="s">
        <v>331</v>
      </c>
      <c r="G6" s="686"/>
      <c r="H6" s="401"/>
      <c r="I6" s="686"/>
      <c r="J6" s="401"/>
      <c r="K6" s="289" t="s">
        <v>965</v>
      </c>
      <c r="V6" s="505">
        <v>0</v>
      </c>
    </row>
    <row customHeight="1" ht="15" hidden="1">
      <c r="A7" s="505"/>
      <c r="B7" s="2397"/>
      <c r="C7" s="2398"/>
      <c r="D7" s="689" t="str">
        <f>B6&amp;".2"</f>
        <v>.2</v>
      </c>
      <c r="E7" s="690" t="s">
        <v>962</v>
      </c>
      <c r="F7" s="691" t="s">
        <v>331</v>
      </c>
      <c r="G7" s="1738" t="s">
        <v>28</v>
      </c>
      <c r="H7" s="401"/>
      <c r="I7" s="1738" t="s">
        <v>28</v>
      </c>
      <c r="J7" s="401"/>
      <c r="K7" s="289" t="s">
        <v>963</v>
      </c>
      <c r="V7" s="505">
        <v>0</v>
      </c>
    </row>
    <row s="1366" customFormat="1" customHeight="1" ht="15" hidden="1">
      <c r="C8" s="672"/>
      <c r="U8" s="420"/>
      <c r="V8" s="417">
        <v>0</v>
      </c>
    </row>
    <row customHeight="1" ht="22.5" hidden="1">
      <c r="A9" s="505"/>
      <c r="B9" s="2397"/>
      <c r="C9" s="2398" t="s">
        <v>173</v>
      </c>
      <c r="D9" s="689" t="str">
        <f>B9&amp;".1"</f>
        <v>.1</v>
      </c>
      <c r="E9" s="690" t="s">
        <v>966</v>
      </c>
      <c r="F9" s="691" t="s">
        <v>331</v>
      </c>
      <c r="G9" s="697" t="s">
        <v>28</v>
      </c>
      <c r="H9" s="401" t="s">
        <v>28</v>
      </c>
      <c r="I9" s="697" t="s">
        <v>28</v>
      </c>
      <c r="J9" s="401" t="s">
        <v>28</v>
      </c>
      <c r="K9" s="289"/>
      <c r="V9" s="505">
        <v>0</v>
      </c>
    </row>
    <row customHeight="1" ht="15" hidden="1">
      <c r="A10" s="505"/>
      <c r="B10" s="2397"/>
      <c r="C10" s="2398"/>
      <c r="D10" s="689" t="str">
        <f>B9&amp;".2"</f>
        <v>.2</v>
      </c>
      <c r="E10" s="690" t="s">
        <v>967</v>
      </c>
      <c r="F10" s="691" t="s">
        <v>331</v>
      </c>
      <c r="G10" s="1732" t="s">
        <v>28</v>
      </c>
      <c r="H10" s="401" t="s">
        <v>28</v>
      </c>
      <c r="I10" s="1732" t="s">
        <v>28</v>
      </c>
      <c r="J10" s="401" t="s">
        <v>28</v>
      </c>
      <c r="K10" s="289" t="s">
        <v>968</v>
      </c>
      <c r="V10" s="505">
        <v>0</v>
      </c>
    </row>
    <row customHeight="1" ht="15" hidden="1">
      <c r="A11" s="505"/>
      <c r="B11" s="2397"/>
      <c r="C11" s="2398"/>
      <c r="D11" s="689" t="str">
        <f>B9&amp;".3"</f>
        <v>.3</v>
      </c>
      <c r="E11" s="690" t="s">
        <v>969</v>
      </c>
      <c r="F11" s="691" t="s">
        <v>331</v>
      </c>
      <c r="G11" s="1732" t="s">
        <v>28</v>
      </c>
      <c r="H11" s="401" t="s">
        <v>28</v>
      </c>
      <c r="I11" s="1732" t="s">
        <v>28</v>
      </c>
      <c r="J11" s="401" t="s">
        <v>28</v>
      </c>
      <c r="K11" s="289" t="s">
        <v>970</v>
      </c>
      <c r="V11" s="505">
        <v>0</v>
      </c>
    </row>
    <row s="1366" customFormat="1" customHeight="1" ht="15" hidden="1">
      <c r="C12" s="672"/>
      <c r="U12" s="420"/>
      <c r="V12" s="417">
        <v>0</v>
      </c>
    </row>
    <row customHeight="1" ht="33.75" hidden="1">
      <c r="A13" s="505"/>
      <c r="B13" s="2397"/>
      <c r="C13" s="2398" t="s">
        <v>173</v>
      </c>
      <c r="D13" s="689" t="str">
        <f>B13&amp;".1"</f>
        <v>.1</v>
      </c>
      <c r="E13" s="690" t="s">
        <v>971</v>
      </c>
      <c r="F13" s="691" t="s">
        <v>331</v>
      </c>
      <c r="G13" s="697" t="s">
        <v>28</v>
      </c>
      <c r="H13" s="401" t="s">
        <v>28</v>
      </c>
      <c r="I13" s="697" t="s">
        <v>28</v>
      </c>
      <c r="J13" s="401" t="s">
        <v>28</v>
      </c>
      <c r="K13" s="289" t="s">
        <v>972</v>
      </c>
      <c r="V13" s="505">
        <v>0</v>
      </c>
    </row>
    <row customHeight="1" ht="15" hidden="1">
      <c r="B14" s="2397"/>
      <c r="C14" s="2398"/>
      <c r="D14" s="689" t="str">
        <f>B13&amp;".2"</f>
        <v>.2</v>
      </c>
      <c r="E14" s="690" t="s">
        <v>973</v>
      </c>
      <c r="F14" s="691" t="s">
        <v>331</v>
      </c>
      <c r="G14" s="1732" t="s">
        <v>28</v>
      </c>
      <c r="H14" s="401" t="s">
        <v>28</v>
      </c>
      <c r="I14" s="1732" t="s">
        <v>28</v>
      </c>
      <c r="J14" s="401" t="s">
        <v>28</v>
      </c>
      <c r="K14" s="289" t="s">
        <v>974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ИМУП «ПОСЖИЛКОМСЕРВИС»</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326</v>
      </c>
      <c r="V26" s="505">
        <v>15</v>
      </c>
    </row>
    <row s="1635" customFormat="1" customHeight="1" ht="15.75">
      <c r="A27" s="759"/>
      <c r="C27" s="176"/>
      <c r="D27" s="711"/>
      <c r="E27" s="2367" t="s">
        <v>589</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590</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325</v>
      </c>
      <c r="E29" s="2370"/>
      <c r="F29" s="2370"/>
      <c r="G29" s="887"/>
      <c r="H29" s="887"/>
      <c r="I29" s="887"/>
      <c r="J29" s="888"/>
      <c r="K29" s="2195"/>
      <c r="U29" s="675"/>
      <c r="V29" s="758">
        <v>15</v>
      </c>
    </row>
    <row customHeight="1" ht="35.699999999999996">
      <c r="C30" s="176"/>
      <c r="D30" s="761" t="s">
        <v>89</v>
      </c>
      <c r="E30" s="760" t="s">
        <v>327</v>
      </c>
      <c r="F30" s="760" t="s">
        <v>591</v>
      </c>
      <c r="G30" s="808" t="s">
        <v>328</v>
      </c>
      <c r="H30" s="807" t="s">
        <v>415</v>
      </c>
      <c r="I30" s="684" t="s">
        <v>328</v>
      </c>
      <c r="J30" s="465" t="s">
        <v>415</v>
      </c>
      <c r="K30" s="2201"/>
      <c r="V30" s="505">
        <v>34</v>
      </c>
    </row>
    <row customHeight="1" ht="15" hidden="1">
      <c r="C31" s="176"/>
      <c r="D31" s="593"/>
      <c r="E31" s="593"/>
      <c r="F31" s="593"/>
      <c r="G31" s="659"/>
      <c r="H31" s="659"/>
      <c r="I31" s="659"/>
      <c r="J31" s="659"/>
      <c r="K31" s="289"/>
      <c r="V31" s="505">
        <v>0</v>
      </c>
    </row>
    <row customHeight="1" ht="24">
      <c r="A32" s="505"/>
      <c r="B32" s="505" t="s">
        <v>975</v>
      </c>
      <c r="C32" s="526"/>
      <c r="D32" s="692">
        <v>1</v>
      </c>
      <c r="E32" s="693" t="s">
        <v>976</v>
      </c>
      <c r="F32" s="691" t="s">
        <v>331</v>
      </c>
      <c r="G32" s="813" t="s">
        <v>331</v>
      </c>
      <c r="H32" s="813" t="s">
        <v>331</v>
      </c>
      <c r="I32" s="691" t="s">
        <v>331</v>
      </c>
      <c r="J32" s="691" t="s">
        <v>331</v>
      </c>
      <c r="K32" s="289"/>
      <c r="V32" s="505">
        <v>23</v>
      </c>
    </row>
    <row customHeight="1" ht="11.549999999999999">
      <c r="A33" s="505"/>
      <c r="C33" s="505"/>
      <c r="D33" s="347"/>
      <c r="E33" s="580" t="s">
        <v>611</v>
      </c>
      <c r="F33" s="572"/>
      <c r="G33" s="572"/>
      <c r="H33" s="572"/>
      <c r="I33" s="572"/>
      <c r="J33" s="572"/>
      <c r="K33" s="573"/>
      <c r="U33" s="505"/>
      <c r="V33" s="505">
        <v>11</v>
      </c>
    </row>
    <row customHeight="1" ht="24">
      <c r="A34" s="505"/>
      <c r="B34" s="581" t="s">
        <v>661</v>
      </c>
      <c r="C34" s="526"/>
      <c r="D34" s="692">
        <v>2</v>
      </c>
      <c r="E34" s="693" t="s">
        <v>977</v>
      </c>
      <c r="F34" s="820" t="s">
        <v>331</v>
      </c>
      <c r="G34" s="820" t="s">
        <v>331</v>
      </c>
      <c r="H34" s="820" t="s">
        <v>331</v>
      </c>
      <c r="I34" s="691"/>
      <c r="J34" s="691"/>
      <c r="K34" s="289"/>
      <c r="V34" s="505">
        <v>23</v>
      </c>
    </row>
    <row customHeight="1" ht="11.549999999999999">
      <c r="A35" s="505"/>
      <c r="C35" s="505"/>
      <c r="D35" s="347"/>
      <c r="E35" s="580" t="s">
        <v>978</v>
      </c>
      <c r="F35" s="572"/>
      <c r="G35" s="694"/>
      <c r="H35" s="572"/>
      <c r="I35" s="694"/>
      <c r="J35" s="572"/>
      <c r="K35" s="573"/>
      <c r="U35" s="505"/>
      <c r="V35" s="505">
        <v>11</v>
      </c>
    </row>
    <row customHeight="1" ht="71.25">
      <c r="A36" s="505"/>
      <c r="B36" s="505" t="s">
        <v>979</v>
      </c>
      <c r="C36" s="526"/>
      <c r="D36" s="692">
        <v>3</v>
      </c>
      <c r="E36" s="693" t="s">
        <v>980</v>
      </c>
      <c r="F36" s="695" t="s">
        <v>331</v>
      </c>
      <c r="G36" s="814" t="s">
        <v>981</v>
      </c>
      <c r="H36" s="813" t="s">
        <v>331</v>
      </c>
      <c r="I36" s="524" t="s">
        <v>981</v>
      </c>
      <c r="J36" s="691" t="s">
        <v>331</v>
      </c>
      <c r="K36" s="289" t="s">
        <v>982</v>
      </c>
      <c r="V36" s="505">
        <v>68</v>
      </c>
    </row>
    <row customHeight="1" ht="11.549999999999999">
      <c r="A37" s="505"/>
      <c r="C37" s="505"/>
      <c r="D37" s="347"/>
      <c r="E37" s="580" t="s">
        <v>983</v>
      </c>
      <c r="F37" s="572"/>
      <c r="G37" s="694"/>
      <c r="H37" s="694"/>
      <c r="I37" s="694"/>
      <c r="J37" s="694"/>
      <c r="K37" s="573"/>
      <c r="U37" s="505"/>
      <c r="V37" s="505">
        <v>11</v>
      </c>
    </row>
    <row customHeight="1" ht="71.25">
      <c r="A38" s="505"/>
      <c r="B38" s="505" t="s">
        <v>984</v>
      </c>
      <c r="C38" s="526"/>
      <c r="D38" s="692">
        <v>4</v>
      </c>
      <c r="E38" s="693" t="s">
        <v>985</v>
      </c>
      <c r="F38" s="695" t="s">
        <v>331</v>
      </c>
      <c r="G38" s="814" t="s">
        <v>981</v>
      </c>
      <c r="H38" s="815" t="s">
        <v>331</v>
      </c>
      <c r="I38" s="524" t="s">
        <v>981</v>
      </c>
      <c r="J38" s="521" t="s">
        <v>331</v>
      </c>
      <c r="K38" s="679" t="s">
        <v>986</v>
      </c>
      <c r="V38" s="505">
        <v>68</v>
      </c>
    </row>
    <row customHeight="1" ht="11.549999999999999">
      <c r="A39" s="505"/>
      <c r="C39" s="505"/>
      <c r="D39" s="347"/>
      <c r="E39" s="580" t="s">
        <v>987</v>
      </c>
      <c r="F39" s="572"/>
      <c r="G39" s="572"/>
      <c r="H39" s="696"/>
      <c r="I39" s="572"/>
      <c r="J39" s="696"/>
      <c r="K39" s="573"/>
      <c r="U39" s="505"/>
      <c r="V39" s="505">
        <v>11</v>
      </c>
    </row>
    <row customHeight="1" ht="22.5" hidden="1">
      <c r="A40" s="449" t="s">
        <v>83</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44262-065E-8BD2-63A3-0.AC37784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988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ИМУП «ПОСЖИЛКОМСЕРВИС»</v>
      </c>
      <c r="G6" s="2249"/>
      <c r="H6" s="2249"/>
      <c r="I6" s="2249"/>
      <c r="J6" s="2249"/>
      <c r="K6" s="2249"/>
      <c r="M6" s="582"/>
      <c r="AB6" s="1148"/>
      <c r="AE6" s="1631">
        <v>16</v>
      </c>
    </row>
    <row customHeight="1" ht="10.5">
      <c r="AE7" s="758">
        <v>10</v>
      </c>
    </row>
    <row customHeight="1" ht="10.5">
      <c r="A8" s="1051"/>
      <c r="B8" s="1051"/>
      <c r="C8" s="1051"/>
      <c r="F8" s="2101" t="s">
        <v>325</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89</v>
      </c>
      <c r="G9" s="2127" t="s">
        <v>988</v>
      </c>
      <c r="H9" s="2175" t="s">
        <v>989</v>
      </c>
      <c r="I9" s="2127" t="s">
        <v>990</v>
      </c>
      <c r="J9" s="2127" t="s">
        <v>991</v>
      </c>
      <c r="K9" s="2127" t="s">
        <v>992</v>
      </c>
      <c r="L9" s="2127" t="s">
        <v>993</v>
      </c>
      <c r="M9" s="2127" t="s">
        <v>994</v>
      </c>
      <c r="N9" s="2209" t="s">
        <v>995</v>
      </c>
      <c r="O9" s="2209"/>
      <c r="P9" s="2209"/>
      <c r="Q9" s="2399" t="s">
        <v>996</v>
      </c>
      <c r="R9" s="2400"/>
      <c r="S9" s="2400"/>
      <c r="T9" s="2401"/>
      <c r="U9" s="2399" t="s">
        <v>997</v>
      </c>
      <c r="V9" s="2400"/>
      <c r="W9" s="2400"/>
      <c r="X9" s="2401"/>
      <c r="Y9" s="2101" t="s">
        <v>998</v>
      </c>
      <c r="Z9" s="2102"/>
      <c r="AA9" s="2102"/>
      <c r="AB9" s="2103"/>
      <c r="AE9" s="758">
        <v>41</v>
      </c>
    </row>
    <row customHeight="1" ht="43.050000000000004">
      <c r="A10" s="905"/>
      <c r="B10" s="905"/>
      <c r="C10" s="905"/>
      <c r="F10" s="2175"/>
      <c r="G10" s="2175"/>
      <c r="H10" s="2232"/>
      <c r="I10" s="2175"/>
      <c r="J10" s="2175"/>
      <c r="K10" s="2175"/>
      <c r="L10" s="2175"/>
      <c r="M10" s="2175"/>
      <c r="N10" s="903" t="s">
        <v>999</v>
      </c>
      <c r="O10" s="903" t="s">
        <v>1000</v>
      </c>
      <c r="P10" s="904" t="s">
        <v>1001</v>
      </c>
      <c r="Q10" s="915" t="s">
        <v>90</v>
      </c>
      <c r="R10" s="915" t="s">
        <v>1002</v>
      </c>
      <c r="S10" s="915" t="s">
        <v>1003</v>
      </c>
      <c r="T10" s="916" t="s">
        <v>1004</v>
      </c>
      <c r="U10" s="915" t="s">
        <v>90</v>
      </c>
      <c r="V10" s="915" t="s">
        <v>1005</v>
      </c>
      <c r="W10" s="915" t="s">
        <v>1003</v>
      </c>
      <c r="X10" s="916" t="s">
        <v>1004</v>
      </c>
      <c r="Y10" s="301" t="s">
        <v>1006</v>
      </c>
      <c r="Z10" s="2101" t="s">
        <v>89</v>
      </c>
      <c r="AA10" s="2103"/>
      <c r="AB10" s="1049" t="s">
        <v>1007</v>
      </c>
      <c r="AE10" s="758">
        <v>41</v>
      </c>
    </row>
    <row s="1642" customFormat="1" customHeight="1" ht="5.25" hidden="1">
      <c r="A11" s="1052"/>
      <c r="B11" s="1052"/>
      <c r="C11" s="1052"/>
      <c r="E11" s="1050"/>
      <c r="F11" s="2406" t="s">
        <v>401</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1008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1009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83</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8F83DE-722F-0C09-BC5E-0.F48F1E5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ИМУП «ПОСЖИЛКОМСЕРВИС»</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325</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1010</v>
      </c>
      <c r="G9" s="2409" t="s">
        <v>1011</v>
      </c>
      <c r="H9" s="2410"/>
      <c r="I9" s="2127" t="s">
        <v>1012</v>
      </c>
      <c r="J9" s="2127"/>
      <c r="K9" s="2127" t="s">
        <v>1013</v>
      </c>
      <c r="L9" s="2127"/>
      <c r="M9" s="2127"/>
      <c r="N9" s="2127"/>
      <c r="O9" s="2127"/>
      <c r="P9" s="2127"/>
      <c r="Q9" s="2127"/>
      <c r="R9" s="2127"/>
      <c r="S9" s="2127"/>
      <c r="T9" s="2127"/>
      <c r="U9" s="2127"/>
      <c r="V9" s="2127"/>
      <c r="W9" s="2127"/>
      <c r="X9" s="2127"/>
      <c r="Y9" s="2127"/>
      <c r="Z9" s="2192" t="s">
        <v>1014</v>
      </c>
      <c r="AA9" s="2193"/>
      <c r="AB9" s="2127" t="s">
        <v>1015</v>
      </c>
      <c r="AC9" s="2127"/>
      <c r="AD9" s="2127"/>
      <c r="AE9" s="2127"/>
      <c r="AF9" s="2175" t="s">
        <v>1016</v>
      </c>
      <c r="AG9" s="2127" t="s">
        <v>1017</v>
      </c>
      <c r="AH9" s="2127"/>
      <c r="AI9" s="2175" t="s">
        <v>1018</v>
      </c>
      <c r="AJ9" s="2127" t="s">
        <v>1019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1020</v>
      </c>
      <c r="L10" s="2101" t="s">
        <v>1021</v>
      </c>
      <c r="M10" s="2103"/>
      <c r="N10" s="2127" t="s">
        <v>1022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1023</v>
      </c>
      <c r="M11" s="2175" t="s">
        <v>1024</v>
      </c>
      <c r="N11" s="2127" t="s">
        <v>1025</v>
      </c>
      <c r="O11" s="2127"/>
      <c r="P11" s="2418" t="s">
        <v>1006</v>
      </c>
      <c r="Q11" s="2418" t="s">
        <v>1026</v>
      </c>
      <c r="R11" s="2418" t="s">
        <v>1027</v>
      </c>
      <c r="S11" s="2418" t="s">
        <v>1028</v>
      </c>
      <c r="T11" s="2418"/>
      <c r="U11" s="2418"/>
      <c r="V11" s="2418"/>
      <c r="W11" s="2418"/>
      <c r="X11" s="2418"/>
      <c r="Y11" s="2418"/>
      <c r="Z11" s="2194"/>
      <c r="AA11" s="2195"/>
      <c r="AB11" s="2127" t="s">
        <v>1029</v>
      </c>
      <c r="AC11" s="2127"/>
      <c r="AD11" s="2101" t="s">
        <v>1030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90</v>
      </c>
      <c r="J12" s="1153" t="s">
        <v>1031</v>
      </c>
      <c r="K12" s="2127"/>
      <c r="L12" s="2232"/>
      <c r="M12" s="2232"/>
      <c r="N12" s="2127"/>
      <c r="O12" s="2127"/>
      <c r="P12" s="2418"/>
      <c r="Q12" s="2418"/>
      <c r="R12" s="2418"/>
      <c r="S12" s="1134" t="s">
        <v>87</v>
      </c>
      <c r="T12" s="1134" t="s">
        <v>88</v>
      </c>
      <c r="U12" s="1134" t="s">
        <v>86</v>
      </c>
      <c r="V12" s="1134" t="s">
        <v>1032</v>
      </c>
      <c r="W12" s="1134" t="s">
        <v>86</v>
      </c>
      <c r="X12" s="1134" t="s">
        <v>1033</v>
      </c>
      <c r="Y12" s="1134" t="s">
        <v>1034</v>
      </c>
      <c r="Z12" s="2200"/>
      <c r="AA12" s="2201"/>
      <c r="AB12" s="1141" t="s">
        <v>1035</v>
      </c>
      <c r="AC12" s="1141" t="s">
        <v>1036</v>
      </c>
      <c r="AD12" s="1141" t="s">
        <v>1035</v>
      </c>
      <c r="AE12" s="1141" t="s">
        <v>1036</v>
      </c>
      <c r="AF12" s="2232"/>
      <c r="AG12" s="1154" t="s">
        <v>1037</v>
      </c>
      <c r="AH12" s="1154" t="s">
        <v>1038</v>
      </c>
      <c r="AI12" s="2232"/>
      <c r="AJ12" s="1154" t="s">
        <v>1037</v>
      </c>
      <c r="AK12" s="1154" t="s">
        <v>1038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1039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83</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D5097-4558-E54B-0DEE-0.A4FCD69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ИМУП «ПОСЖИЛКОМСЕРВИС»</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325</v>
      </c>
      <c r="G9" s="2420"/>
      <c r="H9" s="2420"/>
      <c r="I9" s="2420"/>
      <c r="J9" s="2420"/>
      <c r="K9" s="1240"/>
      <c r="L9" s="1157"/>
      <c r="M9" s="1157"/>
      <c r="N9" s="1157"/>
      <c r="O9" s="1157"/>
      <c r="P9" s="1157"/>
      <c r="Q9" s="1157"/>
      <c r="R9" s="1157"/>
      <c r="S9" s="1157"/>
      <c r="T9" s="1157"/>
      <c r="U9" s="1157"/>
      <c r="V9" s="1157"/>
      <c r="W9" s="1155">
        <v>10</v>
      </c>
    </row>
    <row customHeight="1" ht="25.2">
      <c r="E10" s="1157"/>
      <c r="F10" s="2423" t="s">
        <v>89</v>
      </c>
      <c r="G10" s="2428" t="s">
        <v>1040</v>
      </c>
      <c r="H10" s="2426" t="s">
        <v>1041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1042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1043</v>
      </c>
      <c r="G14" s="2421" t="s">
        <v>1044</v>
      </c>
      <c r="H14" s="2421"/>
      <c r="I14" s="2421"/>
      <c r="J14" s="2421"/>
      <c r="K14" s="1234"/>
      <c r="W14" s="1155">
        <v>11</v>
      </c>
    </row>
    <row customHeight="1" ht="11.549999999999999">
      <c r="F15" s="1230">
        <v>1</v>
      </c>
      <c r="G15" s="690" t="s">
        <v>1045</v>
      </c>
      <c r="H15" s="1236">
        <f>SUM(I15:J15)</f>
        <v>0</v>
      </c>
      <c r="I15" s="1236">
        <f>SUM(I16:I27)</f>
        <v>0</v>
      </c>
      <c r="J15" s="1225"/>
      <c r="K15" s="1234"/>
      <c r="W15" s="1155">
        <v>11</v>
      </c>
    </row>
    <row customHeight="1" ht="24">
      <c r="F16" s="1230" t="s">
        <v>1046</v>
      </c>
      <c r="G16" s="1237" t="s">
        <v>1047</v>
      </c>
      <c r="H16" s="1236">
        <f>SUM(I16:J16)</f>
        <v>0</v>
      </c>
      <c r="I16" s="1235"/>
      <c r="J16" s="1225"/>
      <c r="K16" s="1234"/>
      <c r="W16" s="1155">
        <v>23</v>
      </c>
    </row>
    <row customHeight="1" ht="24">
      <c r="F17" s="1230" t="s">
        <v>1048</v>
      </c>
      <c r="G17" s="1237" t="s">
        <v>1049</v>
      </c>
      <c r="H17" s="1236">
        <f>SUM(I17:J17)</f>
        <v>0</v>
      </c>
      <c r="I17" s="1235"/>
      <c r="J17" s="1225"/>
      <c r="K17" s="1234"/>
      <c r="W17" s="1155">
        <v>23</v>
      </c>
    </row>
    <row customHeight="1" ht="35.699999999999996">
      <c r="F18" s="1230" t="s">
        <v>1050</v>
      </c>
      <c r="G18" s="1237" t="s">
        <v>1051</v>
      </c>
      <c r="H18" s="1236">
        <f>SUM(I18:J18)</f>
        <v>0</v>
      </c>
      <c r="I18" s="1235"/>
      <c r="J18" s="1225"/>
      <c r="K18" s="1234"/>
      <c r="W18" s="1155">
        <v>34</v>
      </c>
    </row>
    <row customHeight="1" ht="35.699999999999996">
      <c r="F19" s="1230" t="s">
        <v>1052</v>
      </c>
      <c r="G19" s="1237" t="s">
        <v>1053</v>
      </c>
      <c r="H19" s="1236">
        <f>SUM(I19:J19)</f>
        <v>0</v>
      </c>
      <c r="I19" s="1235"/>
      <c r="J19" s="1225"/>
      <c r="K19" s="1234"/>
      <c r="W19" s="1155">
        <v>34</v>
      </c>
    </row>
    <row customHeight="1" ht="48.29999999999999">
      <c r="F20" s="1230" t="s">
        <v>1054</v>
      </c>
      <c r="G20" s="1237" t="s">
        <v>1055</v>
      </c>
      <c r="H20" s="1236">
        <f>SUM(I20:J20)</f>
        <v>0</v>
      </c>
      <c r="I20" s="1235"/>
      <c r="J20" s="1225"/>
      <c r="K20" s="1234"/>
      <c r="W20" s="1155">
        <v>46</v>
      </c>
    </row>
    <row customHeight="1" ht="35.699999999999996">
      <c r="F21" s="1230" t="s">
        <v>1056</v>
      </c>
      <c r="G21" s="1237" t="s">
        <v>1057</v>
      </c>
      <c r="H21" s="1236">
        <f>SUM(I21:J21)</f>
        <v>0</v>
      </c>
      <c r="I21" s="1235"/>
      <c r="J21" s="1225"/>
      <c r="K21" s="1234"/>
      <c r="W21" s="1155">
        <v>34</v>
      </c>
    </row>
    <row customHeight="1" ht="35.699999999999996">
      <c r="F22" s="1230" t="s">
        <v>1058</v>
      </c>
      <c r="G22" s="1237" t="s">
        <v>1059</v>
      </c>
      <c r="H22" s="1236">
        <f>SUM(I22:J22)</f>
        <v>0</v>
      </c>
      <c r="I22" s="1235"/>
      <c r="J22" s="1225"/>
      <c r="K22" s="1234"/>
      <c r="W22" s="1155">
        <v>34</v>
      </c>
    </row>
    <row customHeight="1" ht="24">
      <c r="F23" s="1230" t="s">
        <v>1060</v>
      </c>
      <c r="G23" s="1237" t="s">
        <v>1061</v>
      </c>
      <c r="H23" s="1236">
        <f>SUM(I23:J23)</f>
        <v>0</v>
      </c>
      <c r="I23" s="1235"/>
      <c r="J23" s="1225"/>
      <c r="K23" s="1234"/>
      <c r="W23" s="1155">
        <v>23</v>
      </c>
    </row>
    <row customHeight="1" ht="24">
      <c r="F24" s="1230" t="s">
        <v>1062</v>
      </c>
      <c r="G24" s="1237" t="s">
        <v>1063</v>
      </c>
      <c r="H24" s="1236">
        <f>SUM(I24:J24)</f>
        <v>0</v>
      </c>
      <c r="I24" s="1235"/>
      <c r="J24" s="1225"/>
      <c r="K24" s="1234"/>
      <c r="W24" s="1155">
        <v>23</v>
      </c>
    </row>
    <row customHeight="1" ht="35.699999999999996">
      <c r="F25" s="1230" t="s">
        <v>1064</v>
      </c>
      <c r="G25" s="1237" t="s">
        <v>1065</v>
      </c>
      <c r="H25" s="1236">
        <f>SUM(I25:J25)</f>
        <v>0</v>
      </c>
      <c r="I25" s="1235"/>
      <c r="J25" s="1225"/>
      <c r="K25" s="1234"/>
      <c r="W25" s="1155">
        <v>34</v>
      </c>
    </row>
    <row customHeight="1" ht="35.699999999999996">
      <c r="F26" s="1230" t="s">
        <v>1066</v>
      </c>
      <c r="G26" s="1237" t="s">
        <v>1067</v>
      </c>
      <c r="H26" s="1236">
        <f>SUM(I26:J26)</f>
        <v>0</v>
      </c>
      <c r="I26" s="1235"/>
      <c r="J26" s="1225"/>
      <c r="K26" s="1234"/>
      <c r="W26" s="1155">
        <v>34</v>
      </c>
    </row>
    <row customHeight="1" ht="11.549999999999999">
      <c r="F27" s="1230" t="s">
        <v>1068</v>
      </c>
      <c r="G27" s="1237" t="s">
        <v>1069</v>
      </c>
      <c r="H27" s="1236">
        <f>SUM(I27:J27)</f>
        <v>0</v>
      </c>
      <c r="I27" s="1235"/>
      <c r="J27" s="1225"/>
      <c r="K27" s="1234"/>
      <c r="W27" s="1155">
        <v>11</v>
      </c>
    </row>
    <row customHeight="1" ht="11.549999999999999">
      <c r="F28" s="1230">
        <v>2</v>
      </c>
      <c r="G28" s="690" t="s">
        <v>1070</v>
      </c>
      <c r="H28" s="1236">
        <f>SUM(I28:J28)</f>
        <v>0</v>
      </c>
      <c r="I28" s="1236">
        <f>SUM(I29:I31)</f>
        <v>0</v>
      </c>
      <c r="J28" s="1225"/>
      <c r="K28" s="1234"/>
      <c r="W28" s="1155">
        <v>11</v>
      </c>
    </row>
    <row customHeight="1" ht="11.549999999999999">
      <c r="F29" s="1230" t="s">
        <v>733</v>
      </c>
      <c r="G29" s="1237" t="s">
        <v>1071</v>
      </c>
      <c r="H29" s="1236">
        <f>SUM(I29:J29)</f>
        <v>0</v>
      </c>
      <c r="I29" s="1235"/>
      <c r="J29" s="1225"/>
      <c r="K29" s="1234"/>
      <c r="W29" s="1155">
        <v>11</v>
      </c>
    </row>
    <row customHeight="1" ht="11.549999999999999">
      <c r="F30" s="1230" t="s">
        <v>332</v>
      </c>
      <c r="G30" s="1237" t="s">
        <v>1072</v>
      </c>
      <c r="H30" s="1236">
        <f>SUM(I30:J30)</f>
        <v>0</v>
      </c>
      <c r="I30" s="1235"/>
      <c r="J30" s="1225"/>
      <c r="K30" s="1234"/>
      <c r="W30" s="1155">
        <v>11</v>
      </c>
    </row>
    <row customHeight="1" ht="11.549999999999999">
      <c r="F31" s="1230" t="s">
        <v>335</v>
      </c>
      <c r="G31" s="1237" t="s">
        <v>1073</v>
      </c>
      <c r="H31" s="1236">
        <f>SUM(I31:J31)</f>
        <v>0</v>
      </c>
      <c r="I31" s="1235"/>
      <c r="J31" s="1225"/>
      <c r="K31" s="1234"/>
      <c r="W31" s="1155">
        <v>11</v>
      </c>
    </row>
    <row customHeight="1" ht="11.549999999999999">
      <c r="F32" s="1230">
        <v>3</v>
      </c>
      <c r="G32" s="690" t="s">
        <v>1074</v>
      </c>
      <c r="H32" s="1236">
        <f>SUM(I32:J32)</f>
        <v>0</v>
      </c>
      <c r="I32" s="1236">
        <f>SUM(I33:I34)</f>
        <v>0</v>
      </c>
      <c r="J32" s="1225"/>
      <c r="K32" s="1234"/>
      <c r="W32" s="1155">
        <v>11</v>
      </c>
    </row>
    <row customHeight="1" ht="48.29999999999999">
      <c r="F33" s="1230" t="s">
        <v>349</v>
      </c>
      <c r="G33" s="1237" t="s">
        <v>1075</v>
      </c>
      <c r="H33" s="1236">
        <f>SUM(I33:J33)</f>
        <v>0</v>
      </c>
      <c r="I33" s="1235"/>
      <c r="J33" s="1225"/>
      <c r="K33" s="1234"/>
      <c r="W33" s="1155">
        <v>46</v>
      </c>
    </row>
    <row customHeight="1" ht="11.549999999999999">
      <c r="F34" s="1230" t="s">
        <v>357</v>
      </c>
      <c r="G34" s="1237" t="s">
        <v>1076</v>
      </c>
      <c r="H34" s="1236">
        <f>SUM(I34:J34)</f>
        <v>0</v>
      </c>
      <c r="I34" s="1235"/>
      <c r="J34" s="1225"/>
      <c r="K34" s="1234"/>
      <c r="W34" s="1155">
        <v>11</v>
      </c>
    </row>
    <row customHeight="1" ht="11.549999999999999">
      <c r="F35" s="1230">
        <v>4</v>
      </c>
      <c r="G35" s="690" t="s">
        <v>1077</v>
      </c>
      <c r="H35" s="1236">
        <f>SUM(I35:J35)</f>
        <v>0</v>
      </c>
      <c r="I35" s="1235"/>
      <c r="J35" s="1225"/>
      <c r="K35" s="1234"/>
      <c r="W35" s="1155">
        <v>11</v>
      </c>
    </row>
    <row customHeight="1" ht="11.549999999999999">
      <c r="F36" s="1230"/>
      <c r="G36" s="693" t="s">
        <v>1078</v>
      </c>
      <c r="H36" s="1236">
        <f>SUM(I36:J36)</f>
        <v>0</v>
      </c>
      <c r="I36" s="1236">
        <f>SUM(I15,I28,I32,I35)</f>
        <v>0</v>
      </c>
      <c r="J36" s="1225"/>
      <c r="K36" s="1234"/>
      <c r="W36" s="1155">
        <v>11</v>
      </c>
    </row>
    <row customHeight="1" ht="29.25">
      <c r="F37" s="1231" t="s">
        <v>1079</v>
      </c>
      <c r="G37" s="2422" t="s">
        <v>1080</v>
      </c>
      <c r="H37" s="2422"/>
      <c r="I37" s="2422"/>
      <c r="J37" s="2422"/>
      <c r="K37" s="1234"/>
      <c r="W37" s="1155">
        <v>28</v>
      </c>
    </row>
    <row customHeight="1" ht="24">
      <c r="F38" s="1230" t="s">
        <v>111</v>
      </c>
      <c r="G38" s="690" t="s">
        <v>1081</v>
      </c>
      <c r="H38" s="1236">
        <f>SUM(I38:J38)</f>
        <v>0</v>
      </c>
      <c r="I38" s="1236">
        <f>SUM(I39,I44,I47)</f>
        <v>0</v>
      </c>
      <c r="J38" s="1225"/>
      <c r="K38" s="1234"/>
      <c r="W38" s="1155">
        <v>23</v>
      </c>
    </row>
    <row customHeight="1" ht="11.549999999999999">
      <c r="F39" s="1230" t="s">
        <v>1046</v>
      </c>
      <c r="G39" s="1237" t="s">
        <v>1045</v>
      </c>
      <c r="H39" s="1236">
        <f>SUM(I39:J39)</f>
        <v>0</v>
      </c>
      <c r="I39" s="1236">
        <f>SUM(I40:I43)</f>
        <v>0</v>
      </c>
      <c r="J39" s="1225"/>
      <c r="K39" s="1234"/>
      <c r="W39" s="1155">
        <v>11</v>
      </c>
    </row>
    <row customHeight="1" ht="24">
      <c r="F40" s="1230" t="s">
        <v>1082</v>
      </c>
      <c r="G40" s="1238" t="s">
        <v>1083</v>
      </c>
      <c r="H40" s="1236">
        <f>SUM(I40:J40)</f>
        <v>0</v>
      </c>
      <c r="I40" s="1235"/>
      <c r="J40" s="1225"/>
      <c r="K40" s="1234"/>
      <c r="W40" s="1155">
        <v>23</v>
      </c>
    </row>
    <row customHeight="1" ht="11.549999999999999">
      <c r="F41" s="1230" t="s">
        <v>1084</v>
      </c>
      <c r="G41" s="1238" t="s">
        <v>1085</v>
      </c>
      <c r="H41" s="1236">
        <f>SUM(I41:J41)</f>
        <v>0</v>
      </c>
      <c r="I41" s="1235"/>
      <c r="J41" s="1225"/>
      <c r="K41" s="1234"/>
      <c r="W41" s="1155">
        <v>11</v>
      </c>
    </row>
    <row customHeight="1" ht="11.549999999999999">
      <c r="F42" s="1230" t="s">
        <v>1086</v>
      </c>
      <c r="G42" s="1238" t="s">
        <v>1087</v>
      </c>
      <c r="H42" s="1236">
        <f>SUM(I42:J42)</f>
        <v>0</v>
      </c>
      <c r="I42" s="1235"/>
      <c r="J42" s="1225"/>
      <c r="K42" s="1234"/>
      <c r="W42" s="1155">
        <v>11</v>
      </c>
    </row>
    <row customHeight="1" ht="35.699999999999996">
      <c r="F43" s="1230" t="s">
        <v>1088</v>
      </c>
      <c r="G43" s="1238" t="s">
        <v>1089</v>
      </c>
      <c r="H43" s="1236">
        <f>SUM(I43:J43)</f>
        <v>0</v>
      </c>
      <c r="I43" s="1235"/>
      <c r="J43" s="1225"/>
      <c r="K43" s="1234"/>
      <c r="W43" s="1155">
        <v>34</v>
      </c>
    </row>
    <row customHeight="1" ht="11.549999999999999">
      <c r="F44" s="1230" t="s">
        <v>1048</v>
      </c>
      <c r="G44" s="1237" t="s">
        <v>1074</v>
      </c>
      <c r="H44" s="1236">
        <f>SUM(I44:J44)</f>
        <v>0</v>
      </c>
      <c r="I44" s="1236">
        <f>SUM(I45:I46)</f>
        <v>0</v>
      </c>
      <c r="J44" s="1225"/>
      <c r="K44" s="1234"/>
      <c r="W44" s="1155">
        <v>11</v>
      </c>
    </row>
    <row customHeight="1" ht="48.29999999999999">
      <c r="F45" s="1230" t="s">
        <v>1090</v>
      </c>
      <c r="G45" s="1238" t="s">
        <v>1075</v>
      </c>
      <c r="H45" s="1236">
        <f>SUM(I45:J45)</f>
        <v>0</v>
      </c>
      <c r="I45" s="1235"/>
      <c r="J45" s="1225"/>
      <c r="K45" s="1234"/>
      <c r="W45" s="1155">
        <v>46</v>
      </c>
    </row>
    <row customHeight="1" ht="11.549999999999999">
      <c r="F46" s="1230" t="s">
        <v>1091</v>
      </c>
      <c r="G46" s="1238" t="s">
        <v>1076</v>
      </c>
      <c r="H46" s="1236">
        <f>SUM(I46:J46)</f>
        <v>0</v>
      </c>
      <c r="I46" s="1235"/>
      <c r="J46" s="1225"/>
      <c r="K46" s="1234"/>
      <c r="W46" s="1155">
        <v>11</v>
      </c>
    </row>
    <row customHeight="1" ht="11.549999999999999">
      <c r="F47" s="1230" t="s">
        <v>1050</v>
      </c>
      <c r="G47" s="1237" t="s">
        <v>1092</v>
      </c>
      <c r="H47" s="1236">
        <f>SUM(I47:J47)</f>
        <v>0</v>
      </c>
      <c r="I47" s="1235"/>
      <c r="J47" s="1225"/>
      <c r="K47" s="1234"/>
      <c r="W47" s="1155">
        <v>11</v>
      </c>
    </row>
    <row customHeight="1" ht="24">
      <c r="F48" s="1230" t="s">
        <v>112</v>
      </c>
      <c r="G48" s="690" t="s">
        <v>1093</v>
      </c>
      <c r="H48" s="1236">
        <f>SUM(I48:J48)</f>
        <v>0</v>
      </c>
      <c r="I48" s="1236">
        <f>SUM(I49,I54,I57)</f>
        <v>0</v>
      </c>
      <c r="J48" s="1225"/>
      <c r="K48" s="1234"/>
      <c r="W48" s="1155">
        <v>23</v>
      </c>
    </row>
    <row customHeight="1" ht="11.549999999999999">
      <c r="F49" s="1230" t="s">
        <v>733</v>
      </c>
      <c r="G49" s="1237" t="s">
        <v>1045</v>
      </c>
      <c r="H49" s="1236">
        <f>SUM(I49:J49)</f>
        <v>0</v>
      </c>
      <c r="I49" s="1236">
        <f>SUM(I50:I53)</f>
        <v>0</v>
      </c>
      <c r="J49" s="1225"/>
      <c r="K49" s="1234"/>
      <c r="W49" s="1155">
        <v>11</v>
      </c>
    </row>
    <row customHeight="1" ht="24">
      <c r="F50" s="1230" t="s">
        <v>736</v>
      </c>
      <c r="G50" s="1238" t="s">
        <v>1083</v>
      </c>
      <c r="H50" s="1236">
        <f>SUM(I50:J50)</f>
        <v>0</v>
      </c>
      <c r="I50" s="1235"/>
      <c r="J50" s="1225"/>
      <c r="K50" s="1234"/>
      <c r="W50" s="1155">
        <v>23</v>
      </c>
    </row>
    <row customHeight="1" ht="11.549999999999999">
      <c r="F51" s="1230" t="s">
        <v>739</v>
      </c>
      <c r="G51" s="1238" t="s">
        <v>1085</v>
      </c>
      <c r="H51" s="1236">
        <f>SUM(I51:J51)</f>
        <v>0</v>
      </c>
      <c r="I51" s="1235"/>
      <c r="J51" s="1225"/>
      <c r="K51" s="1234"/>
      <c r="W51" s="1155">
        <v>11</v>
      </c>
    </row>
    <row customHeight="1" ht="11.549999999999999">
      <c r="F52" s="1230" t="s">
        <v>1094</v>
      </c>
      <c r="G52" s="1238" t="s">
        <v>1087</v>
      </c>
      <c r="H52" s="1236">
        <f>SUM(I52:J52)</f>
        <v>0</v>
      </c>
      <c r="I52" s="1235"/>
      <c r="J52" s="1225"/>
      <c r="K52" s="1234"/>
      <c r="W52" s="1155">
        <v>11</v>
      </c>
    </row>
    <row customHeight="1" ht="35.699999999999996">
      <c r="F53" s="1230" t="s">
        <v>1095</v>
      </c>
      <c r="G53" s="1238" t="s">
        <v>1089</v>
      </c>
      <c r="H53" s="1236">
        <f>SUM(I53:J53)</f>
        <v>0</v>
      </c>
      <c r="I53" s="1235"/>
      <c r="J53" s="1225"/>
      <c r="K53" s="1234"/>
      <c r="W53" s="1155">
        <v>34</v>
      </c>
    </row>
    <row customHeight="1" ht="11.549999999999999">
      <c r="F54" s="1230" t="s">
        <v>332</v>
      </c>
      <c r="G54" s="1237" t="s">
        <v>1074</v>
      </c>
      <c r="H54" s="1236">
        <f>SUM(I54:J54)</f>
        <v>0</v>
      </c>
      <c r="I54" s="1236">
        <f>SUM(I55:I56)</f>
        <v>0</v>
      </c>
      <c r="J54" s="1225"/>
      <c r="K54" s="1234"/>
      <c r="W54" s="1155">
        <v>11</v>
      </c>
    </row>
    <row customHeight="1" ht="48.29999999999999">
      <c r="F55" s="1230" t="s">
        <v>743</v>
      </c>
      <c r="G55" s="1238" t="s">
        <v>1075</v>
      </c>
      <c r="H55" s="1236">
        <f>SUM(I55:J55)</f>
        <v>0</v>
      </c>
      <c r="I55" s="1235"/>
      <c r="J55" s="1225"/>
      <c r="K55" s="1234"/>
      <c r="W55" s="1155">
        <v>46</v>
      </c>
    </row>
    <row customHeight="1" ht="11.549999999999999">
      <c r="F56" s="1230" t="s">
        <v>745</v>
      </c>
      <c r="G56" s="1238" t="s">
        <v>1076</v>
      </c>
      <c r="H56" s="1236">
        <f>SUM(I56:J56)</f>
        <v>0</v>
      </c>
      <c r="I56" s="1235"/>
      <c r="J56" s="1225"/>
      <c r="K56" s="1234"/>
      <c r="W56" s="1155">
        <v>11</v>
      </c>
    </row>
    <row customHeight="1" ht="11.549999999999999">
      <c r="F57" s="1230" t="s">
        <v>335</v>
      </c>
      <c r="G57" s="1237" t="s">
        <v>1092</v>
      </c>
      <c r="H57" s="1236">
        <f>SUM(I57:J57)</f>
        <v>0</v>
      </c>
      <c r="I57" s="1235"/>
      <c r="J57" s="1225"/>
      <c r="K57" s="1234"/>
      <c r="W57" s="1155">
        <v>11</v>
      </c>
    </row>
    <row customHeight="1" ht="11.549999999999999">
      <c r="F58" s="1230"/>
      <c r="G58" s="1239" t="s">
        <v>1078</v>
      </c>
      <c r="H58" s="1236">
        <f>SUM(I58:J58)</f>
        <v>0</v>
      </c>
      <c r="I58" s="1236">
        <f>SUM(I38,I48)</f>
        <v>0</v>
      </c>
      <c r="J58" s="1225"/>
      <c r="K58" s="1234"/>
      <c r="W58" s="1155">
        <v>11</v>
      </c>
    </row>
    <row customHeight="1" ht="10.5" hidden="1">
      <c r="A59" s="1166" t="s">
        <v>83</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2D64D4-68E4-222D-3136-0.39DDD18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ИМУП «ПОСЖИЛКОМСЕРВИС»</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1096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1097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325</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89</v>
      </c>
      <c r="G11" s="2205" t="s">
        <v>1098</v>
      </c>
      <c r="H11" s="2437" t="s">
        <v>1099</v>
      </c>
      <c r="I11" s="2437" t="s">
        <v>1100</v>
      </c>
      <c r="J11" s="2438"/>
      <c r="K11" s="2438"/>
      <c r="L11" s="2438"/>
      <c r="M11" s="2438"/>
      <c r="N11" s="2438"/>
      <c r="O11" s="2209" t="s">
        <v>1101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1101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1101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1102</v>
      </c>
      <c r="P12" s="2209"/>
      <c r="Q12" s="2209"/>
      <c r="R12" s="2209"/>
      <c r="S12" s="2209" t="s">
        <v>1103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1104</v>
      </c>
      <c r="BU12" s="2387"/>
      <c r="BV12" s="2387"/>
      <c r="BW12" s="2433"/>
      <c r="BX12" s="2386" t="s">
        <v>1105</v>
      </c>
      <c r="BY12" s="2387"/>
      <c r="BZ12" s="2387"/>
      <c r="CA12" s="2433"/>
      <c r="CB12" s="2386" t="s">
        <v>1106</v>
      </c>
      <c r="CC12" s="2433"/>
      <c r="CD12" s="2386" t="s">
        <v>1107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1108</v>
      </c>
      <c r="CZ12" s="2387"/>
      <c r="DA12" s="2387"/>
      <c r="DB12" s="2387"/>
      <c r="DC12" s="2387"/>
      <c r="DD12" s="2433"/>
      <c r="DE12" s="2386" t="s">
        <v>1109</v>
      </c>
      <c r="DF12" s="2433"/>
      <c r="DG12" s="2386" t="s">
        <v>1107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1110</v>
      </c>
      <c r="P13" s="2209"/>
      <c r="Q13" s="2209"/>
      <c r="R13" s="2209"/>
      <c r="S13" s="2336" t="s">
        <v>1111</v>
      </c>
      <c r="T13" s="2388"/>
      <c r="U13" s="2127" t="s">
        <v>1112</v>
      </c>
      <c r="V13" s="2127"/>
      <c r="W13" s="2127"/>
      <c r="X13" s="2127"/>
      <c r="Y13" s="2127" t="s">
        <v>1113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1114</v>
      </c>
      <c r="BU13" s="2388"/>
      <c r="BV13" s="2336" t="s">
        <v>1115</v>
      </c>
      <c r="BW13" s="2388"/>
      <c r="BX13" s="2336" t="s">
        <v>1116</v>
      </c>
      <c r="BY13" s="2388"/>
      <c r="BZ13" s="2336" t="s">
        <v>1117</v>
      </c>
      <c r="CA13" s="2388"/>
      <c r="CB13" s="2336" t="s">
        <v>1118</v>
      </c>
      <c r="CC13" s="2388"/>
      <c r="CD13" s="2336" t="s">
        <v>1119</v>
      </c>
      <c r="CE13" s="2388"/>
      <c r="CF13" s="2336" t="s">
        <v>1120</v>
      </c>
      <c r="CG13" s="2388"/>
      <c r="CH13" s="2386" t="s">
        <v>1121</v>
      </c>
      <c r="CI13" s="2387"/>
      <c r="CJ13" s="2387"/>
      <c r="CK13" s="2433"/>
      <c r="CL13" s="2436"/>
      <c r="CM13" s="2434"/>
      <c r="CN13" s="2434"/>
      <c r="CO13" s="2434"/>
      <c r="CP13" s="2434"/>
      <c r="CQ13" s="2434"/>
      <c r="CR13" s="2434"/>
      <c r="CS13" s="2434"/>
      <c r="CT13" s="2434"/>
      <c r="CU13" s="2434"/>
      <c r="CV13" s="2434"/>
      <c r="CW13" s="2434"/>
      <c r="CX13" s="2453"/>
      <c r="CY13" s="2336" t="s">
        <v>1122</v>
      </c>
      <c r="CZ13" s="2388"/>
      <c r="DA13" s="2336" t="s">
        <v>1123</v>
      </c>
      <c r="DB13" s="2388"/>
      <c r="DC13" s="2336" t="s">
        <v>1124</v>
      </c>
      <c r="DD13" s="2388"/>
      <c r="DE13" s="2336" t="s">
        <v>1125</v>
      </c>
      <c r="DF13" s="2388"/>
      <c r="DG13" s="2386" t="s">
        <v>1126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1127</v>
      </c>
      <c r="P14" s="2388"/>
      <c r="Q14" s="2336" t="s">
        <v>1128</v>
      </c>
      <c r="R14" s="2388"/>
      <c r="S14" s="2337"/>
      <c r="T14" s="2213"/>
      <c r="U14" s="2336" t="s">
        <v>860</v>
      </c>
      <c r="V14" s="2388"/>
      <c r="W14" s="2336" t="s">
        <v>863</v>
      </c>
      <c r="X14" s="2388"/>
      <c r="Y14" s="2336" t="s">
        <v>860</v>
      </c>
      <c r="Z14" s="2388"/>
      <c r="AA14" s="2336" t="s">
        <v>870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1129</v>
      </c>
      <c r="CI14" s="2388"/>
      <c r="CJ14" s="2336" t="s">
        <v>1130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1131</v>
      </c>
      <c r="DH14" s="2388"/>
      <c r="DI14" s="2336" t="s">
        <v>1132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850</v>
      </c>
      <c r="P16" s="2433"/>
      <c r="Q16" s="2386" t="s">
        <v>852</v>
      </c>
      <c r="R16" s="2433"/>
      <c r="S16" s="2386" t="s">
        <v>856</v>
      </c>
      <c r="T16" s="2433"/>
      <c r="U16" s="2386" t="s">
        <v>861</v>
      </c>
      <c r="V16" s="2433"/>
      <c r="W16" s="2386" t="s">
        <v>864</v>
      </c>
      <c r="X16" s="2433"/>
      <c r="Y16" s="2386" t="s">
        <v>868</v>
      </c>
      <c r="Z16" s="2433"/>
      <c r="AA16" s="2386" t="s">
        <v>871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583</v>
      </c>
      <c r="BU16" s="2433"/>
      <c r="BV16" s="2386" t="s">
        <v>583</v>
      </c>
      <c r="BW16" s="2433"/>
      <c r="BX16" s="2386" t="s">
        <v>583</v>
      </c>
      <c r="BY16" s="2433"/>
      <c r="BZ16" s="2386" t="s">
        <v>583</v>
      </c>
      <c r="CA16" s="2433"/>
      <c r="CB16" s="2386" t="s">
        <v>1133</v>
      </c>
      <c r="CC16" s="2433"/>
      <c r="CD16" s="2386" t="s">
        <v>583</v>
      </c>
      <c r="CE16" s="2433"/>
      <c r="CF16" s="2386" t="s">
        <v>1134</v>
      </c>
      <c r="CG16" s="2433"/>
      <c r="CH16" s="2386" t="s">
        <v>1135</v>
      </c>
      <c r="CI16" s="2433"/>
      <c r="CJ16" s="2386" t="s">
        <v>1135</v>
      </c>
      <c r="CK16" s="2433"/>
      <c r="CL16" s="2436"/>
      <c r="CM16" s="2434"/>
      <c r="CN16" s="2434"/>
      <c r="CO16" s="2434"/>
      <c r="CP16" s="2434"/>
      <c r="CQ16" s="2434"/>
      <c r="CR16" s="2434"/>
      <c r="CS16" s="2434"/>
      <c r="CT16" s="2434"/>
      <c r="CU16" s="2434"/>
      <c r="CV16" s="2434"/>
      <c r="CW16" s="2434"/>
      <c r="CX16" s="2453"/>
      <c r="CY16" s="2336" t="s">
        <v>583</v>
      </c>
      <c r="CZ16" s="2388"/>
      <c r="DA16" s="2336" t="s">
        <v>583</v>
      </c>
      <c r="DB16" s="2388"/>
      <c r="DC16" s="2336" t="s">
        <v>583</v>
      </c>
      <c r="DD16" s="2388"/>
      <c r="DE16" s="2386" t="s">
        <v>1133</v>
      </c>
      <c r="DF16" s="2433"/>
      <c r="DG16" s="2386" t="s">
        <v>1136</v>
      </c>
      <c r="DH16" s="2433"/>
      <c r="DI16" s="2386" t="s">
        <v>1136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1137</v>
      </c>
      <c r="P17" s="1191" t="s">
        <v>1138</v>
      </c>
      <c r="Q17" s="1191" t="s">
        <v>1137</v>
      </c>
      <c r="R17" s="1191" t="s">
        <v>1138</v>
      </c>
      <c r="S17" s="1191" t="s">
        <v>1137</v>
      </c>
      <c r="T17" s="1191" t="s">
        <v>1138</v>
      </c>
      <c r="U17" s="1191" t="s">
        <v>1137</v>
      </c>
      <c r="V17" s="1191" t="s">
        <v>1138</v>
      </c>
      <c r="W17" s="1191" t="s">
        <v>1137</v>
      </c>
      <c r="X17" s="1191" t="s">
        <v>1138</v>
      </c>
      <c r="Y17" s="1191" t="s">
        <v>1137</v>
      </c>
      <c r="Z17" s="1191" t="s">
        <v>1138</v>
      </c>
      <c r="AA17" s="1191" t="s">
        <v>1137</v>
      </c>
      <c r="AB17" s="1191" t="s">
        <v>1138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1137</v>
      </c>
      <c r="BU17" s="1191" t="s">
        <v>1138</v>
      </c>
      <c r="BV17" s="1191" t="s">
        <v>1137</v>
      </c>
      <c r="BW17" s="1191" t="s">
        <v>1138</v>
      </c>
      <c r="BX17" s="1191" t="s">
        <v>1137</v>
      </c>
      <c r="BY17" s="1191" t="s">
        <v>1138</v>
      </c>
      <c r="BZ17" s="1191" t="s">
        <v>1137</v>
      </c>
      <c r="CA17" s="1191" t="s">
        <v>1138</v>
      </c>
      <c r="CB17" s="1191" t="s">
        <v>1137</v>
      </c>
      <c r="CC17" s="1191" t="s">
        <v>1138</v>
      </c>
      <c r="CD17" s="1191" t="s">
        <v>1137</v>
      </c>
      <c r="CE17" s="1191" t="s">
        <v>1138</v>
      </c>
      <c r="CF17" s="1191" t="s">
        <v>1137</v>
      </c>
      <c r="CG17" s="1191" t="s">
        <v>1138</v>
      </c>
      <c r="CH17" s="1191" t="s">
        <v>1137</v>
      </c>
      <c r="CI17" s="1191" t="s">
        <v>1138</v>
      </c>
      <c r="CJ17" s="1191" t="s">
        <v>1137</v>
      </c>
      <c r="CK17" s="1191" t="s">
        <v>1138</v>
      </c>
      <c r="CL17" s="2436"/>
      <c r="CM17" s="2434"/>
      <c r="CN17" s="2434"/>
      <c r="CO17" s="2434"/>
      <c r="CP17" s="2434"/>
      <c r="CQ17" s="2434"/>
      <c r="CR17" s="2434"/>
      <c r="CS17" s="2434"/>
      <c r="CT17" s="2434"/>
      <c r="CU17" s="2434"/>
      <c r="CV17" s="2434"/>
      <c r="CW17" s="2434"/>
      <c r="CX17" s="2453"/>
      <c r="CY17" s="1191" t="s">
        <v>1137</v>
      </c>
      <c r="CZ17" s="1191" t="s">
        <v>1138</v>
      </c>
      <c r="DA17" s="1191" t="s">
        <v>1137</v>
      </c>
      <c r="DB17" s="1191" t="s">
        <v>1138</v>
      </c>
      <c r="DC17" s="1191" t="s">
        <v>1137</v>
      </c>
      <c r="DD17" s="1191" t="s">
        <v>1138</v>
      </c>
      <c r="DE17" s="1191" t="s">
        <v>1137</v>
      </c>
      <c r="DF17" s="1191" t="s">
        <v>1138</v>
      </c>
      <c r="DG17" s="1191" t="s">
        <v>1137</v>
      </c>
      <c r="DH17" s="1191" t="s">
        <v>1138</v>
      </c>
      <c r="DI17" s="1191" t="s">
        <v>1137</v>
      </c>
      <c r="DJ17" s="1191" t="s">
        <v>1138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401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83</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08EA49-5DCE-270D-6FA6-0.443B9D89}"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173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ИМУП «ПОСЖИЛКОМСЕРВИС»</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326</v>
      </c>
      <c r="S9" s="505">
        <v>15</v>
      </c>
    </row>
    <row s="1635" customFormat="1" customHeight="1" ht="15.75">
      <c r="A10" s="759"/>
      <c r="C10" s="176"/>
      <c r="D10" s="711"/>
      <c r="E10" s="2367" t="s">
        <v>589</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590</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325</v>
      </c>
      <c r="E12" s="2370"/>
      <c r="F12" s="2370"/>
      <c r="G12" s="887"/>
      <c r="H12" s="887"/>
      <c r="I12" s="2127"/>
      <c r="R12" s="675"/>
      <c r="S12" s="758">
        <v>15</v>
      </c>
    </row>
    <row customHeight="1" ht="35.699999999999996">
      <c r="C13" s="176"/>
      <c r="D13" s="761" t="s">
        <v>89</v>
      </c>
      <c r="E13" s="760" t="s">
        <v>327</v>
      </c>
      <c r="F13" s="760" t="s">
        <v>591</v>
      </c>
      <c r="G13" s="808" t="s">
        <v>328</v>
      </c>
      <c r="H13" s="754" t="s">
        <v>328</v>
      </c>
      <c r="I13" s="2127"/>
      <c r="S13" s="505">
        <v>34</v>
      </c>
    </row>
    <row customHeight="1" ht="15" hidden="1">
      <c r="C14" s="176"/>
      <c r="D14" s="593" t="s">
        <v>111</v>
      </c>
      <c r="E14" s="593" t="s">
        <v>112</v>
      </c>
      <c r="F14" s="593" t="s">
        <v>91</v>
      </c>
      <c r="G14" s="659" t="str">
        <f>G1&amp;".1"</f>
        <v>.1</v>
      </c>
      <c r="H14" s="659" t="str">
        <f>H1&amp;".1"</f>
        <v>4.1</v>
      </c>
      <c r="I14" s="289"/>
      <c r="S14" s="505">
        <v>0</v>
      </c>
    </row>
    <row customHeight="1" ht="15.75">
      <c r="A15" s="505"/>
      <c r="C15" s="526"/>
      <c r="D15" s="521">
        <v>1</v>
      </c>
      <c r="E15" s="1930" t="str">
        <f>TP_P_A</f>
        <v>Количество поданных заявок</v>
      </c>
      <c r="F15" s="521" t="s">
        <v>1139</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1139</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1139</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331</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1140</v>
      </c>
      <c r="E20" s="688"/>
      <c r="F20" s="509"/>
      <c r="G20" s="509"/>
      <c r="H20" s="509"/>
      <c r="I20" s="1763"/>
      <c r="S20" s="505">
        <v>0</v>
      </c>
    </row>
    <row customHeight="1" ht="29.25">
      <c r="C21" s="451"/>
      <c r="D21" s="539" t="s">
        <v>338</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1141</v>
      </c>
      <c r="F22" s="572"/>
      <c r="G22" s="572"/>
      <c r="H22" s="572"/>
      <c r="I22" s="2171"/>
      <c r="R22" s="505"/>
      <c r="S22" s="505">
        <v>15</v>
      </c>
    </row>
    <row customHeight="1" ht="22.5" hidden="1">
      <c r="A23" s="449" t="s">
        <v>83</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6F7DE-DA39-C058-82CB-0.C9A107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ИМУП «ПОСЖИЛКОМСЕРВИС»</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325</v>
      </c>
      <c r="E9" s="2209"/>
      <c r="F9" s="2209"/>
      <c r="G9" s="2389" t="s">
        <v>326</v>
      </c>
      <c r="Q9" s="83">
        <v>14</v>
      </c>
    </row>
    <row customHeight="1" ht="24">
      <c r="C10" s="96"/>
      <c r="D10" s="105" t="s">
        <v>89</v>
      </c>
      <c r="E10" s="108" t="s">
        <v>327</v>
      </c>
      <c r="F10" s="108" t="s">
        <v>415</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331</v>
      </c>
      <c r="G12" s="151"/>
      <c r="Q12" s="83">
        <v>62</v>
      </c>
    </row>
    <row customHeight="1" ht="24">
      <c r="A13" s="192"/>
      <c r="C13" s="96"/>
      <c r="D13" s="147" t="s">
        <v>1046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331</v>
      </c>
      <c r="G13" s="151"/>
      <c r="Q13" s="83">
        <v>23</v>
      </c>
    </row>
    <row customHeight="1" ht="14.699999999999998">
      <c r="A14" s="192"/>
      <c r="C14" s="96"/>
      <c r="D14" s="147" t="s">
        <v>1082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1142</v>
      </c>
      <c r="F15" s="201"/>
      <c r="G15" s="2171"/>
      <c r="Q15" s="83">
        <v>15</v>
      </c>
    </row>
    <row customHeight="1" ht="14.699999999999998">
      <c r="A16" s="192"/>
      <c r="C16" s="96"/>
      <c r="D16" s="147" t="s">
        <v>1048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331</v>
      </c>
      <c r="G16" s="337"/>
      <c r="Q16" s="83">
        <v>14</v>
      </c>
    </row>
    <row customHeight="1" ht="14.699999999999998">
      <c r="A17" s="192"/>
      <c r="C17" s="96"/>
      <c r="D17" s="147" t="s">
        <v>1090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1143</v>
      </c>
      <c r="F18" s="338"/>
      <c r="G18" s="2171"/>
      <c r="I18" s="350"/>
      <c r="J18" s="350"/>
      <c r="Q18" s="342">
        <v>21</v>
      </c>
    </row>
    <row s="1635" customFormat="1" customHeight="1" ht="256.5" hidden="1">
      <c r="A19" s="343"/>
      <c r="B19" s="417"/>
      <c r="C19" s="376"/>
      <c r="D19" s="884" t="s">
        <v>1050</v>
      </c>
      <c r="E19" s="883" t="s">
        <v>1144</v>
      </c>
      <c r="F19" s="385"/>
      <c r="G19" s="337" t="s">
        <v>1145</v>
      </c>
      <c r="I19" s="500"/>
      <c r="J19" s="500"/>
      <c r="Q19" s="758">
        <v>0</v>
      </c>
    </row>
    <row s="1635" customFormat="1" customHeight="1" ht="14.699999999999998">
      <c r="A20" s="343"/>
      <c r="B20" s="146"/>
      <c r="C20" s="307"/>
      <c r="D20" s="885">
        <v>2</v>
      </c>
      <c r="E20" s="330" t="s">
        <v>1146</v>
      </c>
      <c r="F20" s="198" t="s">
        <v>331</v>
      </c>
      <c r="G20" s="337"/>
      <c r="I20" s="350"/>
      <c r="J20" s="350"/>
      <c r="Q20" s="342">
        <v>14</v>
      </c>
    </row>
    <row s="1635" customFormat="1" customHeight="1" ht="18.75" hidden="1">
      <c r="A21" s="343"/>
      <c r="B21" s="146"/>
      <c r="C21" s="307"/>
      <c r="D21" s="333" t="s">
        <v>661</v>
      </c>
      <c r="E21" s="332"/>
      <c r="F21" s="331"/>
      <c r="G21" s="341"/>
      <c r="H21" s="334"/>
      <c r="I21" s="350"/>
      <c r="J21" s="350"/>
      <c r="Q21" s="342">
        <v>0</v>
      </c>
    </row>
    <row customHeight="1" ht="15.75">
      <c r="A22" s="192"/>
      <c r="C22" s="96"/>
      <c r="D22" s="109"/>
      <c r="E22" s="203" t="s">
        <v>347</v>
      </c>
      <c r="F22" s="338"/>
      <c r="G22" s="339"/>
      <c r="Q22" s="83">
        <v>15</v>
      </c>
    </row>
    <row s="1635" customFormat="1" customHeight="1" ht="22.5" hidden="1">
      <c r="A23" s="343"/>
      <c r="B23" s="1160"/>
      <c r="C23" s="376"/>
      <c r="D23" s="1673" t="s">
        <v>112</v>
      </c>
      <c r="E23" s="197" t="s">
        <v>1147</v>
      </c>
      <c r="F23" s="1670" t="s">
        <v>331</v>
      </c>
      <c r="G23" s="345"/>
      <c r="I23" s="1624"/>
      <c r="J23" s="1624"/>
      <c r="Q23" s="1631">
        <v>0</v>
      </c>
    </row>
    <row s="1635" customFormat="1" customHeight="1" ht="14.25" hidden="1">
      <c r="A24" s="343"/>
      <c r="B24" s="1160"/>
      <c r="C24" s="376"/>
      <c r="D24" s="1673" t="s">
        <v>733</v>
      </c>
      <c r="E24" s="1672" t="s">
        <v>1148</v>
      </c>
      <c r="F24" s="1670" t="s">
        <v>331</v>
      </c>
      <c r="G24" s="337"/>
      <c r="I24" s="1624"/>
      <c r="J24" s="1624"/>
      <c r="Q24" s="1631">
        <v>0</v>
      </c>
    </row>
    <row s="1635" customFormat="1" customHeight="1" ht="14.25" hidden="1">
      <c r="A25" s="343"/>
      <c r="B25" s="1160"/>
      <c r="C25" s="376"/>
      <c r="D25" s="1673" t="s">
        <v>736</v>
      </c>
      <c r="E25" s="195"/>
      <c r="F25" s="385"/>
      <c r="G25" s="2169" t="s">
        <v>1149</v>
      </c>
      <c r="I25" s="1624"/>
      <c r="J25" s="1624"/>
      <c r="Q25" s="1631">
        <v>0</v>
      </c>
    </row>
    <row s="1635" customFormat="1" customHeight="1" ht="22.5" hidden="1">
      <c r="A26" s="343"/>
      <c r="B26" s="1160"/>
      <c r="C26" s="376"/>
      <c r="D26" s="347"/>
      <c r="E26" s="349" t="s">
        <v>1150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83</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A34BA1-BA85-6D56-1A09-0.D3893F2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173</v>
      </c>
      <c r="D2" s="1673"/>
      <c r="E2" s="199"/>
      <c r="F2" s="1670"/>
      <c r="G2" s="1670" t="s">
        <v>331</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173</v>
      </c>
      <c r="D4" s="1673"/>
      <c r="E4" s="205" t="s">
        <v>1151</v>
      </c>
      <c r="F4" s="1670"/>
      <c r="G4" s="257"/>
      <c r="H4" s="1670" t="s">
        <v>331</v>
      </c>
      <c r="K4" s="1624"/>
      <c r="L4" s="1624"/>
      <c r="M4" s="1631">
        <v>0</v>
      </c>
    </row>
    <row s="1635" customFormat="1" customHeight="1" ht="14.25" hidden="1">
      <c r="A5" s="1362"/>
      <c r="B5" s="1160"/>
      <c r="C5" s="344"/>
      <c r="K5" s="1624"/>
      <c r="L5" s="1624"/>
      <c r="M5" s="1631">
        <v>0</v>
      </c>
    </row>
    <row s="1635" customFormat="1" customHeight="1" ht="18.75" hidden="1">
      <c r="A6" s="1683"/>
      <c r="B6" s="1160"/>
      <c r="C6" s="1730" t="s">
        <v>173</v>
      </c>
      <c r="D6" s="1673"/>
      <c r="E6" s="206" t="s">
        <v>1152</v>
      </c>
      <c r="F6" s="1670"/>
      <c r="G6" s="257"/>
      <c r="H6" s="1670" t="s">
        <v>331</v>
      </c>
      <c r="K6" s="1624"/>
      <c r="L6" s="1624"/>
      <c r="M6" s="1631">
        <v>0</v>
      </c>
    </row>
    <row s="1635" customFormat="1" customHeight="1" ht="14.25" hidden="1">
      <c r="A7" s="1362"/>
      <c r="B7" s="1160"/>
      <c r="C7" s="344"/>
      <c r="K7" s="1624"/>
      <c r="L7" s="1624"/>
      <c r="M7" s="1631">
        <v>0</v>
      </c>
    </row>
    <row s="1635" customFormat="1" customHeight="1" ht="18.75" hidden="1">
      <c r="A8" s="1683"/>
      <c r="B8" s="1160"/>
      <c r="C8" s="1730" t="s">
        <v>173</v>
      </c>
      <c r="D8" s="1673"/>
      <c r="E8" s="206" t="s">
        <v>1153</v>
      </c>
      <c r="F8" s="1670"/>
      <c r="G8" s="257"/>
      <c r="H8" s="1670" t="s">
        <v>331</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173</v>
      </c>
      <c r="D10" s="1673"/>
      <c r="E10" s="206" t="s">
        <v>1154</v>
      </c>
      <c r="F10" s="1670"/>
      <c r="G10" s="1674"/>
      <c r="H10" s="1670" t="s">
        <v>331</v>
      </c>
      <c r="K10" s="1624"/>
      <c r="L10" s="1624" t="s">
        <v>1155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ИМУП «ПОСЖИЛКОМСЕРВИС»</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325</v>
      </c>
      <c r="E18" s="2209"/>
      <c r="F18" s="2209"/>
      <c r="G18" s="2209"/>
      <c r="H18" s="2209"/>
      <c r="I18" s="2389" t="s">
        <v>326</v>
      </c>
      <c r="M18" s="83">
        <v>21</v>
      </c>
    </row>
    <row customHeight="1" ht="22.049999999999997">
      <c r="C19" s="96"/>
      <c r="D19" s="105" t="s">
        <v>89</v>
      </c>
      <c r="E19" s="108" t="s">
        <v>327</v>
      </c>
      <c r="F19" s="108"/>
      <c r="G19" s="108" t="s">
        <v>328</v>
      </c>
      <c r="H19" s="108" t="s">
        <v>415</v>
      </c>
      <c r="I19" s="2389"/>
      <c r="M19" s="83">
        <v>21</v>
      </c>
    </row>
    <row customHeight="1" ht="12" hidden="1">
      <c r="C20" s="96"/>
      <c r="D20" s="87"/>
      <c r="E20" s="87"/>
      <c r="F20" s="87"/>
      <c r="G20" s="87"/>
      <c r="H20" s="87"/>
      <c r="I20" s="87"/>
      <c r="M20" s="83">
        <v>0</v>
      </c>
    </row>
    <row customHeight="1" ht="14.699999999999998">
      <c r="A21" s="1683"/>
      <c r="C21" s="96"/>
      <c r="D21" s="147">
        <v>1</v>
      </c>
      <c r="E21" s="2461" t="s">
        <v>1156</v>
      </c>
      <c r="F21" s="2461"/>
      <c r="G21" s="2461"/>
      <c r="H21" s="2461"/>
      <c r="I21" s="208"/>
      <c r="M21" s="83">
        <v>14</v>
      </c>
    </row>
    <row customHeight="1" ht="21">
      <c r="A22" s="1683"/>
      <c r="C22" s="96"/>
      <c r="D22" s="147" t="s">
        <v>1046</v>
      </c>
      <c r="E22" s="194" t="s">
        <v>1157</v>
      </c>
      <c r="F22" s="198"/>
      <c r="G22" s="1737"/>
      <c r="H22" s="198" t="s">
        <v>331</v>
      </c>
      <c r="I22" s="151" t="s">
        <v>1158</v>
      </c>
      <c r="M22" s="83">
        <v>20</v>
      </c>
    </row>
    <row customHeight="1" ht="60">
      <c r="A23" s="1683"/>
      <c r="C23" s="96"/>
      <c r="D23" s="147" t="s">
        <v>1048</v>
      </c>
      <c r="E23" s="194" t="s">
        <v>1159</v>
      </c>
      <c r="F23" s="198"/>
      <c r="G23" s="257"/>
      <c r="H23" s="213"/>
      <c r="I23" s="258" t="s">
        <v>1160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331</v>
      </c>
      <c r="H24" s="213"/>
      <c r="I24" s="259" t="s">
        <v>656</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349</v>
      </c>
      <c r="E26" s="199"/>
      <c r="F26" s="198"/>
      <c r="G26" s="198" t="s">
        <v>331</v>
      </c>
      <c r="H26" s="213"/>
      <c r="I26" s="2169" t="s">
        <v>1161</v>
      </c>
      <c r="M26" s="83">
        <v>14</v>
      </c>
    </row>
    <row customHeight="1" ht="15.75">
      <c r="A27" s="1683" t="s">
        <v>111</v>
      </c>
      <c r="C27" s="96"/>
      <c r="D27" s="109"/>
      <c r="E27" s="203" t="s">
        <v>347</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778</v>
      </c>
      <c r="E29" s="205" t="s">
        <v>1151</v>
      </c>
      <c r="F29" s="198"/>
      <c r="G29" s="257"/>
      <c r="H29" s="198" t="s">
        <v>331</v>
      </c>
      <c r="I29" s="2169" t="s">
        <v>1162</v>
      </c>
      <c r="M29" s="83">
        <v>20</v>
      </c>
    </row>
    <row customHeight="1" ht="15.75">
      <c r="A30" s="1683" t="s">
        <v>112</v>
      </c>
      <c r="C30" s="96"/>
      <c r="D30" s="109"/>
      <c r="E30" s="203" t="s">
        <v>347</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338</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1163</v>
      </c>
      <c r="E33" s="206" t="s">
        <v>1152</v>
      </c>
      <c r="F33" s="198"/>
      <c r="G33" s="257"/>
      <c r="H33" s="198" t="s">
        <v>331</v>
      </c>
      <c r="I33" s="2169" t="s">
        <v>1164</v>
      </c>
      <c r="M33" s="83">
        <v>14</v>
      </c>
    </row>
    <row customHeight="1" ht="15.75">
      <c r="A34" s="1683" t="s">
        <v>91</v>
      </c>
      <c r="C34" s="96"/>
      <c r="D34" s="109"/>
      <c r="E34" s="204" t="s">
        <v>347</v>
      </c>
      <c r="F34" s="200"/>
      <c r="G34" s="200"/>
      <c r="H34" s="201"/>
      <c r="I34" s="2171"/>
      <c r="M34" s="83">
        <v>15</v>
      </c>
    </row>
    <row customHeight="1" ht="25.2">
      <c r="A35" s="1683"/>
      <c r="C35" s="96"/>
      <c r="D35" s="147" t="s">
        <v>906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1165</v>
      </c>
      <c r="E36" s="206" t="s">
        <v>1153</v>
      </c>
      <c r="F36" s="198"/>
      <c r="G36" s="257"/>
      <c r="H36" s="198" t="s">
        <v>331</v>
      </c>
      <c r="I36" s="2143" t="s">
        <v>1166</v>
      </c>
      <c r="M36" s="83">
        <v>14</v>
      </c>
    </row>
    <row customHeight="1" ht="15.75">
      <c r="A37" s="1683" t="s">
        <v>92</v>
      </c>
      <c r="C37" s="96"/>
      <c r="D37" s="109"/>
      <c r="E37" s="204" t="s">
        <v>347</v>
      </c>
      <c r="F37" s="200"/>
      <c r="G37" s="200"/>
      <c r="H37" s="201"/>
      <c r="I37" s="2143"/>
      <c r="M37" s="83">
        <v>15</v>
      </c>
    </row>
    <row customHeight="1" ht="27.299999999999997">
      <c r="A38" s="1683"/>
      <c r="C38" s="96"/>
      <c r="D38" s="147" t="s">
        <v>907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908</v>
      </c>
      <c r="E39" s="206" t="s">
        <v>1154</v>
      </c>
      <c r="F39" s="198"/>
      <c r="G39" s="207"/>
      <c r="H39" s="198" t="s">
        <v>331</v>
      </c>
      <c r="I39" s="2169" t="s">
        <v>1167</v>
      </c>
      <c r="L39" s="155" t="s">
        <v>1155</v>
      </c>
      <c r="M39" s="83">
        <v>14</v>
      </c>
    </row>
    <row customHeight="1" ht="15.75">
      <c r="A40" s="1683" t="s">
        <v>113</v>
      </c>
      <c r="C40" s="96"/>
      <c r="D40" s="109"/>
      <c r="E40" s="204" t="s">
        <v>347</v>
      </c>
      <c r="F40" s="200"/>
      <c r="G40" s="200"/>
      <c r="H40" s="201"/>
      <c r="I40" s="2171"/>
      <c r="M40" s="83">
        <v>15</v>
      </c>
    </row>
    <row s="1823" customFormat="1" customHeight="1" ht="3">
      <c r="A41" s="1683"/>
      <c r="K41" s="196"/>
      <c r="L41" s="196"/>
      <c r="M41" s="140">
        <v>3</v>
      </c>
    </row>
    <row customHeight="1" ht="26.25">
      <c r="D42" s="1681" t="s">
        <v>828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83</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C6BA22-27ED-F318-6BF3-0.CFFFCADD}" mc:Ignorable="x14ac xr xr2 xr3">
  <sheetPr>
    <tabColor theme="6" tint="0.4"/>
  </sheetPr>
  <dimension ref="A1:AH362"/>
  <sheetViews>
    <sheetView topLeftCell="A1" showGridLines="0" zoomScale="90" workbookViewId="0">
      <selection activeCell="K230" sqref="K230"/>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331</v>
      </c>
      <c r="M2" s="1875"/>
      <c r="N2" s="334"/>
      <c r="O2" s="1624"/>
      <c r="P2" s="1624"/>
      <c r="AH2" s="1631">
        <v>0</v>
      </c>
    </row>
    <row s="1635" customFormat="1" customHeight="1" ht="18.75" hidden="1">
      <c r="A3" s="1780"/>
      <c r="B3" s="1780"/>
      <c r="C3" s="369" t="s">
        <v>1168</v>
      </c>
      <c r="D3" s="344"/>
      <c r="E3" s="1031"/>
      <c r="F3" s="1031"/>
      <c r="G3" s="2427"/>
      <c r="H3" s="1500"/>
      <c r="I3" s="651" t="s">
        <v>1169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331</v>
      </c>
      <c r="M5" s="1875"/>
      <c r="N5" s="334"/>
      <c r="O5" s="1624"/>
      <c r="P5" s="1624"/>
      <c r="AH5" s="1631">
        <v>0</v>
      </c>
    </row>
    <row s="1635" customFormat="1" customHeight="1" ht="18.75" hidden="1">
      <c r="A6" s="1780"/>
      <c r="B6" s="1780"/>
      <c r="C6" s="369" t="s">
        <v>1170</v>
      </c>
      <c r="D6" s="344"/>
      <c r="E6" s="1031"/>
      <c r="F6" s="1031"/>
      <c r="G6" s="2427"/>
      <c r="H6" s="1500"/>
      <c r="I6" s="651" t="s">
        <v>1169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331</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331</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46141</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654,659,660</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325</v>
      </c>
      <c r="F19" s="2209"/>
      <c r="G19" s="2209"/>
      <c r="H19" s="2209"/>
      <c r="I19" s="2209"/>
      <c r="J19" s="2209"/>
      <c r="K19" s="2209"/>
      <c r="L19" s="2209"/>
      <c r="M19" s="2389" t="s">
        <v>326</v>
      </c>
      <c r="AH19" s="374">
        <v>21</v>
      </c>
    </row>
    <row customHeight="1" ht="22.049999999999997">
      <c r="D20" s="376"/>
      <c r="E20" s="2277" t="s">
        <v>89</v>
      </c>
      <c r="F20" s="2224" t="s">
        <v>124</v>
      </c>
      <c r="G20" s="2224" t="s">
        <v>125</v>
      </c>
      <c r="H20" s="2386" t="s">
        <v>1171</v>
      </c>
      <c r="I20" s="2387"/>
      <c r="J20" s="2433"/>
      <c r="K20" s="2224" t="s">
        <v>328</v>
      </c>
      <c r="L20" s="2224" t="s">
        <v>415</v>
      </c>
      <c r="M20" s="2389"/>
      <c r="AH20" s="374">
        <v>21</v>
      </c>
    </row>
    <row customHeight="1" ht="22.049999999999997">
      <c r="D21" s="376"/>
      <c r="E21" s="2279"/>
      <c r="F21" s="2225"/>
      <c r="G21" s="2225"/>
      <c r="H21" s="2218" t="s">
        <v>1172</v>
      </c>
      <c r="I21" s="2220"/>
      <c r="J21" s="108" t="s">
        <v>1173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331</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331</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1168</v>
      </c>
      <c r="D25" s="2466"/>
      <c r="E25" s="2204"/>
      <c r="F25" s="2470"/>
      <c r="G25" s="2427"/>
      <c r="H25" s="1500"/>
      <c r="I25" s="651" t="s">
        <v>1169</v>
      </c>
      <c r="J25" s="571"/>
      <c r="K25" s="1500"/>
      <c r="L25" s="214"/>
      <c r="M25" s="2170"/>
      <c r="N25" s="334"/>
      <c r="O25" s="1624"/>
      <c r="P25" s="1624"/>
      <c r="AH25" s="1631">
        <v>0</v>
      </c>
    </row>
    <row customHeight="1" ht="0.75" hidden="1">
      <c r="A26" s="1780"/>
      <c r="B26" s="1780"/>
      <c r="C26" s="369" t="s">
        <v>1174</v>
      </c>
      <c r="D26" s="2466"/>
      <c r="E26" s="2204"/>
      <c r="F26" s="2383"/>
      <c r="G26" s="400"/>
      <c r="H26" s="1500"/>
      <c r="I26" s="395"/>
      <c r="J26" s="349"/>
      <c r="K26" s="1500"/>
      <c r="L26" s="201"/>
      <c r="M26" s="2170"/>
      <c r="N26" s="334"/>
      <c r="AH26" s="374">
        <v>0</v>
      </c>
    </row>
    <row s="1635" customFormat="1" customHeight="1" ht="45">
      <c r="A27" s="1780" t="s">
        <v>165</v>
      </c>
      <c r="B27" s="1780" t="s">
        <v>166</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Тарифы на тепловую энергию (мощность) потребителям в случае отсутствия дифференциации тарифов по схеме подключения</v>
      </c>
      <c r="H27" s="1862"/>
      <c r="I27" s="1739">
        <v>46388</v>
      </c>
      <c r="J27" s="1773">
        <v>46752</v>
      </c>
      <c r="K27" s="1865" t="s">
        <v>1175</v>
      </c>
      <c r="L27" s="1862" t="s">
        <v>331</v>
      </c>
      <c r="M27" s="2170"/>
      <c r="N27" s="334"/>
      <c r="O27" s="1624"/>
      <c r="P27" s="1624"/>
      <c r="AH27" s="1631">
        <v>0</v>
      </c>
    </row>
    <row s="1635" customFormat="1" customHeight="1" ht="18.75">
      <c r="A28" s="1780"/>
      <c r="B28" s="1780"/>
      <c r="C28" s="369" t="s">
        <v>1168</v>
      </c>
      <c r="D28" s="2462"/>
      <c r="E28" s="2463"/>
      <c r="F28" s="2464"/>
      <c r="G28" s="2427"/>
      <c r="H28" s="1500"/>
      <c r="I28" s="651" t="s">
        <v>1169</v>
      </c>
      <c r="J28" s="571"/>
      <c r="K28" s="1500"/>
      <c r="L28" s="214"/>
      <c r="M28" s="2170"/>
      <c r="N28" s="334"/>
      <c r="O28" s="1624"/>
      <c r="P28" s="1624"/>
      <c r="AH28" s="1631">
        <v>0</v>
      </c>
    </row>
    <row s="1635" customFormat="1" customHeight="1" ht="18.75">
      <c r="A29" s="1823" t="s">
        <v>165</v>
      </c>
      <c r="B29" s="1823" t="s">
        <v>175</v>
      </c>
      <c r="C29" s="1687"/>
      <c r="D29" s="344"/>
      <c r="E29" s="1031"/>
      <c r="F29" s="1031"/>
      <c r="G29" s="2427" t="str">
        <f>INDEX(PT_DIFFERENTIATION_NTAR,MATCH(B29,PT_DIFFERENTIATION_NTAR_ID,0))</f>
        <v>Тарифы на тепловую энергию (мощность) населению и потребителям, приравненных к населению</v>
      </c>
      <c r="H29" s="2271"/>
      <c r="I29" s="1739">
        <v>46388</v>
      </c>
      <c r="J29" s="1773">
        <v>46752</v>
      </c>
      <c r="K29" s="2305" t="s">
        <v>1175</v>
      </c>
      <c r="L29" s="2271" t="s">
        <v>331</v>
      </c>
      <c r="M29" s="2318"/>
      <c r="N29" s="618"/>
      <c r="O29" s="1624"/>
      <c r="P29" s="1624"/>
      <c r="Q29" s="1635"/>
      <c r="R29" s="1635"/>
      <c r="S29" s="1635"/>
      <c r="T29" s="1635"/>
      <c r="U29" s="1635"/>
      <c r="V29" s="1635"/>
      <c r="W29" s="1635"/>
      <c r="X29" s="1635"/>
      <c r="Y29" s="1635"/>
      <c r="Z29" s="1635"/>
      <c r="AA29" s="1635"/>
      <c r="AB29" s="1635"/>
      <c r="AC29" s="1635"/>
      <c r="AD29" s="1635"/>
      <c r="AE29" s="1635"/>
      <c r="AF29" s="1635"/>
      <c r="AG29" s="1635"/>
      <c r="AH29" s="1635">
        <v>0</v>
      </c>
    </row>
    <row s="1635" customFormat="1" customHeight="1" ht="18.75">
      <c r="A30" s="1823"/>
      <c r="B30" s="1823"/>
      <c r="C30" s="1687" t="s">
        <v>1168</v>
      </c>
      <c r="D30" s="344"/>
      <c r="E30" s="1031"/>
      <c r="F30" s="1031"/>
      <c r="G30" s="2427"/>
      <c r="H30" s="2698"/>
      <c r="I30" s="2699" t="s">
        <v>1169</v>
      </c>
      <c r="J30" s="2700"/>
      <c r="K30" s="2698"/>
      <c r="L30" s="2701"/>
      <c r="M30" s="2318"/>
      <c r="N30" s="618"/>
      <c r="O30" s="1624"/>
      <c r="P30" s="1624"/>
      <c r="Q30" s="1635"/>
      <c r="R30" s="1635"/>
      <c r="S30" s="1635"/>
      <c r="T30" s="1635"/>
      <c r="U30" s="1635"/>
      <c r="V30" s="1635"/>
      <c r="W30" s="1635"/>
      <c r="X30" s="1635"/>
      <c r="Y30" s="1635"/>
      <c r="Z30" s="1635"/>
      <c r="AA30" s="1635"/>
      <c r="AB30" s="1635"/>
      <c r="AC30" s="1635"/>
      <c r="AD30" s="1635"/>
      <c r="AE30" s="1635"/>
      <c r="AF30" s="1635"/>
      <c r="AG30" s="1635"/>
      <c r="AH30" s="1635">
        <v>0</v>
      </c>
    </row>
    <row s="1635" customFormat="1" customHeight="1" ht="18.75">
      <c r="A31" s="1823" t="s">
        <v>165</v>
      </c>
      <c r="B31" s="1823" t="s">
        <v>180</v>
      </c>
      <c r="C31" s="1687"/>
      <c r="D31" s="344"/>
      <c r="E31" s="1031"/>
      <c r="F31" s="1031"/>
      <c r="G31" s="2427" t="str">
        <f>INDEX(PT_DIFFERENTIATION_NTAR,MATCH(B31,PT_DIFFERENTIATION_NTAR_ID,0))</f>
        <v>Тарифы на тепловую энергию (мощность) населению, проживающему в одноэтажных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v>
      </c>
      <c r="H31" s="2271"/>
      <c r="I31" s="1739">
        <v>46388</v>
      </c>
      <c r="J31" s="1773">
        <v>46752</v>
      </c>
      <c r="K31" s="2305" t="s">
        <v>1175</v>
      </c>
      <c r="L31" s="2271" t="s">
        <v>331</v>
      </c>
      <c r="M31" s="2318"/>
      <c r="N31" s="618"/>
      <c r="O31" s="1624"/>
      <c r="P31" s="1624"/>
      <c r="Q31" s="1635"/>
      <c r="R31" s="1635"/>
      <c r="S31" s="1635"/>
      <c r="T31" s="1635"/>
      <c r="U31" s="1635"/>
      <c r="V31" s="1635"/>
      <c r="W31" s="1635"/>
      <c r="X31" s="1635"/>
      <c r="Y31" s="1635"/>
      <c r="Z31" s="1635"/>
      <c r="AA31" s="1635"/>
      <c r="AB31" s="1635"/>
      <c r="AC31" s="1635"/>
      <c r="AD31" s="1635"/>
      <c r="AE31" s="1635"/>
      <c r="AF31" s="1635"/>
      <c r="AG31" s="1635"/>
      <c r="AH31" s="1635">
        <v>0</v>
      </c>
    </row>
    <row s="1635" customFormat="1" customHeight="1" ht="18.75">
      <c r="A32" s="1823"/>
      <c r="B32" s="1823"/>
      <c r="C32" s="1687" t="s">
        <v>1168</v>
      </c>
      <c r="D32" s="344"/>
      <c r="E32" s="1031"/>
      <c r="F32" s="1031"/>
      <c r="G32" s="2427"/>
      <c r="H32" s="2698"/>
      <c r="I32" s="2702" t="s">
        <v>1169</v>
      </c>
      <c r="J32" s="2700"/>
      <c r="K32" s="2698"/>
      <c r="L32" s="2701"/>
      <c r="M32" s="2318"/>
      <c r="N32" s="618"/>
      <c r="O32" s="1624"/>
      <c r="P32" s="1624"/>
      <c r="Q32" s="1635"/>
      <c r="R32" s="1635"/>
      <c r="S32" s="1635"/>
      <c r="T32" s="1635"/>
      <c r="U32" s="1635"/>
      <c r="V32" s="1635"/>
      <c r="W32" s="1635"/>
      <c r="X32" s="1635"/>
      <c r="Y32" s="1635"/>
      <c r="Z32" s="1635"/>
      <c r="AA32" s="1635"/>
      <c r="AB32" s="1635"/>
      <c r="AC32" s="1635"/>
      <c r="AD32" s="1635"/>
      <c r="AE32" s="1635"/>
      <c r="AF32" s="1635"/>
      <c r="AG32" s="1635"/>
      <c r="AH32" s="1635">
        <v>0</v>
      </c>
    </row>
    <row s="1635" customFormat="1" customHeight="1" ht="18.75">
      <c r="A33" s="1823" t="s">
        <v>165</v>
      </c>
      <c r="B33" s="1823" t="s">
        <v>185</v>
      </c>
      <c r="C33" s="1687"/>
      <c r="D33" s="344"/>
      <c r="E33" s="1031"/>
      <c r="F33" s="1031"/>
      <c r="G33" s="2427" t="str">
        <f>INDEX(PT_DIFFERENTIATION_NTAR,MATCH(B33,PT_DIFFERENTIATION_NTAR_ID,0))</f>
        <v>Тарифы на тепловую энергию (мощность) населению, проживающему в двухэтажных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v>
      </c>
      <c r="H33" s="2271"/>
      <c r="I33" s="1739">
        <v>46388</v>
      </c>
      <c r="J33" s="1773">
        <v>46752</v>
      </c>
      <c r="K33" s="2305" t="s">
        <v>1175</v>
      </c>
      <c r="L33" s="2271" t="s">
        <v>331</v>
      </c>
      <c r="M33" s="2318"/>
      <c r="N33" s="618"/>
      <c r="O33" s="1624"/>
      <c r="P33" s="1624"/>
      <c r="Q33" s="1635"/>
      <c r="R33" s="1635"/>
      <c r="S33" s="1635"/>
      <c r="T33" s="1635"/>
      <c r="U33" s="1635"/>
      <c r="V33" s="1635"/>
      <c r="W33" s="1635"/>
      <c r="X33" s="1635"/>
      <c r="Y33" s="1635"/>
      <c r="Z33" s="1635"/>
      <c r="AA33" s="1635"/>
      <c r="AB33" s="1635"/>
      <c r="AC33" s="1635"/>
      <c r="AD33" s="1635"/>
      <c r="AE33" s="1635"/>
      <c r="AF33" s="1635"/>
      <c r="AG33" s="1635"/>
      <c r="AH33" s="1635">
        <v>0</v>
      </c>
    </row>
    <row s="1635" customFormat="1" customHeight="1" ht="18.75">
      <c r="A34" s="1823"/>
      <c r="B34" s="1823"/>
      <c r="C34" s="1687" t="s">
        <v>1168</v>
      </c>
      <c r="D34" s="344"/>
      <c r="E34" s="1031"/>
      <c r="F34" s="1031"/>
      <c r="G34" s="2427"/>
      <c r="H34" s="2698"/>
      <c r="I34" s="2703" t="s">
        <v>1169</v>
      </c>
      <c r="J34" s="2700"/>
      <c r="K34" s="2698"/>
      <c r="L34" s="2701"/>
      <c r="M34" s="2318"/>
      <c r="N34" s="618"/>
      <c r="O34" s="1624"/>
      <c r="P34" s="1624"/>
      <c r="Q34" s="1635"/>
      <c r="R34" s="1635"/>
      <c r="S34" s="1635"/>
      <c r="T34" s="1635"/>
      <c r="U34" s="1635"/>
      <c r="V34" s="1635"/>
      <c r="W34" s="1635"/>
      <c r="X34" s="1635"/>
      <c r="Y34" s="1635"/>
      <c r="Z34" s="1635"/>
      <c r="AA34" s="1635"/>
      <c r="AB34" s="1635"/>
      <c r="AC34" s="1635"/>
      <c r="AD34" s="1635"/>
      <c r="AE34" s="1635"/>
      <c r="AF34" s="1635"/>
      <c r="AG34" s="1635"/>
      <c r="AH34" s="1635">
        <v>0</v>
      </c>
    </row>
    <row s="1635" customFormat="1" customHeight="1" ht="0.75">
      <c r="A35" s="1780"/>
      <c r="B35" s="1780"/>
      <c r="C35" s="369" t="s">
        <v>1174</v>
      </c>
      <c r="D35" s="2462"/>
      <c r="E35" s="2204"/>
      <c r="F35" s="2383"/>
      <c r="G35" s="400"/>
      <c r="H35" s="1500"/>
      <c r="I35" s="651"/>
      <c r="J35" s="571"/>
      <c r="K35" s="1500"/>
      <c r="L35" s="214"/>
      <c r="M35" s="2170"/>
      <c r="N35" s="334"/>
      <c r="O35" s="1624"/>
      <c r="P35" s="1624"/>
      <c r="AH35" s="1631">
        <v>0</v>
      </c>
    </row>
    <row s="1635" customFormat="1" customHeight="1" ht="45">
      <c r="A36" s="1780" t="s">
        <v>193</v>
      </c>
      <c r="B36" s="1780" t="s">
        <v>194</v>
      </c>
      <c r="C36" s="369"/>
      <c r="D36" s="2462"/>
      <c r="E36" s="2204"/>
      <c r="F36" s="2383" t="str">
        <f>INDEX(PT_DIFFERENTIATION_VTAR,MATCH(A36,PT_DIFFERENTIATION_VTAR_ID,0))</f>
        <v>Тарифы на теплоноситель, поставляемый теплоснабжающими организациями потребителям, другим теплоснабжающим организациям</v>
      </c>
      <c r="G36" s="2427" t="str">
        <f>INDEX(PT_DIFFERENTIATION_NTAR,MATCH(B36,PT_DIFFERENTIATION_NTAR_ID,0))</f>
        <v>Тариф на теплоноситель, поставляемый потребителям</v>
      </c>
      <c r="H36" s="1862"/>
      <c r="I36" s="1739">
        <v>46388</v>
      </c>
      <c r="J36" s="1773">
        <v>46752</v>
      </c>
      <c r="K36" s="1865" t="s">
        <v>1175</v>
      </c>
      <c r="L36" s="1862" t="s">
        <v>331</v>
      </c>
      <c r="M36" s="2170"/>
      <c r="N36" s="334"/>
      <c r="O36" s="1624"/>
      <c r="P36" s="1624"/>
      <c r="AH36" s="1631">
        <v>0</v>
      </c>
    </row>
    <row s="1635" customFormat="1" customHeight="1" ht="18.75">
      <c r="A37" s="1780"/>
      <c r="B37" s="1780"/>
      <c r="C37" s="369" t="s">
        <v>1168</v>
      </c>
      <c r="D37" s="2462"/>
      <c r="E37" s="2204"/>
      <c r="F37" s="2383"/>
      <c r="G37" s="2427"/>
      <c r="H37" s="1500"/>
      <c r="I37" s="651" t="s">
        <v>1169</v>
      </c>
      <c r="J37" s="571"/>
      <c r="K37" s="1500"/>
      <c r="L37" s="214"/>
      <c r="M37" s="2170"/>
      <c r="N37" s="334"/>
      <c r="O37" s="1624"/>
      <c r="P37" s="1624"/>
      <c r="AH37" s="1631">
        <v>0</v>
      </c>
    </row>
    <row s="1635" customFormat="1" customHeight="1" ht="0.75">
      <c r="A38" s="1780"/>
      <c r="B38" s="1780"/>
      <c r="C38" s="369" t="s">
        <v>1174</v>
      </c>
      <c r="D38" s="2462"/>
      <c r="E38" s="2204"/>
      <c r="F38" s="2383"/>
      <c r="G38" s="400"/>
      <c r="H38" s="1500"/>
      <c r="I38" s="651"/>
      <c r="J38" s="571"/>
      <c r="K38" s="1500"/>
      <c r="L38" s="214"/>
      <c r="M38" s="2170"/>
      <c r="N38" s="334"/>
      <c r="O38" s="1624"/>
      <c r="P38" s="1624"/>
      <c r="AH38" s="1631">
        <v>0</v>
      </c>
    </row>
    <row s="1635" customFormat="1" customHeight="1" ht="45">
      <c r="A39" s="1780" t="s">
        <v>200</v>
      </c>
      <c r="B39" s="1780" t="s">
        <v>201</v>
      </c>
      <c r="C39" s="369"/>
      <c r="D39" s="2462"/>
      <c r="E39" s="2204"/>
      <c r="F39" s="2383" t="str">
        <f>INDEX(PT_DIFFERENTIATION_VTAR,MATCH(A39,PT_DIFFERENTIATION_VTAR_ID,0))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9" s="2427" t="str">
        <f>INDEX(PT_DIFFERENTIATION_NTAR,MATCH(B39,PT_DIFFERENTIATION_NTAR_ID,0))</f>
        <v>Тарифы на горячую воду в открытых системах теплоснабжения (горячее водоснабжение)</v>
      </c>
      <c r="H39" s="1862"/>
      <c r="I39" s="1739">
        <v>46388</v>
      </c>
      <c r="J39" s="1773">
        <v>46752</v>
      </c>
      <c r="K39" s="1865" t="s">
        <v>1175</v>
      </c>
      <c r="L39" s="1862" t="s">
        <v>331</v>
      </c>
      <c r="M39" s="2170"/>
      <c r="N39" s="334"/>
      <c r="O39" s="1624"/>
      <c r="P39" s="1624"/>
      <c r="AH39" s="1631">
        <v>0</v>
      </c>
    </row>
    <row s="1635" customFormat="1" customHeight="1" ht="18.75">
      <c r="A40" s="1780"/>
      <c r="B40" s="1780"/>
      <c r="C40" s="369" t="s">
        <v>1168</v>
      </c>
      <c r="D40" s="2462"/>
      <c r="E40" s="2204"/>
      <c r="F40" s="2383"/>
      <c r="G40" s="2427"/>
      <c r="H40" s="1500"/>
      <c r="I40" s="651" t="s">
        <v>1169</v>
      </c>
      <c r="J40" s="571"/>
      <c r="K40" s="1500"/>
      <c r="L40" s="214"/>
      <c r="M40" s="2170"/>
      <c r="N40" s="334"/>
      <c r="O40" s="1624"/>
      <c r="P40" s="1624"/>
      <c r="AH40" s="1631">
        <v>0</v>
      </c>
    </row>
    <row s="1635" customFormat="1" customHeight="1" ht="0.75">
      <c r="A41" s="1780"/>
      <c r="B41" s="1780"/>
      <c r="C41" s="369" t="s">
        <v>1174</v>
      </c>
      <c r="D41" s="2462"/>
      <c r="E41" s="2204"/>
      <c r="F41" s="2383"/>
      <c r="G41" s="400"/>
      <c r="H41" s="1500"/>
      <c r="I41" s="651"/>
      <c r="J41" s="571"/>
      <c r="K41" s="1500"/>
      <c r="L41" s="214"/>
      <c r="M41" s="2170"/>
      <c r="N41" s="334"/>
      <c r="O41" s="1624"/>
      <c r="P41" s="1624"/>
      <c r="AH41" s="1631">
        <v>0</v>
      </c>
    </row>
    <row s="1635" customFormat="1" customHeight="1" ht="18.75" hidden="1">
      <c r="A42" s="1780" t="s">
        <v>206</v>
      </c>
      <c r="B42" s="1780" t="s">
        <v>207</v>
      </c>
      <c r="C42" s="369"/>
      <c r="D42" s="2462"/>
      <c r="E42" s="2204"/>
      <c r="F42" s="2383" t="str">
        <f>INDEX(PT_DIFFERENTIATION_VTAR,MATCH(A42,PT_DIFFERENTIATION_VTAR_ID,0))</f>
        <v>Тарифы на услуги по передаче тепловой энергии</v>
      </c>
      <c r="G42" s="2427" t="str">
        <f>INDEX(PT_DIFFERENTIATION_NTAR,MATCH(B42,PT_DIFFERENTIATION_NTAR_ID,0))</f>
        <v/>
      </c>
      <c r="H42" s="1862"/>
      <c r="I42" s="1739"/>
      <c r="J42" s="1773"/>
      <c r="K42" s="1865"/>
      <c r="L42" s="1862" t="s">
        <v>331</v>
      </c>
      <c r="M42" s="2170"/>
      <c r="N42" s="334"/>
      <c r="O42" s="1624"/>
      <c r="P42" s="1624"/>
      <c r="AH42" s="1631">
        <v>0</v>
      </c>
    </row>
    <row s="1635" customFormat="1" customHeight="1" ht="18.75" hidden="1">
      <c r="A43" s="1780"/>
      <c r="B43" s="1780"/>
      <c r="C43" s="369" t="s">
        <v>1168</v>
      </c>
      <c r="D43" s="2462"/>
      <c r="E43" s="2204"/>
      <c r="F43" s="2383"/>
      <c r="G43" s="2427"/>
      <c r="H43" s="1500"/>
      <c r="I43" s="651" t="s">
        <v>1169</v>
      </c>
      <c r="J43" s="571"/>
      <c r="K43" s="1500"/>
      <c r="L43" s="214"/>
      <c r="M43" s="2170"/>
      <c r="N43" s="334"/>
      <c r="O43" s="1624"/>
      <c r="P43" s="1624"/>
      <c r="AH43" s="1631">
        <v>0</v>
      </c>
    </row>
    <row s="1635" customFormat="1" customHeight="1" ht="0.75" hidden="1">
      <c r="A44" s="1780"/>
      <c r="B44" s="1780"/>
      <c r="C44" s="369" t="s">
        <v>1174</v>
      </c>
      <c r="D44" s="2462"/>
      <c r="E44" s="2204"/>
      <c r="F44" s="2383"/>
      <c r="G44" s="400"/>
      <c r="H44" s="1500"/>
      <c r="I44" s="651"/>
      <c r="J44" s="571"/>
      <c r="K44" s="1500"/>
      <c r="L44" s="214"/>
      <c r="M44" s="2170"/>
      <c r="N44" s="334"/>
      <c r="O44" s="1624"/>
      <c r="P44" s="1624"/>
      <c r="AH44" s="1631">
        <v>0</v>
      </c>
    </row>
    <row s="1635" customFormat="1" customHeight="1" ht="18.75" hidden="1">
      <c r="A45" s="1780" t="s">
        <v>212</v>
      </c>
      <c r="B45" s="1780" t="s">
        <v>213</v>
      </c>
      <c r="C45" s="369"/>
      <c r="D45" s="2462"/>
      <c r="E45" s="2204"/>
      <c r="F45" s="2383" t="str">
        <f>INDEX(PT_DIFFERENTIATION_VTAR,MATCH(A45,PT_DIFFERENTIATION_VTAR_ID,0))</f>
        <v>Тарифы на услуги по передаче теплоносителя</v>
      </c>
      <c r="G45" s="2427" t="str">
        <f>INDEX(PT_DIFFERENTIATION_NTAR,MATCH(B45,PT_DIFFERENTIATION_NTAR_ID,0))</f>
        <v/>
      </c>
      <c r="H45" s="1862"/>
      <c r="I45" s="1739"/>
      <c r="J45" s="1773"/>
      <c r="K45" s="1865"/>
      <c r="L45" s="1862" t="s">
        <v>331</v>
      </c>
      <c r="M45" s="2170"/>
      <c r="N45" s="334"/>
      <c r="O45" s="1624"/>
      <c r="P45" s="1624"/>
      <c r="AH45" s="1631">
        <v>0</v>
      </c>
    </row>
    <row s="1635" customFormat="1" customHeight="1" ht="18.75" hidden="1">
      <c r="A46" s="1780"/>
      <c r="B46" s="1780"/>
      <c r="C46" s="369" t="s">
        <v>1168</v>
      </c>
      <c r="D46" s="2462"/>
      <c r="E46" s="2204"/>
      <c r="F46" s="2383"/>
      <c r="G46" s="2427"/>
      <c r="H46" s="1500"/>
      <c r="I46" s="651" t="s">
        <v>1169</v>
      </c>
      <c r="J46" s="571"/>
      <c r="K46" s="1500"/>
      <c r="L46" s="214"/>
      <c r="M46" s="2170"/>
      <c r="N46" s="334"/>
      <c r="O46" s="1624"/>
      <c r="P46" s="1624"/>
      <c r="AH46" s="1631">
        <v>0</v>
      </c>
    </row>
    <row s="1635" customFormat="1" customHeight="1" ht="0.75" hidden="1">
      <c r="A47" s="1780"/>
      <c r="B47" s="1780"/>
      <c r="C47" s="369" t="s">
        <v>1174</v>
      </c>
      <c r="D47" s="2462"/>
      <c r="E47" s="2204"/>
      <c r="F47" s="2383"/>
      <c r="G47" s="400"/>
      <c r="H47" s="1500"/>
      <c r="I47" s="651"/>
      <c r="J47" s="571"/>
      <c r="K47" s="1500"/>
      <c r="L47" s="214"/>
      <c r="M47" s="2170"/>
      <c r="N47" s="334"/>
      <c r="O47" s="1624"/>
      <c r="P47" s="1624"/>
      <c r="AH47" s="1631">
        <v>0</v>
      </c>
    </row>
    <row s="1635" customFormat="1" customHeight="1" ht="18.75" hidden="1">
      <c r="A48" s="1780" t="s">
        <v>218</v>
      </c>
      <c r="B48" s="1780" t="s">
        <v>219</v>
      </c>
      <c r="C48" s="369"/>
      <c r="D48" s="2462"/>
      <c r="E48" s="2204"/>
      <c r="F48" s="2383" t="str">
        <f>INDEX(PT_DIFFERENTIATION_VTAR,MATCH(A48,PT_DIFFERENTIATION_VTAR_ID,0))</f>
        <v>Плата за услуги по поддержанию резервной тепловой мощности при отсутствии потребления тепловой энергии</v>
      </c>
      <c r="G48" s="2427" t="str">
        <f>INDEX(PT_DIFFERENTIATION_NTAR,MATCH(B48,PT_DIFFERENTIATION_NTAR_ID,0))</f>
        <v/>
      </c>
      <c r="H48" s="1862"/>
      <c r="I48" s="1739"/>
      <c r="J48" s="1773"/>
      <c r="K48" s="1865"/>
      <c r="L48" s="1862" t="s">
        <v>331</v>
      </c>
      <c r="M48" s="2170"/>
      <c r="N48" s="334"/>
      <c r="O48" s="1624"/>
      <c r="P48" s="1624"/>
      <c r="AH48" s="1631">
        <v>0</v>
      </c>
    </row>
    <row s="1635" customFormat="1" customHeight="1" ht="18.75" hidden="1">
      <c r="A49" s="1780"/>
      <c r="B49" s="1780"/>
      <c r="C49" s="369" t="s">
        <v>1168</v>
      </c>
      <c r="D49" s="2462"/>
      <c r="E49" s="2204"/>
      <c r="F49" s="2383"/>
      <c r="G49" s="2427"/>
      <c r="H49" s="1500"/>
      <c r="I49" s="651" t="s">
        <v>1169</v>
      </c>
      <c r="J49" s="571"/>
      <c r="K49" s="1500"/>
      <c r="L49" s="214"/>
      <c r="M49" s="2170"/>
      <c r="N49" s="334"/>
      <c r="O49" s="1624"/>
      <c r="P49" s="1624"/>
      <c r="AH49" s="1631">
        <v>0</v>
      </c>
    </row>
    <row s="1635" customFormat="1" customHeight="1" ht="0.75" hidden="1">
      <c r="A50" s="1780"/>
      <c r="B50" s="1780"/>
      <c r="C50" s="369" t="s">
        <v>1174</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Плата за подключение (технологическое присоединение) к системе теплоснабжения</v>
      </c>
      <c r="G51" s="2427" t="str">
        <f>INDEX(PT_DIFFERENTIATION_NTAR,MATCH(B51,PT_DIFFERENTIATION_NTAR_ID,0))</f>
        <v/>
      </c>
      <c r="H51" s="1862"/>
      <c r="I51" s="1739"/>
      <c r="J51" s="1773"/>
      <c r="K51" s="1865"/>
      <c r="L51" s="1862" t="s">
        <v>331</v>
      </c>
      <c r="M51" s="2170"/>
      <c r="N51" s="334"/>
      <c r="O51" s="1624"/>
      <c r="P51" s="1624"/>
      <c r="AH51" s="1631">
        <v>0</v>
      </c>
    </row>
    <row s="1635" customFormat="1" customHeight="1" ht="18.75" hidden="1">
      <c r="A52" s="1780"/>
      <c r="B52" s="1780"/>
      <c r="C52" s="369" t="s">
        <v>1168</v>
      </c>
      <c r="D52" s="2462"/>
      <c r="E52" s="2204"/>
      <c r="F52" s="2383"/>
      <c r="G52" s="2427"/>
      <c r="H52" s="1500"/>
      <c r="I52" s="651" t="s">
        <v>1169</v>
      </c>
      <c r="J52" s="571"/>
      <c r="K52" s="1500"/>
      <c r="L52" s="214"/>
      <c r="M52" s="2170"/>
      <c r="N52" s="334"/>
      <c r="O52" s="1624"/>
      <c r="P52" s="1624"/>
      <c r="AH52" s="1631">
        <v>0</v>
      </c>
    </row>
    <row s="1635" customFormat="1" customHeight="1" ht="0.75" hidden="1">
      <c r="A53" s="1780"/>
      <c r="B53" s="1780"/>
      <c r="C53" s="369" t="s">
        <v>1174</v>
      </c>
      <c r="D53" s="2462"/>
      <c r="E53" s="2204"/>
      <c r="F53" s="2383"/>
      <c r="G53" s="400"/>
      <c r="H53" s="1500"/>
      <c r="I53" s="651"/>
      <c r="J53" s="571"/>
      <c r="K53" s="1500"/>
      <c r="L53" s="214"/>
      <c r="M53" s="2170"/>
      <c r="N53" s="334"/>
      <c r="O53" s="1624"/>
      <c r="P53" s="1624"/>
      <c r="AH53" s="1631">
        <v>0</v>
      </c>
    </row>
    <row s="1635" customFormat="1" customHeight="1" ht="18.75" hidden="1">
      <c r="A54" s="1780" t="s">
        <v>230</v>
      </c>
      <c r="B54" s="1780" t="s">
        <v>231</v>
      </c>
      <c r="C54" s="369"/>
      <c r="D54" s="2462"/>
      <c r="E54" s="2204"/>
      <c r="F54" s="2383" t="str">
        <f>INDEX(PT_DIFFERENTIATION_VTAR,MATCH(A54,PT_DIFFERENTIATION_VTAR_ID,0))</f>
        <v>Плата за подключение (технологическое присоединение) к системе теплоснабжения (индивидуальная)</v>
      </c>
      <c r="G54" s="2427" t="str">
        <f>INDEX(PT_DIFFERENTIATION_NTAR,MATCH(B54,PT_DIFFERENTIATION_NTAR_ID,0))</f>
        <v/>
      </c>
      <c r="H54" s="1989"/>
      <c r="I54" s="1739"/>
      <c r="J54" s="1773"/>
      <c r="K54" s="1865"/>
      <c r="L54" s="1989" t="s">
        <v>331</v>
      </c>
      <c r="M54" s="2170"/>
      <c r="N54" s="334"/>
      <c r="O54" s="1624"/>
      <c r="P54" s="1624"/>
      <c r="AH54" s="1631">
        <v>0</v>
      </c>
    </row>
    <row s="1635" customFormat="1" customHeight="1" ht="18.75" hidden="1">
      <c r="A55" s="1780"/>
      <c r="B55" s="1780"/>
      <c r="C55" s="369" t="s">
        <v>1168</v>
      </c>
      <c r="D55" s="2462"/>
      <c r="E55" s="2204"/>
      <c r="F55" s="2383"/>
      <c r="G55" s="2427"/>
      <c r="H55" s="1500"/>
      <c r="I55" s="651" t="s">
        <v>1169</v>
      </c>
      <c r="J55" s="571"/>
      <c r="K55" s="1500"/>
      <c r="L55" s="214"/>
      <c r="M55" s="2170"/>
      <c r="N55" s="334"/>
      <c r="O55" s="1624"/>
      <c r="P55" s="1624"/>
      <c r="AH55" s="1631">
        <v>0</v>
      </c>
    </row>
    <row s="1635" customFormat="1" customHeight="1" ht="0.75" hidden="1">
      <c r="A56" s="1780"/>
      <c r="B56" s="1780"/>
      <c r="C56" s="369" t="s">
        <v>1174</v>
      </c>
      <c r="D56" s="2462"/>
      <c r="E56" s="2204"/>
      <c r="F56" s="2383"/>
      <c r="G56" s="400"/>
      <c r="H56" s="1500"/>
      <c r="I56" s="651"/>
      <c r="J56" s="571"/>
      <c r="K56" s="1500"/>
      <c r="L56" s="214"/>
      <c r="M56" s="2170"/>
      <c r="N56" s="334"/>
      <c r="O56" s="1624"/>
      <c r="P56" s="1624"/>
      <c r="AH56" s="1631">
        <v>0</v>
      </c>
    </row>
    <row s="1635" customFormat="1" customHeight="1" ht="18.75" hidden="1">
      <c r="A57" s="1780" t="s">
        <v>250</v>
      </c>
      <c r="B57" s="1780" t="s">
        <v>251</v>
      </c>
      <c r="C57" s="369"/>
      <c r="D57" s="2462"/>
      <c r="E57" s="2204"/>
      <c r="F57" s="2383" t="str">
        <f>INDEX(PT_DIFFERENTIATION_VTAR,MATCH(A57,PT_DIFFERENTIATION_VTAR_ID,0))</f>
        <v>Тариф на питьевую воду (питьевое водоснабжение)</v>
      </c>
      <c r="G57" s="2427" t="str">
        <f>INDEX(PT_DIFFERENTIATION_NTAR,MATCH(B57,PT_DIFFERENTIATION_NTAR_ID,0))</f>
        <v/>
      </c>
      <c r="H57" s="1862"/>
      <c r="I57" s="1739"/>
      <c r="J57" s="1773"/>
      <c r="K57" s="1865"/>
      <c r="L57" s="1862" t="s">
        <v>331</v>
      </c>
      <c r="M57" s="2170"/>
      <c r="N57" s="334"/>
      <c r="O57" s="1624"/>
      <c r="P57" s="1624"/>
      <c r="AH57" s="1631">
        <v>0</v>
      </c>
    </row>
    <row s="1635" customFormat="1" customHeight="1" ht="18.75" hidden="1">
      <c r="A58" s="1780"/>
      <c r="B58" s="1780"/>
      <c r="C58" s="369" t="s">
        <v>1168</v>
      </c>
      <c r="D58" s="2462"/>
      <c r="E58" s="2204"/>
      <c r="F58" s="2383"/>
      <c r="G58" s="2427"/>
      <c r="H58" s="1500"/>
      <c r="I58" s="651" t="s">
        <v>1169</v>
      </c>
      <c r="J58" s="571"/>
      <c r="K58" s="1500"/>
      <c r="L58" s="214"/>
      <c r="M58" s="2170"/>
      <c r="N58" s="334"/>
      <c r="O58" s="1624"/>
      <c r="P58" s="1624"/>
      <c r="AH58" s="1631">
        <v>0</v>
      </c>
    </row>
    <row s="1635" customFormat="1" customHeight="1" ht="0.75" hidden="1">
      <c r="A59" s="1780"/>
      <c r="B59" s="1780"/>
      <c r="C59" s="369" t="s">
        <v>1174</v>
      </c>
      <c r="D59" s="2462"/>
      <c r="E59" s="2204"/>
      <c r="F59" s="2383"/>
      <c r="G59" s="400"/>
      <c r="H59" s="1500"/>
      <c r="I59" s="651"/>
      <c r="J59" s="571"/>
      <c r="K59" s="1500"/>
      <c r="L59" s="214"/>
      <c r="M59" s="2170"/>
      <c r="N59" s="334"/>
      <c r="O59" s="1624"/>
      <c r="P59" s="1624"/>
      <c r="AH59" s="1631">
        <v>0</v>
      </c>
    </row>
    <row s="1635" customFormat="1" customHeight="1" ht="18.75" hidden="1">
      <c r="A60" s="1780" t="s">
        <v>255</v>
      </c>
      <c r="B60" s="1780" t="s">
        <v>256</v>
      </c>
      <c r="C60" s="369"/>
      <c r="D60" s="2462"/>
      <c r="E60" s="2204"/>
      <c r="F60" s="2383" t="str">
        <f>INDEX(PT_DIFFERENTIATION_VTAR,MATCH(A60,PT_DIFFERENTIATION_VTAR_ID,0))</f>
        <v>Тариф на техническую воду</v>
      </c>
      <c r="G60" s="2427" t="str">
        <f>INDEX(PT_DIFFERENTIATION_NTAR,MATCH(B60,PT_DIFFERENTIATION_NTAR_ID,0))</f>
        <v/>
      </c>
      <c r="H60" s="1862"/>
      <c r="I60" s="1739"/>
      <c r="J60" s="1773"/>
      <c r="K60" s="1865"/>
      <c r="L60" s="1862" t="s">
        <v>331</v>
      </c>
      <c r="M60" s="2170"/>
      <c r="N60" s="334"/>
      <c r="O60" s="1624"/>
      <c r="P60" s="1624"/>
      <c r="AH60" s="1631">
        <v>0</v>
      </c>
    </row>
    <row s="1635" customFormat="1" customHeight="1" ht="18.75" hidden="1">
      <c r="A61" s="1780"/>
      <c r="B61" s="1780"/>
      <c r="C61" s="369" t="s">
        <v>1168</v>
      </c>
      <c r="D61" s="2462"/>
      <c r="E61" s="2204"/>
      <c r="F61" s="2383"/>
      <c r="G61" s="2427"/>
      <c r="H61" s="1500"/>
      <c r="I61" s="651" t="s">
        <v>1169</v>
      </c>
      <c r="J61" s="571"/>
      <c r="K61" s="1500"/>
      <c r="L61" s="214"/>
      <c r="M61" s="2170"/>
      <c r="N61" s="334"/>
      <c r="O61" s="1624"/>
      <c r="P61" s="1624"/>
      <c r="AH61" s="1631">
        <v>0</v>
      </c>
    </row>
    <row s="1635" customFormat="1" customHeight="1" ht="0.75" hidden="1">
      <c r="A62" s="1780"/>
      <c r="B62" s="1780"/>
      <c r="C62" s="369" t="s">
        <v>1174</v>
      </c>
      <c r="D62" s="2462"/>
      <c r="E62" s="2204"/>
      <c r="F62" s="2383"/>
      <c r="G62" s="400"/>
      <c r="H62" s="1500"/>
      <c r="I62" s="651"/>
      <c r="J62" s="571"/>
      <c r="K62" s="1500"/>
      <c r="L62" s="214"/>
      <c r="M62" s="2170"/>
      <c r="N62" s="334"/>
      <c r="O62" s="1624"/>
      <c r="P62" s="1624"/>
      <c r="AH62" s="1631">
        <v>0</v>
      </c>
    </row>
    <row s="1635" customFormat="1" customHeight="1" ht="18.75" hidden="1">
      <c r="A63" s="1780" t="s">
        <v>260</v>
      </c>
      <c r="B63" s="1780" t="s">
        <v>261</v>
      </c>
      <c r="C63" s="369"/>
      <c r="D63" s="2462"/>
      <c r="E63" s="2204"/>
      <c r="F63" s="2383" t="str">
        <f>INDEX(PT_DIFFERENTIATION_VTAR,MATCH(A63,PT_DIFFERENTIATION_VTAR_ID,0))</f>
        <v>Тариф на транспортировку воды</v>
      </c>
      <c r="G63" s="2427" t="str">
        <f>INDEX(PT_DIFFERENTIATION_NTAR,MATCH(B63,PT_DIFFERENTIATION_NTAR_ID,0))</f>
        <v/>
      </c>
      <c r="H63" s="1862"/>
      <c r="I63" s="1739"/>
      <c r="J63" s="1773"/>
      <c r="K63" s="1865"/>
      <c r="L63" s="1862" t="s">
        <v>331</v>
      </c>
      <c r="M63" s="2170"/>
      <c r="N63" s="334"/>
      <c r="O63" s="1624"/>
      <c r="P63" s="1624"/>
      <c r="AH63" s="1631">
        <v>0</v>
      </c>
    </row>
    <row s="1635" customFormat="1" customHeight="1" ht="18.75" hidden="1">
      <c r="A64" s="1780"/>
      <c r="B64" s="1780"/>
      <c r="C64" s="369" t="s">
        <v>1168</v>
      </c>
      <c r="D64" s="2462"/>
      <c r="E64" s="2204"/>
      <c r="F64" s="2383"/>
      <c r="G64" s="2427"/>
      <c r="H64" s="1500"/>
      <c r="I64" s="651" t="s">
        <v>1169</v>
      </c>
      <c r="J64" s="571"/>
      <c r="K64" s="1500"/>
      <c r="L64" s="214"/>
      <c r="M64" s="2170"/>
      <c r="N64" s="334"/>
      <c r="O64" s="1624"/>
      <c r="P64" s="1624"/>
      <c r="AH64" s="1631">
        <v>0</v>
      </c>
    </row>
    <row s="1635" customFormat="1" customHeight="1" ht="0.75" hidden="1">
      <c r="A65" s="1780"/>
      <c r="B65" s="1780"/>
      <c r="C65" s="369" t="s">
        <v>1174</v>
      </c>
      <c r="D65" s="2462"/>
      <c r="E65" s="2204"/>
      <c r="F65" s="2383"/>
      <c r="G65" s="400"/>
      <c r="H65" s="1500"/>
      <c r="I65" s="651"/>
      <c r="J65" s="571"/>
      <c r="K65" s="1500"/>
      <c r="L65" s="214"/>
      <c r="M65" s="2170"/>
      <c r="N65" s="334"/>
      <c r="O65" s="1624"/>
      <c r="P65" s="1624"/>
      <c r="AH65" s="1631">
        <v>0</v>
      </c>
    </row>
    <row s="1635" customFormat="1" customHeight="1" ht="18.75" hidden="1">
      <c r="A66" s="1780" t="s">
        <v>265</v>
      </c>
      <c r="B66" s="1780" t="s">
        <v>266</v>
      </c>
      <c r="C66" s="369"/>
      <c r="D66" s="2462"/>
      <c r="E66" s="2204"/>
      <c r="F66" s="2383" t="str">
        <f>INDEX(PT_DIFFERENTIATION_VTAR,MATCH(A66,PT_DIFFERENTIATION_VTAR_ID,0))</f>
        <v>Тариф на подвоз воды</v>
      </c>
      <c r="G66" s="2427" t="str">
        <f>INDEX(PT_DIFFERENTIATION_NTAR,MATCH(B66,PT_DIFFERENTIATION_NTAR_ID,0))</f>
        <v/>
      </c>
      <c r="H66" s="1862"/>
      <c r="I66" s="1739"/>
      <c r="J66" s="1773"/>
      <c r="K66" s="1865"/>
      <c r="L66" s="1862" t="s">
        <v>331</v>
      </c>
      <c r="M66" s="2170"/>
      <c r="N66" s="334"/>
      <c r="O66" s="1624"/>
      <c r="P66" s="1624"/>
      <c r="AH66" s="1631">
        <v>0</v>
      </c>
    </row>
    <row s="1635" customFormat="1" customHeight="1" ht="18.75" hidden="1">
      <c r="A67" s="1780"/>
      <c r="B67" s="1780"/>
      <c r="C67" s="369" t="s">
        <v>1168</v>
      </c>
      <c r="D67" s="2462"/>
      <c r="E67" s="2204"/>
      <c r="F67" s="2383"/>
      <c r="G67" s="2427"/>
      <c r="H67" s="1500"/>
      <c r="I67" s="651" t="s">
        <v>1169</v>
      </c>
      <c r="J67" s="571"/>
      <c r="K67" s="1500"/>
      <c r="L67" s="214"/>
      <c r="M67" s="2170"/>
      <c r="N67" s="334"/>
      <c r="O67" s="1624"/>
      <c r="P67" s="1624"/>
      <c r="AH67" s="1631">
        <v>0</v>
      </c>
    </row>
    <row s="1635" customFormat="1" customHeight="1" ht="0.75" hidden="1">
      <c r="A68" s="1780"/>
      <c r="B68" s="1780"/>
      <c r="C68" s="369" t="s">
        <v>1174</v>
      </c>
      <c r="D68" s="2462"/>
      <c r="E68" s="2204"/>
      <c r="F68" s="2383"/>
      <c r="G68" s="400"/>
      <c r="H68" s="1500"/>
      <c r="I68" s="651"/>
      <c r="J68" s="571"/>
      <c r="K68" s="1500"/>
      <c r="L68" s="214"/>
      <c r="M68" s="2170"/>
      <c r="N68" s="334"/>
      <c r="O68" s="1624"/>
      <c r="P68" s="1624"/>
      <c r="AH68" s="1631">
        <v>0</v>
      </c>
    </row>
    <row s="1635" customFormat="1" customHeight="1" ht="18.75" hidden="1">
      <c r="A69" s="1780" t="s">
        <v>270</v>
      </c>
      <c r="B69" s="1780" t="s">
        <v>271</v>
      </c>
      <c r="C69" s="369"/>
      <c r="D69" s="2462"/>
      <c r="E69" s="2204"/>
      <c r="F69" s="2383" t="str">
        <f>INDEX(PT_DIFFERENTIATION_VTAR,MATCH(A69,PT_DIFFERENTIATION_VTAR_ID,0))</f>
        <v>Тариф на подключение (технологическое присоединение) к централизованной системе холодного водоснабжения</v>
      </c>
      <c r="G69" s="2427" t="str">
        <f>INDEX(PT_DIFFERENTIATION_NTAR,MATCH(B69,PT_DIFFERENTIATION_NTAR_ID,0))</f>
        <v/>
      </c>
      <c r="H69" s="1862"/>
      <c r="I69" s="1739"/>
      <c r="J69" s="1773"/>
      <c r="K69" s="1865"/>
      <c r="L69" s="1862" t="s">
        <v>331</v>
      </c>
      <c r="M69" s="2170"/>
      <c r="N69" s="334"/>
      <c r="O69" s="1624"/>
      <c r="P69" s="1624"/>
      <c r="AH69" s="1631">
        <v>0</v>
      </c>
    </row>
    <row s="1635" customFormat="1" customHeight="1" ht="18.75" hidden="1">
      <c r="A70" s="1780"/>
      <c r="B70" s="1780"/>
      <c r="C70" s="369" t="s">
        <v>1168</v>
      </c>
      <c r="D70" s="2462"/>
      <c r="E70" s="2204"/>
      <c r="F70" s="2383"/>
      <c r="G70" s="2427"/>
      <c r="H70" s="1500"/>
      <c r="I70" s="651" t="s">
        <v>1169</v>
      </c>
      <c r="J70" s="571"/>
      <c r="K70" s="1500"/>
      <c r="L70" s="214"/>
      <c r="M70" s="2170"/>
      <c r="N70" s="334"/>
      <c r="O70" s="1624"/>
      <c r="P70" s="1624"/>
      <c r="AH70" s="1631">
        <v>0</v>
      </c>
    </row>
    <row s="1635" customFormat="1" customHeight="1" ht="0.75" hidden="1">
      <c r="A71" s="1780"/>
      <c r="B71" s="1780"/>
      <c r="C71" s="369" t="s">
        <v>1174</v>
      </c>
      <c r="D71" s="2462"/>
      <c r="E71" s="2204"/>
      <c r="F71" s="2383"/>
      <c r="G71" s="400"/>
      <c r="H71" s="1500"/>
      <c r="I71" s="651"/>
      <c r="J71" s="571"/>
      <c r="K71" s="1500"/>
      <c r="L71" s="214"/>
      <c r="M71" s="2170"/>
      <c r="N71" s="334"/>
      <c r="O71" s="1624"/>
      <c r="P71" s="1624"/>
      <c r="AH71" s="1631">
        <v>0</v>
      </c>
    </row>
    <row s="1635" customFormat="1" customHeight="1" ht="18.75" hidden="1">
      <c r="A72" s="1780" t="s">
        <v>275</v>
      </c>
      <c r="B72" s="1780" t="s">
        <v>276</v>
      </c>
      <c r="C72" s="369"/>
      <c r="D72" s="2462"/>
      <c r="E72" s="2204"/>
      <c r="F72" s="2383" t="str">
        <f>INDEX(PT_DIFFERENTIATION_VTAR,MATCH(A72,PT_DIFFERENTIATION_VTAR_ID,0))</f>
        <v>Тариф на горячую воду (горячее водоснабжение)</v>
      </c>
      <c r="G72" s="2427" t="str">
        <f>INDEX(PT_DIFFERENTIATION_NTAR,MATCH(B72,PT_DIFFERENTIATION_NTAR_ID,0))</f>
        <v/>
      </c>
      <c r="H72" s="1862"/>
      <c r="I72" s="1739"/>
      <c r="J72" s="1773"/>
      <c r="K72" s="1865"/>
      <c r="L72" s="1862" t="s">
        <v>331</v>
      </c>
      <c r="M72" s="2170"/>
      <c r="N72" s="334"/>
      <c r="O72" s="1624"/>
      <c r="P72" s="1624"/>
      <c r="AH72" s="1631">
        <v>0</v>
      </c>
    </row>
    <row s="1635" customFormat="1" customHeight="1" ht="18.75" hidden="1">
      <c r="A73" s="1780"/>
      <c r="B73" s="1780"/>
      <c r="C73" s="369" t="s">
        <v>1168</v>
      </c>
      <c r="D73" s="2462"/>
      <c r="E73" s="2204"/>
      <c r="F73" s="2383"/>
      <c r="G73" s="2427"/>
      <c r="H73" s="1500"/>
      <c r="I73" s="651" t="s">
        <v>1169</v>
      </c>
      <c r="J73" s="571"/>
      <c r="K73" s="1500"/>
      <c r="L73" s="214"/>
      <c r="M73" s="2170"/>
      <c r="N73" s="334"/>
      <c r="O73" s="1624"/>
      <c r="P73" s="1624"/>
      <c r="AH73" s="1631">
        <v>0</v>
      </c>
    </row>
    <row s="1635" customFormat="1" customHeight="1" ht="0.75" hidden="1">
      <c r="A74" s="1780"/>
      <c r="B74" s="1780"/>
      <c r="C74" s="369" t="s">
        <v>1174</v>
      </c>
      <c r="D74" s="2462"/>
      <c r="E74" s="2204"/>
      <c r="F74" s="2383"/>
      <c r="G74" s="400"/>
      <c r="H74" s="1500"/>
      <c r="I74" s="651"/>
      <c r="J74" s="571"/>
      <c r="K74" s="1500"/>
      <c r="L74" s="214"/>
      <c r="M74" s="2170"/>
      <c r="N74" s="334"/>
      <c r="O74" s="1624"/>
      <c r="P74" s="1624"/>
      <c r="AH74" s="1631">
        <v>0</v>
      </c>
    </row>
    <row s="1635" customFormat="1" customHeight="1" ht="18.75" hidden="1">
      <c r="A75" s="1780" t="s">
        <v>280</v>
      </c>
      <c r="B75" s="1780" t="s">
        <v>281</v>
      </c>
      <c r="C75" s="369"/>
      <c r="D75" s="2462"/>
      <c r="E75" s="2204"/>
      <c r="F75" s="2383" t="str">
        <f>INDEX(PT_DIFFERENTIATION_VTAR,MATCH(A75,PT_DIFFERENTIATION_VTAR_ID,0))</f>
        <v>Тариф на транспортировку горячей воды</v>
      </c>
      <c r="G75" s="2427" t="str">
        <f>INDEX(PT_DIFFERENTIATION_NTAR,MATCH(B75,PT_DIFFERENTIATION_NTAR_ID,0))</f>
        <v/>
      </c>
      <c r="H75" s="1862"/>
      <c r="I75" s="1739"/>
      <c r="J75" s="1773"/>
      <c r="K75" s="1865"/>
      <c r="L75" s="1862" t="s">
        <v>331</v>
      </c>
      <c r="M75" s="2170"/>
      <c r="N75" s="334"/>
      <c r="O75" s="1624"/>
      <c r="P75" s="1624"/>
      <c r="AH75" s="1631">
        <v>0</v>
      </c>
    </row>
    <row s="1635" customFormat="1" customHeight="1" ht="18.75" hidden="1">
      <c r="A76" s="1780"/>
      <c r="B76" s="1780"/>
      <c r="C76" s="369" t="s">
        <v>1168</v>
      </c>
      <c r="D76" s="2462"/>
      <c r="E76" s="2204"/>
      <c r="F76" s="2383"/>
      <c r="G76" s="2427"/>
      <c r="H76" s="1500"/>
      <c r="I76" s="651" t="s">
        <v>1169</v>
      </c>
      <c r="J76" s="571"/>
      <c r="K76" s="1500"/>
      <c r="L76" s="214"/>
      <c r="M76" s="2170"/>
      <c r="N76" s="334"/>
      <c r="O76" s="1624"/>
      <c r="P76" s="1624"/>
      <c r="AH76" s="1631">
        <v>0</v>
      </c>
    </row>
    <row s="1635" customFormat="1" customHeight="1" ht="0.75" hidden="1">
      <c r="A77" s="1780"/>
      <c r="B77" s="1780"/>
      <c r="C77" s="369" t="s">
        <v>1174</v>
      </c>
      <c r="D77" s="2462"/>
      <c r="E77" s="2204"/>
      <c r="F77" s="2383"/>
      <c r="G77" s="400"/>
      <c r="H77" s="1500"/>
      <c r="I77" s="651"/>
      <c r="J77" s="571"/>
      <c r="K77" s="1500"/>
      <c r="L77" s="214"/>
      <c r="M77" s="2170"/>
      <c r="N77" s="334"/>
      <c r="O77" s="1624"/>
      <c r="P77" s="1624"/>
      <c r="AH77" s="1631">
        <v>0</v>
      </c>
    </row>
    <row s="1635" customFormat="1" customHeight="1" ht="18.75" hidden="1">
      <c r="A78" s="1780" t="s">
        <v>285</v>
      </c>
      <c r="B78" s="1780" t="s">
        <v>286</v>
      </c>
      <c r="C78" s="369"/>
      <c r="D78" s="2462"/>
      <c r="E78" s="2204"/>
      <c r="F78" s="2383" t="str">
        <f>INDEX(PT_DIFFERENTIATION_VTAR,MATCH(A78,PT_DIFFERENTIATION_VTAR_ID,0))</f>
        <v>Тариф на подключение (технологическое присоединение) к централизованной системе горячего водоснабжения</v>
      </c>
      <c r="G78" s="2427" t="str">
        <f>INDEX(PT_DIFFERENTIATION_NTAR,MATCH(B78,PT_DIFFERENTIATION_NTAR_ID,0))</f>
        <v/>
      </c>
      <c r="H78" s="1862"/>
      <c r="I78" s="1739"/>
      <c r="J78" s="1773"/>
      <c r="K78" s="1865"/>
      <c r="L78" s="1862" t="s">
        <v>331</v>
      </c>
      <c r="M78" s="2170"/>
      <c r="N78" s="334"/>
      <c r="O78" s="1624"/>
      <c r="P78" s="1624"/>
      <c r="AH78" s="1631">
        <v>0</v>
      </c>
    </row>
    <row s="1635" customFormat="1" customHeight="1" ht="18.75" hidden="1">
      <c r="A79" s="1780"/>
      <c r="B79" s="1780"/>
      <c r="C79" s="369" t="s">
        <v>1168</v>
      </c>
      <c r="D79" s="2462"/>
      <c r="E79" s="2204"/>
      <c r="F79" s="2383"/>
      <c r="G79" s="2427"/>
      <c r="H79" s="1500"/>
      <c r="I79" s="651" t="s">
        <v>1169</v>
      </c>
      <c r="J79" s="571"/>
      <c r="K79" s="1500"/>
      <c r="L79" s="214"/>
      <c r="M79" s="2170"/>
      <c r="N79" s="334"/>
      <c r="O79" s="1624"/>
      <c r="P79" s="1624"/>
      <c r="AH79" s="1631">
        <v>0</v>
      </c>
    </row>
    <row s="1635" customFormat="1" customHeight="1" ht="0.75" hidden="1">
      <c r="A80" s="1780"/>
      <c r="B80" s="1780"/>
      <c r="C80" s="369" t="s">
        <v>1174</v>
      </c>
      <c r="D80" s="2462"/>
      <c r="E80" s="2204"/>
      <c r="F80" s="2383"/>
      <c r="G80" s="400"/>
      <c r="H80" s="1500"/>
      <c r="I80" s="651"/>
      <c r="J80" s="571"/>
      <c r="K80" s="1500"/>
      <c r="L80" s="214"/>
      <c r="M80" s="2170"/>
      <c r="N80" s="334"/>
      <c r="O80" s="1624"/>
      <c r="P80" s="1624"/>
      <c r="AH80" s="1631">
        <v>0</v>
      </c>
    </row>
    <row s="1635" customFormat="1" customHeight="1" ht="18.75" hidden="1">
      <c r="A81" s="1780" t="s">
        <v>290</v>
      </c>
      <c r="B81" s="1780" t="s">
        <v>291</v>
      </c>
      <c r="C81" s="369"/>
      <c r="D81" s="2462"/>
      <c r="E81" s="2204"/>
      <c r="F81" s="2383" t="str">
        <f>INDEX(PT_DIFFERENTIATION_VTAR,MATCH(A81,PT_DIFFERENTIATION_VTAR_ID,0))</f>
        <v>Тариф на водоотведение</v>
      </c>
      <c r="G81" s="2427" t="str">
        <f>INDEX(PT_DIFFERENTIATION_NTAR,MATCH(B81,PT_DIFFERENTIATION_NTAR_ID,0))</f>
        <v/>
      </c>
      <c r="H81" s="1862"/>
      <c r="I81" s="1739"/>
      <c r="J81" s="1773"/>
      <c r="K81" s="1865"/>
      <c r="L81" s="1862" t="s">
        <v>331</v>
      </c>
      <c r="M81" s="2170"/>
      <c r="N81" s="334"/>
      <c r="O81" s="1624"/>
      <c r="P81" s="1624"/>
      <c r="AH81" s="1631">
        <v>0</v>
      </c>
    </row>
    <row s="1635" customFormat="1" customHeight="1" ht="18.75" hidden="1">
      <c r="A82" s="1780"/>
      <c r="B82" s="1780"/>
      <c r="C82" s="369" t="s">
        <v>1168</v>
      </c>
      <c r="D82" s="2462"/>
      <c r="E82" s="2204"/>
      <c r="F82" s="2383"/>
      <c r="G82" s="2427"/>
      <c r="H82" s="1500"/>
      <c r="I82" s="651" t="s">
        <v>1169</v>
      </c>
      <c r="J82" s="571"/>
      <c r="K82" s="1500"/>
      <c r="L82" s="214"/>
      <c r="M82" s="2170"/>
      <c r="N82" s="334"/>
      <c r="O82" s="1624"/>
      <c r="P82" s="1624"/>
      <c r="AH82" s="1631">
        <v>0</v>
      </c>
    </row>
    <row s="1635" customFormat="1" customHeight="1" ht="0.75" hidden="1">
      <c r="A83" s="1780"/>
      <c r="B83" s="1780"/>
      <c r="C83" s="369" t="s">
        <v>1174</v>
      </c>
      <c r="D83" s="2462"/>
      <c r="E83" s="2204"/>
      <c r="F83" s="2383"/>
      <c r="G83" s="400"/>
      <c r="H83" s="1500"/>
      <c r="I83" s="651"/>
      <c r="J83" s="571"/>
      <c r="K83" s="1500"/>
      <c r="L83" s="214"/>
      <c r="M83" s="2170"/>
      <c r="N83" s="334"/>
      <c r="O83" s="1624"/>
      <c r="P83" s="1624"/>
      <c r="AH83" s="1631">
        <v>0</v>
      </c>
    </row>
    <row s="1635" customFormat="1" customHeight="1" ht="18.75" hidden="1">
      <c r="A84" s="1780" t="s">
        <v>295</v>
      </c>
      <c r="B84" s="1780" t="s">
        <v>296</v>
      </c>
      <c r="C84" s="369"/>
      <c r="D84" s="2462"/>
      <c r="E84" s="2204"/>
      <c r="F84" s="2383" t="str">
        <f>INDEX(PT_DIFFERENTIATION_VTAR,MATCH(A84,PT_DIFFERENTIATION_VTAR_ID,0))</f>
        <v>Тариф на транспортировку сточных вод</v>
      </c>
      <c r="G84" s="2427" t="str">
        <f>INDEX(PT_DIFFERENTIATION_NTAR,MATCH(B84,PT_DIFFERENTIATION_NTAR_ID,0))</f>
        <v/>
      </c>
      <c r="H84" s="1862"/>
      <c r="I84" s="1739"/>
      <c r="J84" s="1773"/>
      <c r="K84" s="1865"/>
      <c r="L84" s="1862" t="s">
        <v>331</v>
      </c>
      <c r="M84" s="2170"/>
      <c r="N84" s="334"/>
      <c r="O84" s="1624"/>
      <c r="P84" s="1624"/>
      <c r="AH84" s="1631">
        <v>0</v>
      </c>
    </row>
    <row s="1635" customFormat="1" customHeight="1" ht="18.75" hidden="1">
      <c r="A85" s="1780"/>
      <c r="B85" s="1780"/>
      <c r="C85" s="369" t="s">
        <v>1168</v>
      </c>
      <c r="D85" s="2462"/>
      <c r="E85" s="2204"/>
      <c r="F85" s="2383"/>
      <c r="G85" s="2427"/>
      <c r="H85" s="1500"/>
      <c r="I85" s="651" t="s">
        <v>1169</v>
      </c>
      <c r="J85" s="571"/>
      <c r="K85" s="1500"/>
      <c r="L85" s="214"/>
      <c r="M85" s="2170"/>
      <c r="N85" s="334"/>
      <c r="O85" s="1624"/>
      <c r="P85" s="1624"/>
      <c r="AH85" s="1631">
        <v>0</v>
      </c>
    </row>
    <row s="1635" customFormat="1" customHeight="1" ht="0.75" hidden="1">
      <c r="A86" s="1780"/>
      <c r="B86" s="1780"/>
      <c r="C86" s="369" t="s">
        <v>1174</v>
      </c>
      <c r="D86" s="2462"/>
      <c r="E86" s="2204"/>
      <c r="F86" s="2383"/>
      <c r="G86" s="400"/>
      <c r="H86" s="1500"/>
      <c r="I86" s="651"/>
      <c r="J86" s="571"/>
      <c r="K86" s="1500"/>
      <c r="L86" s="214"/>
      <c r="M86" s="2170"/>
      <c r="N86" s="334"/>
      <c r="O86" s="1624"/>
      <c r="P86" s="1624"/>
      <c r="AH86" s="1631">
        <v>0</v>
      </c>
    </row>
    <row s="1635" customFormat="1" customHeight="1" ht="18.75" hidden="1">
      <c r="A87" s="1780" t="s">
        <v>300</v>
      </c>
      <c r="B87" s="1780" t="s">
        <v>301</v>
      </c>
      <c r="C87" s="369"/>
      <c r="D87" s="2462"/>
      <c r="E87" s="2204"/>
      <c r="F87" s="2383" t="str">
        <f>INDEX(PT_DIFFERENTIATION_VTAR,MATCH(A87,PT_DIFFERENTIATION_VTAR_ID,0))</f>
        <v>Тариф на подключение (технологическое присоединение) к централизованной системе водоотведения</v>
      </c>
      <c r="G87" s="2427" t="str">
        <f>INDEX(PT_DIFFERENTIATION_NTAR,MATCH(B87,PT_DIFFERENTIATION_NTAR_ID,0))</f>
        <v/>
      </c>
      <c r="H87" s="1862"/>
      <c r="I87" s="1739"/>
      <c r="J87" s="1773"/>
      <c r="K87" s="1865"/>
      <c r="L87" s="1862" t="s">
        <v>331</v>
      </c>
      <c r="M87" s="2170"/>
      <c r="N87" s="334"/>
      <c r="O87" s="1624"/>
      <c r="P87" s="1624"/>
      <c r="AH87" s="1631">
        <v>0</v>
      </c>
    </row>
    <row s="1635" customFormat="1" customHeight="1" ht="18.75" hidden="1">
      <c r="A88" s="1780"/>
      <c r="B88" s="1780"/>
      <c r="C88" s="369" t="s">
        <v>1168</v>
      </c>
      <c r="D88" s="2462"/>
      <c r="E88" s="2204"/>
      <c r="F88" s="2383"/>
      <c r="G88" s="2427"/>
      <c r="H88" s="1500"/>
      <c r="I88" s="651" t="s">
        <v>1169</v>
      </c>
      <c r="J88" s="571"/>
      <c r="K88" s="1500"/>
      <c r="L88" s="214"/>
      <c r="M88" s="2170"/>
      <c r="N88" s="334"/>
      <c r="O88" s="1624"/>
      <c r="P88" s="1624"/>
      <c r="AH88" s="1631">
        <v>0</v>
      </c>
    </row>
    <row s="1635" customFormat="1" customHeight="1" ht="1.05">
      <c r="A89" s="1780"/>
      <c r="B89" s="1780"/>
      <c r="C89" s="369" t="s">
        <v>1174</v>
      </c>
      <c r="D89" s="2462"/>
      <c r="E89" s="2204"/>
      <c r="F89" s="2383"/>
      <c r="G89" s="400"/>
      <c r="H89" s="1500"/>
      <c r="I89" s="651"/>
      <c r="J89" s="571"/>
      <c r="K89" s="1500"/>
      <c r="L89" s="214"/>
      <c r="M89" s="2170"/>
      <c r="N89" s="334"/>
      <c r="O89" s="1624"/>
      <c r="P89" s="1624"/>
      <c r="AH89" s="1631">
        <v>1</v>
      </c>
    </row>
    <row customHeight="1" ht="19.95">
      <c r="A90" s="1780"/>
      <c r="B90" s="1780"/>
      <c r="D90" s="376"/>
      <c r="E90" s="147" t="s">
        <v>112</v>
      </c>
      <c r="F90"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90" s="2460"/>
      <c r="H90" s="2460"/>
      <c r="I90" s="2460"/>
      <c r="J90" s="2460"/>
      <c r="K90" s="2460"/>
      <c r="L90" s="2460"/>
      <c r="M90" s="297"/>
      <c r="N90" s="334"/>
      <c r="AH90" s="374">
        <v>19</v>
      </c>
    </row>
    <row customHeight="1" ht="35.699999999999996">
      <c r="A91" s="1780"/>
      <c r="B91" s="1780"/>
      <c r="D91" s="376"/>
      <c r="E91" s="399"/>
      <c r="F91" s="198" t="s">
        <v>331</v>
      </c>
      <c r="G91" s="198" t="s">
        <v>331</v>
      </c>
      <c r="H91" s="2218" t="s">
        <v>331</v>
      </c>
      <c r="I91" s="2220"/>
      <c r="J91" s="198" t="s">
        <v>331</v>
      </c>
      <c r="K91" s="198" t="s">
        <v>331</v>
      </c>
      <c r="L91" s="2704" t="s">
        <v>1176</v>
      </c>
      <c r="M91" s="345" t="s">
        <v>1177</v>
      </c>
      <c r="N91" s="334"/>
      <c r="AH91" s="374">
        <v>34</v>
      </c>
    </row>
    <row customHeight="1" ht="19.95">
      <c r="A92" s="1780"/>
      <c r="B92" s="1780"/>
      <c r="D92" s="376"/>
      <c r="E92" s="147" t="s">
        <v>91</v>
      </c>
      <c r="F92" s="2460" t="s">
        <v>1178</v>
      </c>
      <c r="G92" s="2460"/>
      <c r="H92" s="2460"/>
      <c r="I92" s="2460"/>
      <c r="J92" s="2460"/>
      <c r="K92" s="2460"/>
      <c r="L92" s="2460"/>
      <c r="M92" s="297"/>
      <c r="N92" s="334"/>
      <c r="AH92" s="374">
        <v>19</v>
      </c>
    </row>
    <row s="1635" customFormat="1" customHeight="1" ht="60.75" hidden="1">
      <c r="A93" s="1780" t="s">
        <v>157</v>
      </c>
      <c r="B93" s="1780" t="s">
        <v>158</v>
      </c>
      <c r="C93" s="369"/>
      <c r="D93" s="2462"/>
      <c r="E93" s="2204"/>
      <c r="F93" s="2383" t="str">
        <f>INDEX(PT_DIFFERENTIATION_VTAR,MATCH(A93,PT_DIFFERENTIATION_VTAR_ID,0))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3" s="2427" t="str">
        <f>INDEX(PT_DIFFERENTIATION_NTAR,MATCH(B93,PT_DIFFERENTIATION_NTAR_ID,0))</f>
        <v/>
      </c>
      <c r="H93" s="1862"/>
      <c r="I93" s="1739"/>
      <c r="J93" s="1773"/>
      <c r="K93" s="1778"/>
      <c r="L93" s="1862" t="s">
        <v>331</v>
      </c>
      <c r="M93"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3" s="334"/>
      <c r="O93" s="1624"/>
      <c r="P93" s="1624"/>
      <c r="AH93" s="1631">
        <v>0</v>
      </c>
    </row>
    <row s="1635" customFormat="1" customHeight="1" ht="18.75" hidden="1">
      <c r="A94" s="1780"/>
      <c r="B94" s="1780"/>
      <c r="C94" s="369" t="s">
        <v>1170</v>
      </c>
      <c r="D94" s="2462"/>
      <c r="E94" s="2204"/>
      <c r="F94" s="2383"/>
      <c r="G94" s="2427"/>
      <c r="H94" s="1500"/>
      <c r="I94" s="651" t="s">
        <v>1169</v>
      </c>
      <c r="J94" s="571"/>
      <c r="K94" s="1500"/>
      <c r="L94" s="214"/>
      <c r="M94" s="2170"/>
      <c r="N94" s="334"/>
      <c r="O94" s="1624"/>
      <c r="P94" s="1624"/>
      <c r="AH94" s="1631">
        <v>0</v>
      </c>
    </row>
    <row s="1635" customFormat="1" customHeight="1" ht="0.75" hidden="1">
      <c r="A95" s="1780"/>
      <c r="B95" s="1780"/>
      <c r="C95" s="369" t="s">
        <v>1179</v>
      </c>
      <c r="D95" s="2462"/>
      <c r="E95" s="2204"/>
      <c r="F95" s="2383"/>
      <c r="G95" s="400"/>
      <c r="H95" s="1500"/>
      <c r="I95" s="651"/>
      <c r="J95" s="571"/>
      <c r="K95" s="1500"/>
      <c r="L95" s="214"/>
      <c r="M95" s="2170"/>
      <c r="N95" s="334"/>
      <c r="O95" s="1624"/>
      <c r="P95" s="1624"/>
      <c r="AH95" s="1631">
        <v>0</v>
      </c>
    </row>
    <row s="1635" customFormat="1" customHeight="1" ht="45">
      <c r="A96" s="1780" t="s">
        <v>165</v>
      </c>
      <c r="B96" s="1780" t="s">
        <v>166</v>
      </c>
      <c r="C96" s="369"/>
      <c r="D96" s="2462"/>
      <c r="E96" s="2204"/>
      <c r="F96" s="2383" t="str">
        <f>INDEX(PT_DIFFERENTIATION_VTAR,MATCH(A96,PT_DIFFERENTIATION_VTAR_ID,0))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6" s="2427" t="str">
        <f>INDEX(PT_DIFFERENTIATION_NTAR,MATCH(B96,PT_DIFFERENTIATION_NTAR_ID,0))</f>
        <v>Тарифы на тепловую энергию (мощность) потребителям в случае отсутствия дифференциации тарифов по схеме подключения</v>
      </c>
      <c r="H96" s="1862"/>
      <c r="I96" s="1739">
        <v>46388</v>
      </c>
      <c r="J96" s="1773">
        <v>46752</v>
      </c>
      <c r="K96" s="1778">
        <v>260002</v>
      </c>
      <c r="L96" s="1862" t="s">
        <v>331</v>
      </c>
      <c r="M96" s="2171"/>
      <c r="N96" s="334"/>
      <c r="O96" s="1624"/>
      <c r="P96" s="1624"/>
      <c r="AH96" s="1631">
        <v>0</v>
      </c>
    </row>
    <row s="1635" customFormat="1" customHeight="1" ht="18.75">
      <c r="A97" s="1780"/>
      <c r="B97" s="1780"/>
      <c r="C97" s="369" t="s">
        <v>1170</v>
      </c>
      <c r="D97" s="2462"/>
      <c r="E97" s="2204"/>
      <c r="F97" s="2383"/>
      <c r="G97" s="2427"/>
      <c r="H97" s="1500"/>
      <c r="I97" s="651" t="s">
        <v>1169</v>
      </c>
      <c r="J97" s="571"/>
      <c r="K97" s="1500"/>
      <c r="L97" s="214"/>
      <c r="M97" s="1861"/>
      <c r="N97" s="334"/>
      <c r="O97" s="1624"/>
      <c r="P97" s="1624"/>
      <c r="AH97" s="1631">
        <v>0</v>
      </c>
    </row>
    <row s="1635" customFormat="1" customHeight="1" ht="18.75">
      <c r="A98" s="1823" t="s">
        <v>165</v>
      </c>
      <c r="B98" s="1823" t="s">
        <v>175</v>
      </c>
      <c r="C98" s="1687"/>
      <c r="D98" s="344"/>
      <c r="E98" s="1031"/>
      <c r="F98" s="1031"/>
      <c r="G98" s="2427" t="str">
        <f>INDEX(PT_DIFFERENTIATION_NTAR,MATCH(B98,PT_DIFFERENTIATION_NTAR_ID,0))</f>
        <v>Тарифы на тепловую энергию (мощность) населению и потребителям, приравненных к населению</v>
      </c>
      <c r="H98" s="2271"/>
      <c r="I98" s="1739">
        <v>46388</v>
      </c>
      <c r="J98" s="1773">
        <v>46752</v>
      </c>
      <c r="K98" s="1778">
        <v>0</v>
      </c>
      <c r="L98" s="2271" t="s">
        <v>331</v>
      </c>
      <c r="M98" s="2318"/>
      <c r="N98" s="618"/>
      <c r="O98" s="1624"/>
      <c r="P98" s="1624"/>
      <c r="Q98" s="1635"/>
      <c r="R98" s="1635"/>
      <c r="S98" s="1635"/>
      <c r="T98" s="1635"/>
      <c r="U98" s="1635"/>
      <c r="V98" s="1635"/>
      <c r="W98" s="1635"/>
      <c r="X98" s="1635"/>
      <c r="Y98" s="1635"/>
      <c r="Z98" s="1635"/>
      <c r="AA98" s="1635"/>
      <c r="AB98" s="1635"/>
      <c r="AC98" s="1635"/>
      <c r="AD98" s="1635"/>
      <c r="AE98" s="1635"/>
      <c r="AF98" s="1635"/>
      <c r="AG98" s="1635"/>
      <c r="AH98" s="1635">
        <v>0</v>
      </c>
    </row>
    <row s="1635" customFormat="1" customHeight="1" ht="18.75">
      <c r="A99" s="1823"/>
      <c r="B99" s="1823"/>
      <c r="C99" s="1687" t="s">
        <v>1170</v>
      </c>
      <c r="D99" s="344"/>
      <c r="E99" s="1031"/>
      <c r="F99" s="1031"/>
      <c r="G99" s="2427"/>
      <c r="H99" s="2698"/>
      <c r="I99" s="2705" t="s">
        <v>1169</v>
      </c>
      <c r="J99" s="2700"/>
      <c r="K99" s="2698"/>
      <c r="L99" s="2701"/>
      <c r="M99" s="2318"/>
      <c r="N99" s="618"/>
      <c r="O99" s="1624"/>
      <c r="P99" s="1624"/>
      <c r="Q99" s="1635"/>
      <c r="R99" s="1635"/>
      <c r="S99" s="1635"/>
      <c r="T99" s="1635"/>
      <c r="U99" s="1635"/>
      <c r="V99" s="1635"/>
      <c r="W99" s="1635"/>
      <c r="X99" s="1635"/>
      <c r="Y99" s="1635"/>
      <c r="Z99" s="1635"/>
      <c r="AA99" s="1635"/>
      <c r="AB99" s="1635"/>
      <c r="AC99" s="1635"/>
      <c r="AD99" s="1635"/>
      <c r="AE99" s="1635"/>
      <c r="AF99" s="1635"/>
      <c r="AG99" s="1635"/>
      <c r="AH99" s="1635">
        <v>0</v>
      </c>
    </row>
    <row s="1635" customFormat="1" customHeight="1" ht="18.75">
      <c r="A100" s="1823" t="s">
        <v>165</v>
      </c>
      <c r="B100" s="1823" t="s">
        <v>180</v>
      </c>
      <c r="C100" s="1687"/>
      <c r="D100" s="344"/>
      <c r="E100" s="1031"/>
      <c r="F100" s="1031"/>
      <c r="G100" s="2427" t="str">
        <f>INDEX(PT_DIFFERENTIATION_NTAR,MATCH(B100,PT_DIFFERENTIATION_NTAR_ID,0))</f>
        <v>Тарифы на тепловую энергию (мощность) населению, проживающему в одноэтажных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v>
      </c>
      <c r="H100" s="2271"/>
      <c r="I100" s="1739">
        <v>46388</v>
      </c>
      <c r="J100" s="1773">
        <v>46752</v>
      </c>
      <c r="K100" s="1778">
        <v>0</v>
      </c>
      <c r="L100" s="2271" t="s">
        <v>331</v>
      </c>
      <c r="M100" s="2318"/>
      <c r="N100" s="618"/>
      <c r="O100" s="1624"/>
      <c r="P100" s="1624"/>
      <c r="Q100" s="1635"/>
      <c r="R100" s="1635"/>
      <c r="S100" s="1635"/>
      <c r="T100" s="1635"/>
      <c r="U100" s="1635"/>
      <c r="V100" s="1635"/>
      <c r="W100" s="1635"/>
      <c r="X100" s="1635"/>
      <c r="Y100" s="1635"/>
      <c r="Z100" s="1635"/>
      <c r="AA100" s="1635"/>
      <c r="AB100" s="1635"/>
      <c r="AC100" s="1635"/>
      <c r="AD100" s="1635"/>
      <c r="AE100" s="1635"/>
      <c r="AF100" s="1635"/>
      <c r="AG100" s="1635"/>
      <c r="AH100" s="1635">
        <v>0</v>
      </c>
    </row>
    <row s="1635" customFormat="1" customHeight="1" ht="18.75">
      <c r="A101" s="1823"/>
      <c r="B101" s="1823"/>
      <c r="C101" s="1687" t="s">
        <v>1170</v>
      </c>
      <c r="D101" s="344"/>
      <c r="E101" s="1031"/>
      <c r="F101" s="1031"/>
      <c r="G101" s="2427"/>
      <c r="H101" s="2698"/>
      <c r="I101" s="2706" t="s">
        <v>1169</v>
      </c>
      <c r="J101" s="2700"/>
      <c r="K101" s="2698"/>
      <c r="L101" s="2701"/>
      <c r="M101" s="2318"/>
      <c r="N101" s="618"/>
      <c r="O101" s="1624"/>
      <c r="P101" s="1624"/>
      <c r="Q101" s="1635"/>
      <c r="R101" s="1635"/>
      <c r="S101" s="1635"/>
      <c r="T101" s="1635"/>
      <c r="U101" s="1635"/>
      <c r="V101" s="1635"/>
      <c r="W101" s="1635"/>
      <c r="X101" s="1635"/>
      <c r="Y101" s="1635"/>
      <c r="Z101" s="1635"/>
      <c r="AA101" s="1635"/>
      <c r="AB101" s="1635"/>
      <c r="AC101" s="1635"/>
      <c r="AD101" s="1635"/>
      <c r="AE101" s="1635"/>
      <c r="AF101" s="1635"/>
      <c r="AG101" s="1635"/>
      <c r="AH101" s="1635">
        <v>0</v>
      </c>
    </row>
    <row s="1635" customFormat="1" customHeight="1" ht="18.75">
      <c r="A102" s="1823" t="s">
        <v>165</v>
      </c>
      <c r="B102" s="1823" t="s">
        <v>185</v>
      </c>
      <c r="C102" s="1687"/>
      <c r="D102" s="344"/>
      <c r="E102" s="1031"/>
      <c r="F102" s="1031"/>
      <c r="G102" s="2427" t="str">
        <f>INDEX(PT_DIFFERENTIATION_NTAR,MATCH(B102,PT_DIFFERENTIATION_NTAR_ID,0))</f>
        <v>Тарифы на тепловую энергию (мощность) населению, проживающему в двухэтажных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v>
      </c>
      <c r="H102" s="2271"/>
      <c r="I102" s="1739">
        <v>46388</v>
      </c>
      <c r="J102" s="1773">
        <v>46752</v>
      </c>
      <c r="K102" s="1778">
        <v>0</v>
      </c>
      <c r="L102" s="2271" t="s">
        <v>331</v>
      </c>
      <c r="M102" s="2318"/>
      <c r="N102" s="618"/>
      <c r="O102" s="1624"/>
      <c r="P102" s="1624"/>
      <c r="Q102" s="1635"/>
      <c r="R102" s="1635"/>
      <c r="S102" s="1635"/>
      <c r="T102" s="1635"/>
      <c r="U102" s="1635"/>
      <c r="V102" s="1635"/>
      <c r="W102" s="1635"/>
      <c r="X102" s="1635"/>
      <c r="Y102" s="1635"/>
      <c r="Z102" s="1635"/>
      <c r="AA102" s="1635"/>
      <c r="AB102" s="1635"/>
      <c r="AC102" s="1635"/>
      <c r="AD102" s="1635"/>
      <c r="AE102" s="1635"/>
      <c r="AF102" s="1635"/>
      <c r="AG102" s="1635"/>
      <c r="AH102" s="1635">
        <v>0</v>
      </c>
    </row>
    <row s="1635" customFormat="1" customHeight="1" ht="18.75">
      <c r="A103" s="1823"/>
      <c r="B103" s="1823"/>
      <c r="C103" s="1687" t="s">
        <v>1170</v>
      </c>
      <c r="D103" s="344"/>
      <c r="E103" s="1031"/>
      <c r="F103" s="1031"/>
      <c r="G103" s="2427"/>
      <c r="H103" s="2698"/>
      <c r="I103" s="2707" t="s">
        <v>1169</v>
      </c>
      <c r="J103" s="2700"/>
      <c r="K103" s="2698"/>
      <c r="L103" s="2701"/>
      <c r="M103" s="2318"/>
      <c r="N103" s="618"/>
      <c r="O103" s="1624"/>
      <c r="P103" s="1624"/>
      <c r="Q103" s="1635"/>
      <c r="R103" s="1635"/>
      <c r="S103" s="1635"/>
      <c r="T103" s="1635"/>
      <c r="U103" s="1635"/>
      <c r="V103" s="1635"/>
      <c r="W103" s="1635"/>
      <c r="X103" s="1635"/>
      <c r="Y103" s="1635"/>
      <c r="Z103" s="1635"/>
      <c r="AA103" s="1635"/>
      <c r="AB103" s="1635"/>
      <c r="AC103" s="1635"/>
      <c r="AD103" s="1635"/>
      <c r="AE103" s="1635"/>
      <c r="AF103" s="1635"/>
      <c r="AG103" s="1635"/>
      <c r="AH103" s="1635">
        <v>0</v>
      </c>
    </row>
    <row s="1635" customFormat="1" customHeight="1" ht="0.75">
      <c r="A104" s="1780"/>
      <c r="B104" s="1780"/>
      <c r="C104" s="369" t="s">
        <v>1179</v>
      </c>
      <c r="D104" s="2462"/>
      <c r="E104" s="2204"/>
      <c r="F104" s="2383"/>
      <c r="G104" s="400"/>
      <c r="H104" s="1500"/>
      <c r="I104" s="651"/>
      <c r="J104" s="571"/>
      <c r="K104" s="1500"/>
      <c r="L104" s="214"/>
      <c r="M104" s="341"/>
      <c r="N104" s="334"/>
      <c r="O104" s="1624"/>
      <c r="P104" s="1624"/>
      <c r="AH104" s="1631">
        <v>0</v>
      </c>
    </row>
    <row s="1635" customFormat="1" customHeight="1" ht="45">
      <c r="A105" s="1780" t="s">
        <v>193</v>
      </c>
      <c r="B105" s="1780" t="s">
        <v>194</v>
      </c>
      <c r="C105" s="369"/>
      <c r="D105" s="2462"/>
      <c r="E105" s="2204"/>
      <c r="F105" s="2383" t="str">
        <f>INDEX(PT_DIFFERENTIATION_VTAR,MATCH(A105,PT_DIFFERENTIATION_VTAR_ID,0))</f>
        <v>Тарифы на теплоноситель, поставляемый теплоснабжающими организациями потребителям, другим теплоснабжающим организациям</v>
      </c>
      <c r="G105" s="2427" t="str">
        <f>INDEX(PT_DIFFERENTIATION_NTAR,MATCH(B105,PT_DIFFERENTIATION_NTAR_ID,0))</f>
        <v>Тариф на теплоноситель, поставляемый потребителям</v>
      </c>
      <c r="H105" s="1862"/>
      <c r="I105" s="1739">
        <v>46388</v>
      </c>
      <c r="J105" s="1773">
        <v>46752</v>
      </c>
      <c r="K105" s="1778">
        <v>0</v>
      </c>
      <c r="L105" s="1862" t="s">
        <v>331</v>
      </c>
      <c r="M105" s="341"/>
      <c r="N105" s="334"/>
      <c r="O105" s="1624"/>
      <c r="P105" s="1624"/>
      <c r="AH105" s="1631">
        <v>0</v>
      </c>
    </row>
    <row s="1635" customFormat="1" customHeight="1" ht="18.75">
      <c r="A106" s="1780"/>
      <c r="B106" s="1780"/>
      <c r="C106" s="369" t="s">
        <v>1170</v>
      </c>
      <c r="D106" s="2462"/>
      <c r="E106" s="2204"/>
      <c r="F106" s="2383"/>
      <c r="G106" s="2427"/>
      <c r="H106" s="1500"/>
      <c r="I106" s="651" t="s">
        <v>1169</v>
      </c>
      <c r="J106" s="571"/>
      <c r="K106" s="1500"/>
      <c r="L106" s="214"/>
      <c r="M106" s="341"/>
      <c r="N106" s="334"/>
      <c r="O106" s="1624"/>
      <c r="P106" s="1624"/>
      <c r="AH106" s="1631">
        <v>0</v>
      </c>
    </row>
    <row s="1635" customFormat="1" customHeight="1" ht="0.75">
      <c r="A107" s="1780"/>
      <c r="B107" s="1780"/>
      <c r="C107" s="369" t="s">
        <v>1179</v>
      </c>
      <c r="D107" s="2462"/>
      <c r="E107" s="2204"/>
      <c r="F107" s="2383"/>
      <c r="G107" s="400"/>
      <c r="H107" s="1500"/>
      <c r="I107" s="651"/>
      <c r="J107" s="571"/>
      <c r="K107" s="1500"/>
      <c r="L107" s="214"/>
      <c r="M107" s="341"/>
      <c r="N107" s="334"/>
      <c r="O107" s="1624"/>
      <c r="P107" s="1624"/>
      <c r="AH107" s="1631">
        <v>0</v>
      </c>
    </row>
    <row s="1635" customFormat="1" customHeight="1" ht="45">
      <c r="A108" s="1780" t="s">
        <v>200</v>
      </c>
      <c r="B108" s="1780" t="s">
        <v>201</v>
      </c>
      <c r="C108" s="369"/>
      <c r="D108" s="2462"/>
      <c r="E108" s="2204"/>
      <c r="F108" s="2383" t="str">
        <f>INDEX(PT_DIFFERENTIATION_VTAR,MATCH(A108,PT_DIFFERENTIATION_VTAR_ID,0))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8" s="2427" t="str">
        <f>INDEX(PT_DIFFERENTIATION_NTAR,MATCH(B108,PT_DIFFERENTIATION_NTAR_ID,0))</f>
        <v>Тарифы на горячую воду в открытых системах теплоснабжения (горячее водоснабжение)</v>
      </c>
      <c r="H108" s="1862"/>
      <c r="I108" s="1739">
        <v>46388</v>
      </c>
      <c r="J108" s="1773">
        <v>46752</v>
      </c>
      <c r="K108" s="1778">
        <v>0</v>
      </c>
      <c r="L108" s="1862" t="s">
        <v>331</v>
      </c>
      <c r="M108" s="341"/>
      <c r="N108" s="334"/>
      <c r="O108" s="1624"/>
      <c r="P108" s="1624"/>
      <c r="AH108" s="1631">
        <v>0</v>
      </c>
    </row>
    <row s="1635" customFormat="1" customHeight="1" ht="18.75">
      <c r="A109" s="1780"/>
      <c r="B109" s="1780"/>
      <c r="C109" s="369" t="s">
        <v>1170</v>
      </c>
      <c r="D109" s="2462"/>
      <c r="E109" s="2204"/>
      <c r="F109" s="2383"/>
      <c r="G109" s="2427"/>
      <c r="H109" s="1500"/>
      <c r="I109" s="651" t="s">
        <v>1169</v>
      </c>
      <c r="J109" s="571"/>
      <c r="K109" s="1500"/>
      <c r="L109" s="214"/>
      <c r="M109" s="341"/>
      <c r="N109" s="334"/>
      <c r="O109" s="1624"/>
      <c r="P109" s="1624"/>
      <c r="AH109" s="1631">
        <v>0</v>
      </c>
    </row>
    <row s="1635" customFormat="1" customHeight="1" ht="0.75">
      <c r="A110" s="1780"/>
      <c r="B110" s="1780"/>
      <c r="C110" s="369" t="s">
        <v>1179</v>
      </c>
      <c r="D110" s="2462"/>
      <c r="E110" s="2204"/>
      <c r="F110" s="2383"/>
      <c r="G110" s="400"/>
      <c r="H110" s="1500"/>
      <c r="I110" s="651"/>
      <c r="J110" s="571"/>
      <c r="K110" s="1500"/>
      <c r="L110" s="214"/>
      <c r="M110" s="341"/>
      <c r="N110" s="334"/>
      <c r="O110" s="1624"/>
      <c r="P110" s="1624"/>
      <c r="AH110" s="1631">
        <v>0</v>
      </c>
    </row>
    <row s="1635" customFormat="1" customHeight="1" ht="18.75" hidden="1">
      <c r="A111" s="1780" t="s">
        <v>206</v>
      </c>
      <c r="B111" s="1780" t="s">
        <v>207</v>
      </c>
      <c r="C111" s="369"/>
      <c r="D111" s="2462"/>
      <c r="E111" s="2204"/>
      <c r="F111" s="2383" t="str">
        <f>INDEX(PT_DIFFERENTIATION_VTAR,MATCH(A111,PT_DIFFERENTIATION_VTAR_ID,0))</f>
        <v>Тарифы на услуги по передаче тепловой энергии</v>
      </c>
      <c r="G111" s="2427" t="str">
        <f>INDEX(PT_DIFFERENTIATION_NTAR,MATCH(B111,PT_DIFFERENTIATION_NTAR_ID,0))</f>
        <v/>
      </c>
      <c r="H111" s="1862"/>
      <c r="I111" s="1739"/>
      <c r="J111" s="1773"/>
      <c r="K111" s="1778"/>
      <c r="L111" s="1862" t="s">
        <v>331</v>
      </c>
      <c r="M111" s="341"/>
      <c r="N111" s="334"/>
      <c r="O111" s="1624"/>
      <c r="P111" s="1624"/>
      <c r="AH111" s="1631">
        <v>0</v>
      </c>
    </row>
    <row s="1635" customFormat="1" customHeight="1" ht="18.75" hidden="1">
      <c r="A112" s="1780"/>
      <c r="B112" s="1780"/>
      <c r="C112" s="369" t="s">
        <v>1170</v>
      </c>
      <c r="D112" s="2462"/>
      <c r="E112" s="2204"/>
      <c r="F112" s="2383"/>
      <c r="G112" s="2427"/>
      <c r="H112" s="1500"/>
      <c r="I112" s="651" t="s">
        <v>1169</v>
      </c>
      <c r="J112" s="571"/>
      <c r="K112" s="1500"/>
      <c r="L112" s="214"/>
      <c r="M112" s="341"/>
      <c r="N112" s="334"/>
      <c r="O112" s="1624"/>
      <c r="P112" s="1624"/>
      <c r="AH112" s="1631">
        <v>0</v>
      </c>
    </row>
    <row s="1635" customFormat="1" customHeight="1" ht="0.75" hidden="1">
      <c r="A113" s="1780"/>
      <c r="B113" s="1780"/>
      <c r="C113" s="369" t="s">
        <v>1179</v>
      </c>
      <c r="D113" s="2462"/>
      <c r="E113" s="2204"/>
      <c r="F113" s="2383"/>
      <c r="G113" s="400"/>
      <c r="H113" s="1500"/>
      <c r="I113" s="651"/>
      <c r="J113" s="571"/>
      <c r="K113" s="1500"/>
      <c r="L113" s="214"/>
      <c r="M113" s="341"/>
      <c r="N113" s="334"/>
      <c r="O113" s="1624"/>
      <c r="P113" s="1624"/>
      <c r="AH113" s="1631">
        <v>0</v>
      </c>
    </row>
    <row s="1635" customFormat="1" customHeight="1" ht="18.75" hidden="1">
      <c r="A114" s="1780" t="s">
        <v>212</v>
      </c>
      <c r="B114" s="1780" t="s">
        <v>213</v>
      </c>
      <c r="C114" s="369"/>
      <c r="D114" s="2462"/>
      <c r="E114" s="2204"/>
      <c r="F114" s="2383" t="str">
        <f>INDEX(PT_DIFFERENTIATION_VTAR,MATCH(A114,PT_DIFFERENTIATION_VTAR_ID,0))</f>
        <v>Тарифы на услуги по передаче теплоносителя</v>
      </c>
      <c r="G114" s="2427" t="str">
        <f>INDEX(PT_DIFFERENTIATION_NTAR,MATCH(B114,PT_DIFFERENTIATION_NTAR_ID,0))</f>
        <v/>
      </c>
      <c r="H114" s="1862"/>
      <c r="I114" s="1739"/>
      <c r="J114" s="1773"/>
      <c r="K114" s="1778"/>
      <c r="L114" s="1862" t="s">
        <v>331</v>
      </c>
      <c r="M114" s="341"/>
      <c r="N114" s="334"/>
      <c r="O114" s="1624"/>
      <c r="P114" s="1624"/>
      <c r="AH114" s="1631">
        <v>0</v>
      </c>
    </row>
    <row s="1635" customFormat="1" customHeight="1" ht="18.75" hidden="1">
      <c r="A115" s="1780"/>
      <c r="B115" s="1780"/>
      <c r="C115" s="369" t="s">
        <v>1170</v>
      </c>
      <c r="D115" s="2462"/>
      <c r="E115" s="2204"/>
      <c r="F115" s="2383"/>
      <c r="G115" s="2427"/>
      <c r="H115" s="1500"/>
      <c r="I115" s="651" t="s">
        <v>1169</v>
      </c>
      <c r="J115" s="571"/>
      <c r="K115" s="1500"/>
      <c r="L115" s="214"/>
      <c r="M115" s="341"/>
      <c r="N115" s="334"/>
      <c r="O115" s="1624"/>
      <c r="P115" s="1624"/>
      <c r="AH115" s="1631">
        <v>0</v>
      </c>
    </row>
    <row s="1635" customFormat="1" customHeight="1" ht="0.75" hidden="1">
      <c r="A116" s="1780"/>
      <c r="B116" s="1780"/>
      <c r="C116" s="369" t="s">
        <v>1179</v>
      </c>
      <c r="D116" s="2462"/>
      <c r="E116" s="2204"/>
      <c r="F116" s="2383"/>
      <c r="G116" s="400"/>
      <c r="H116" s="1500"/>
      <c r="I116" s="651"/>
      <c r="J116" s="571"/>
      <c r="K116" s="1500"/>
      <c r="L116" s="214"/>
      <c r="M116" s="341"/>
      <c r="N116" s="334"/>
      <c r="O116" s="1624"/>
      <c r="P116" s="1624"/>
      <c r="AH116" s="1631">
        <v>0</v>
      </c>
    </row>
    <row s="1635" customFormat="1" customHeight="1" ht="18.75" hidden="1">
      <c r="A117" s="1780" t="s">
        <v>218</v>
      </c>
      <c r="B117" s="1780" t="s">
        <v>219</v>
      </c>
      <c r="C117" s="369"/>
      <c r="D117" s="2462"/>
      <c r="E117" s="2204"/>
      <c r="F117" s="2383" t="str">
        <f>INDEX(PT_DIFFERENTIATION_VTAR,MATCH(A117,PT_DIFFERENTIATION_VTAR_ID,0))</f>
        <v>Плата за услуги по поддержанию резервной тепловой мощности при отсутствии потребления тепловой энергии</v>
      </c>
      <c r="G117" s="2427" t="str">
        <f>INDEX(PT_DIFFERENTIATION_NTAR,MATCH(B117,PT_DIFFERENTIATION_NTAR_ID,0))</f>
        <v/>
      </c>
      <c r="H117" s="1862"/>
      <c r="I117" s="1739"/>
      <c r="J117" s="1773"/>
      <c r="K117" s="1778"/>
      <c r="L117" s="1862" t="s">
        <v>331</v>
      </c>
      <c r="M117" s="341"/>
      <c r="N117" s="334"/>
      <c r="O117" s="1624"/>
      <c r="P117" s="1624"/>
      <c r="AH117" s="1631">
        <v>0</v>
      </c>
    </row>
    <row s="1635" customFormat="1" customHeight="1" ht="18.75" hidden="1">
      <c r="A118" s="1780"/>
      <c r="B118" s="1780"/>
      <c r="C118" s="369" t="s">
        <v>1170</v>
      </c>
      <c r="D118" s="2462"/>
      <c r="E118" s="2204"/>
      <c r="F118" s="2383"/>
      <c r="G118" s="2427"/>
      <c r="H118" s="1500"/>
      <c r="I118" s="651" t="s">
        <v>1169</v>
      </c>
      <c r="J118" s="571"/>
      <c r="K118" s="1500"/>
      <c r="L118" s="214"/>
      <c r="M118" s="341"/>
      <c r="N118" s="334"/>
      <c r="O118" s="1624"/>
      <c r="P118" s="1624"/>
      <c r="AH118" s="1631">
        <v>0</v>
      </c>
    </row>
    <row s="1635" customFormat="1" customHeight="1" ht="0.75" hidden="1">
      <c r="A119" s="1780"/>
      <c r="B119" s="1780"/>
      <c r="C119" s="369" t="s">
        <v>1179</v>
      </c>
      <c r="D119" s="2462"/>
      <c r="E119" s="2204"/>
      <c r="F119" s="2383"/>
      <c r="G119" s="400"/>
      <c r="H119" s="1500"/>
      <c r="I119" s="651"/>
      <c r="J119" s="571"/>
      <c r="K119" s="1500"/>
      <c r="L119" s="214"/>
      <c r="M119" s="341"/>
      <c r="N119" s="334"/>
      <c r="O119" s="1624"/>
      <c r="P119" s="1624"/>
      <c r="AH119" s="1631">
        <v>0</v>
      </c>
    </row>
    <row s="1635" customFormat="1" customHeight="1" ht="18.75" hidden="1">
      <c r="A120" s="1780" t="s">
        <v>224</v>
      </c>
      <c r="B120" s="1780" t="s">
        <v>225</v>
      </c>
      <c r="C120" s="369"/>
      <c r="D120" s="2462"/>
      <c r="E120" s="2204"/>
      <c r="F120" s="2383" t="str">
        <f>INDEX(PT_DIFFERENTIATION_VTAR,MATCH(A120,PT_DIFFERENTIATION_VTAR_ID,0))</f>
        <v>Плата за подключение (технологическое присоединение) к системе теплоснабжения</v>
      </c>
      <c r="G120" s="2427" t="str">
        <f>INDEX(PT_DIFFERENTIATION_NTAR,MATCH(B120,PT_DIFFERENTIATION_NTAR_ID,0))</f>
        <v/>
      </c>
      <c r="H120" s="1862"/>
      <c r="I120" s="1739"/>
      <c r="J120" s="1773"/>
      <c r="K120" s="1778"/>
      <c r="L120" s="1862" t="s">
        <v>331</v>
      </c>
      <c r="M120" s="341"/>
      <c r="N120" s="334"/>
      <c r="O120" s="1624"/>
      <c r="P120" s="1624"/>
      <c r="AH120" s="1631">
        <v>0</v>
      </c>
    </row>
    <row s="1635" customFormat="1" customHeight="1" ht="18.75" hidden="1">
      <c r="A121" s="1780"/>
      <c r="B121" s="1780"/>
      <c r="C121" s="369" t="s">
        <v>1170</v>
      </c>
      <c r="D121" s="2462"/>
      <c r="E121" s="2204"/>
      <c r="F121" s="2383"/>
      <c r="G121" s="2427"/>
      <c r="H121" s="1500"/>
      <c r="I121" s="651" t="s">
        <v>1169</v>
      </c>
      <c r="J121" s="571"/>
      <c r="K121" s="1500"/>
      <c r="L121" s="214"/>
      <c r="M121" s="341"/>
      <c r="N121" s="334"/>
      <c r="O121" s="1624"/>
      <c r="P121" s="1624"/>
      <c r="AH121" s="1631">
        <v>0</v>
      </c>
    </row>
    <row s="1635" customFormat="1" customHeight="1" ht="0.75" hidden="1">
      <c r="A122" s="1780"/>
      <c r="B122" s="1780"/>
      <c r="C122" s="369" t="s">
        <v>1179</v>
      </c>
      <c r="D122" s="2462"/>
      <c r="E122" s="2204"/>
      <c r="F122" s="2383"/>
      <c r="G122" s="400"/>
      <c r="H122" s="1500"/>
      <c r="I122" s="651"/>
      <c r="J122" s="571"/>
      <c r="K122" s="1500"/>
      <c r="L122" s="214"/>
      <c r="M122" s="341"/>
      <c r="N122" s="334"/>
      <c r="O122" s="1624"/>
      <c r="P122" s="1624"/>
      <c r="AH122" s="1631">
        <v>0</v>
      </c>
    </row>
    <row s="1635" customFormat="1" customHeight="1" ht="18.75" hidden="1">
      <c r="A123" s="1780" t="s">
        <v>230</v>
      </c>
      <c r="B123" s="1780" t="s">
        <v>231</v>
      </c>
      <c r="C123" s="369"/>
      <c r="D123" s="2462"/>
      <c r="E123" s="2204"/>
      <c r="F123" s="2383" t="str">
        <f>INDEX(PT_DIFFERENTIATION_VTAR,MATCH(A123,PT_DIFFERENTIATION_VTAR_ID,0))</f>
        <v>Плата за подключение (технологическое присоединение) к системе теплоснабжения (индивидуальная)</v>
      </c>
      <c r="G123" s="2427" t="str">
        <f>INDEX(PT_DIFFERENTIATION_NTAR,MATCH(B123,PT_DIFFERENTIATION_NTAR_ID,0))</f>
        <v/>
      </c>
      <c r="H123" s="1989"/>
      <c r="I123" s="1739"/>
      <c r="J123" s="1773"/>
      <c r="K123" s="1778"/>
      <c r="L123" s="1989" t="s">
        <v>331</v>
      </c>
      <c r="M123" s="341"/>
      <c r="N123" s="334"/>
      <c r="O123" s="1624"/>
      <c r="P123" s="1624"/>
      <c r="AH123" s="1631">
        <v>0</v>
      </c>
    </row>
    <row s="1635" customFormat="1" customHeight="1" ht="18.75" hidden="1">
      <c r="A124" s="1780"/>
      <c r="B124" s="1780"/>
      <c r="C124" s="369" t="s">
        <v>1170</v>
      </c>
      <c r="D124" s="2462"/>
      <c r="E124" s="2204"/>
      <c r="F124" s="2383"/>
      <c r="G124" s="2427"/>
      <c r="H124" s="1500"/>
      <c r="I124" s="651" t="s">
        <v>1169</v>
      </c>
      <c r="J124" s="571"/>
      <c r="K124" s="1500"/>
      <c r="L124" s="214"/>
      <c r="M124" s="341"/>
      <c r="N124" s="334"/>
      <c r="O124" s="1624"/>
      <c r="P124" s="1624"/>
      <c r="AH124" s="1631">
        <v>0</v>
      </c>
    </row>
    <row s="1635" customFormat="1" customHeight="1" ht="0.75" hidden="1">
      <c r="A125" s="1780"/>
      <c r="B125" s="1780"/>
      <c r="C125" s="369" t="s">
        <v>1179</v>
      </c>
      <c r="D125" s="2462"/>
      <c r="E125" s="2204"/>
      <c r="F125" s="2383"/>
      <c r="G125" s="400"/>
      <c r="H125" s="1500"/>
      <c r="I125" s="651"/>
      <c r="J125" s="571"/>
      <c r="K125" s="1500"/>
      <c r="L125" s="214"/>
      <c r="M125" s="341"/>
      <c r="N125" s="334"/>
      <c r="O125" s="1624"/>
      <c r="P125" s="1624"/>
      <c r="AH125" s="1631">
        <v>0</v>
      </c>
    </row>
    <row s="1635" customFormat="1" customHeight="1" ht="18.75" hidden="1">
      <c r="A126" s="1780" t="s">
        <v>250</v>
      </c>
      <c r="B126" s="1780" t="s">
        <v>251</v>
      </c>
      <c r="C126" s="369"/>
      <c r="D126" s="2462"/>
      <c r="E126" s="2204"/>
      <c r="F126" s="2383" t="str">
        <f>INDEX(PT_DIFFERENTIATION_VTAR,MATCH(A126,PT_DIFFERENTIATION_VTAR_ID,0))</f>
        <v>Тариф на питьевую воду (питьевое водоснабжение)</v>
      </c>
      <c r="G126" s="2427" t="str">
        <f>INDEX(PT_DIFFERENTIATION_NTAR,MATCH(B126,PT_DIFFERENTIATION_NTAR_ID,0))</f>
        <v/>
      </c>
      <c r="H126" s="1862"/>
      <c r="I126" s="1739"/>
      <c r="J126" s="1773"/>
      <c r="K126" s="1778"/>
      <c r="L126" s="1862" t="s">
        <v>331</v>
      </c>
      <c r="M126" s="341"/>
      <c r="N126" s="334"/>
      <c r="O126" s="1624"/>
      <c r="P126" s="1624"/>
      <c r="AH126" s="1631">
        <v>0</v>
      </c>
    </row>
    <row s="1635" customFormat="1" customHeight="1" ht="18.75" hidden="1">
      <c r="A127" s="1780"/>
      <c r="B127" s="1780"/>
      <c r="C127" s="369" t="s">
        <v>1170</v>
      </c>
      <c r="D127" s="2462"/>
      <c r="E127" s="2204"/>
      <c r="F127" s="2383"/>
      <c r="G127" s="2427"/>
      <c r="H127" s="1500"/>
      <c r="I127" s="651" t="s">
        <v>1169</v>
      </c>
      <c r="J127" s="571"/>
      <c r="K127" s="1500"/>
      <c r="L127" s="214"/>
      <c r="M127" s="341"/>
      <c r="N127" s="334"/>
      <c r="O127" s="1624"/>
      <c r="P127" s="1624"/>
      <c r="AH127" s="1631">
        <v>0</v>
      </c>
    </row>
    <row s="1635" customFormat="1" customHeight="1" ht="0.75" hidden="1">
      <c r="A128" s="1780"/>
      <c r="B128" s="1780"/>
      <c r="C128" s="369" t="s">
        <v>1179</v>
      </c>
      <c r="D128" s="2462"/>
      <c r="E128" s="2204"/>
      <c r="F128" s="2383"/>
      <c r="G128" s="400"/>
      <c r="H128" s="1500"/>
      <c r="I128" s="651"/>
      <c r="J128" s="571"/>
      <c r="K128" s="1500"/>
      <c r="L128" s="214"/>
      <c r="M128" s="341"/>
      <c r="N128" s="334"/>
      <c r="O128" s="1624"/>
      <c r="P128" s="1624"/>
      <c r="AH128" s="1631">
        <v>0</v>
      </c>
    </row>
    <row s="1635" customFormat="1" customHeight="1" ht="18.75" hidden="1">
      <c r="A129" s="1780" t="s">
        <v>255</v>
      </c>
      <c r="B129" s="1780" t="s">
        <v>256</v>
      </c>
      <c r="C129" s="369"/>
      <c r="D129" s="2462"/>
      <c r="E129" s="2204"/>
      <c r="F129" s="2383" t="str">
        <f>INDEX(PT_DIFFERENTIATION_VTAR,MATCH(A129,PT_DIFFERENTIATION_VTAR_ID,0))</f>
        <v>Тариф на техническую воду</v>
      </c>
      <c r="G129" s="2427" t="str">
        <f>INDEX(PT_DIFFERENTIATION_NTAR,MATCH(B129,PT_DIFFERENTIATION_NTAR_ID,0))</f>
        <v/>
      </c>
      <c r="H129" s="1862"/>
      <c r="I129" s="1739"/>
      <c r="J129" s="1773"/>
      <c r="K129" s="1778"/>
      <c r="L129" s="1862" t="s">
        <v>331</v>
      </c>
      <c r="M129" s="341"/>
      <c r="N129" s="334"/>
      <c r="O129" s="1624"/>
      <c r="P129" s="1624"/>
      <c r="AH129" s="1631">
        <v>0</v>
      </c>
    </row>
    <row s="1635" customFormat="1" customHeight="1" ht="18.75" hidden="1">
      <c r="A130" s="1780"/>
      <c r="B130" s="1780"/>
      <c r="C130" s="369" t="s">
        <v>1170</v>
      </c>
      <c r="D130" s="2462"/>
      <c r="E130" s="2204"/>
      <c r="F130" s="2383"/>
      <c r="G130" s="2427"/>
      <c r="H130" s="1500"/>
      <c r="I130" s="651" t="s">
        <v>1169</v>
      </c>
      <c r="J130" s="571"/>
      <c r="K130" s="1500"/>
      <c r="L130" s="214"/>
      <c r="M130" s="341"/>
      <c r="N130" s="334"/>
      <c r="O130" s="1624"/>
      <c r="P130" s="1624"/>
      <c r="AH130" s="1631">
        <v>0</v>
      </c>
    </row>
    <row s="1635" customFormat="1" customHeight="1" ht="0.75" hidden="1">
      <c r="A131" s="1780"/>
      <c r="B131" s="1780"/>
      <c r="C131" s="369" t="s">
        <v>1179</v>
      </c>
      <c r="D131" s="2462"/>
      <c r="E131" s="2204"/>
      <c r="F131" s="2383"/>
      <c r="G131" s="400"/>
      <c r="H131" s="1500"/>
      <c r="I131" s="651"/>
      <c r="J131" s="571"/>
      <c r="K131" s="1500"/>
      <c r="L131" s="214"/>
      <c r="M131" s="341"/>
      <c r="N131" s="334"/>
      <c r="O131" s="1624"/>
      <c r="P131" s="1624"/>
      <c r="AH131" s="1631">
        <v>0</v>
      </c>
    </row>
    <row s="1635" customFormat="1" customHeight="1" ht="18.75" hidden="1">
      <c r="A132" s="1780" t="s">
        <v>260</v>
      </c>
      <c r="B132" s="1780" t="s">
        <v>261</v>
      </c>
      <c r="C132" s="369"/>
      <c r="D132" s="2462"/>
      <c r="E132" s="2204"/>
      <c r="F132" s="2383" t="str">
        <f>INDEX(PT_DIFFERENTIATION_VTAR,MATCH(A132,PT_DIFFERENTIATION_VTAR_ID,0))</f>
        <v>Тариф на транспортировку воды</v>
      </c>
      <c r="G132" s="2427" t="str">
        <f>INDEX(PT_DIFFERENTIATION_NTAR,MATCH(B132,PT_DIFFERENTIATION_NTAR_ID,0))</f>
        <v/>
      </c>
      <c r="H132" s="1862"/>
      <c r="I132" s="1739"/>
      <c r="J132" s="1773"/>
      <c r="K132" s="1778"/>
      <c r="L132" s="1862" t="s">
        <v>331</v>
      </c>
      <c r="M132" s="341"/>
      <c r="N132" s="334"/>
      <c r="O132" s="1624"/>
      <c r="P132" s="1624"/>
      <c r="AH132" s="1631">
        <v>0</v>
      </c>
    </row>
    <row s="1635" customFormat="1" customHeight="1" ht="18.75" hidden="1">
      <c r="A133" s="1780"/>
      <c r="B133" s="1780"/>
      <c r="C133" s="369" t="s">
        <v>1170</v>
      </c>
      <c r="D133" s="2462"/>
      <c r="E133" s="2204"/>
      <c r="F133" s="2383"/>
      <c r="G133" s="2427"/>
      <c r="H133" s="1500"/>
      <c r="I133" s="651" t="s">
        <v>1169</v>
      </c>
      <c r="J133" s="571"/>
      <c r="K133" s="1500"/>
      <c r="L133" s="214"/>
      <c r="M133" s="341"/>
      <c r="N133" s="334"/>
      <c r="O133" s="1624"/>
      <c r="P133" s="1624"/>
      <c r="AH133" s="1631">
        <v>0</v>
      </c>
    </row>
    <row s="1635" customFormat="1" customHeight="1" ht="0.75" hidden="1">
      <c r="A134" s="1780"/>
      <c r="B134" s="1780"/>
      <c r="C134" s="369" t="s">
        <v>1179</v>
      </c>
      <c r="D134" s="2462"/>
      <c r="E134" s="2204"/>
      <c r="F134" s="2383"/>
      <c r="G134" s="400"/>
      <c r="H134" s="1500"/>
      <c r="I134" s="651"/>
      <c r="J134" s="571"/>
      <c r="K134" s="1500"/>
      <c r="L134" s="214"/>
      <c r="M134" s="341"/>
      <c r="N134" s="334"/>
      <c r="O134" s="1624"/>
      <c r="P134" s="1624"/>
      <c r="AH134" s="1631">
        <v>0</v>
      </c>
    </row>
    <row s="1635" customFormat="1" customHeight="1" ht="18.75" hidden="1">
      <c r="A135" s="1780" t="s">
        <v>265</v>
      </c>
      <c r="B135" s="1780" t="s">
        <v>266</v>
      </c>
      <c r="C135" s="369"/>
      <c r="D135" s="2462"/>
      <c r="E135" s="2204"/>
      <c r="F135" s="2383" t="str">
        <f>INDEX(PT_DIFFERENTIATION_VTAR,MATCH(A135,PT_DIFFERENTIATION_VTAR_ID,0))</f>
        <v>Тариф на подвоз воды</v>
      </c>
      <c r="G135" s="2427" t="str">
        <f>INDEX(PT_DIFFERENTIATION_NTAR,MATCH(B135,PT_DIFFERENTIATION_NTAR_ID,0))</f>
        <v/>
      </c>
      <c r="H135" s="1862"/>
      <c r="I135" s="1739"/>
      <c r="J135" s="1773"/>
      <c r="K135" s="1778"/>
      <c r="L135" s="1862" t="s">
        <v>331</v>
      </c>
      <c r="M135" s="341"/>
      <c r="N135" s="334"/>
      <c r="O135" s="1624"/>
      <c r="P135" s="1624"/>
      <c r="AH135" s="1631">
        <v>0</v>
      </c>
    </row>
    <row s="1635" customFormat="1" customHeight="1" ht="18.75" hidden="1">
      <c r="A136" s="1780"/>
      <c r="B136" s="1780"/>
      <c r="C136" s="369" t="s">
        <v>1170</v>
      </c>
      <c r="D136" s="2462"/>
      <c r="E136" s="2204"/>
      <c r="F136" s="2383"/>
      <c r="G136" s="2427"/>
      <c r="H136" s="1500"/>
      <c r="I136" s="651" t="s">
        <v>1169</v>
      </c>
      <c r="J136" s="571"/>
      <c r="K136" s="1500"/>
      <c r="L136" s="214"/>
      <c r="M136" s="341"/>
      <c r="N136" s="334"/>
      <c r="O136" s="1624"/>
      <c r="P136" s="1624"/>
      <c r="AH136" s="1631">
        <v>0</v>
      </c>
    </row>
    <row s="1635" customFormat="1" customHeight="1" ht="0.75" hidden="1">
      <c r="A137" s="1780"/>
      <c r="B137" s="1780"/>
      <c r="C137" s="369" t="s">
        <v>1179</v>
      </c>
      <c r="D137" s="2462"/>
      <c r="E137" s="2204"/>
      <c r="F137" s="2383"/>
      <c r="G137" s="400"/>
      <c r="H137" s="1500"/>
      <c r="I137" s="651"/>
      <c r="J137" s="571"/>
      <c r="K137" s="1500"/>
      <c r="L137" s="214"/>
      <c r="M137" s="341"/>
      <c r="N137" s="334"/>
      <c r="O137" s="1624"/>
      <c r="P137" s="1624"/>
      <c r="AH137" s="1631">
        <v>0</v>
      </c>
    </row>
    <row s="1635" customFormat="1" customHeight="1" ht="18.75" hidden="1">
      <c r="A138" s="1780" t="s">
        <v>270</v>
      </c>
      <c r="B138" s="1780" t="s">
        <v>271</v>
      </c>
      <c r="C138" s="369"/>
      <c r="D138" s="2462"/>
      <c r="E138" s="2204"/>
      <c r="F138" s="2383" t="str">
        <f>INDEX(PT_DIFFERENTIATION_VTAR,MATCH(A138,PT_DIFFERENTIATION_VTAR_ID,0))</f>
        <v>Тариф на подключение (технологическое присоединение) к централизованной системе холодного водоснабжения</v>
      </c>
      <c r="G138" s="2427" t="str">
        <f>INDEX(PT_DIFFERENTIATION_NTAR,MATCH(B138,PT_DIFFERENTIATION_NTAR_ID,0))</f>
        <v/>
      </c>
      <c r="H138" s="1862"/>
      <c r="I138" s="1739"/>
      <c r="J138" s="1773"/>
      <c r="K138" s="1778"/>
      <c r="L138" s="1862" t="s">
        <v>331</v>
      </c>
      <c r="M138" s="341"/>
      <c r="N138" s="334"/>
      <c r="O138" s="1624"/>
      <c r="P138" s="1624"/>
      <c r="AH138" s="1631">
        <v>0</v>
      </c>
    </row>
    <row s="1635" customFormat="1" customHeight="1" ht="18.75" hidden="1">
      <c r="A139" s="1780"/>
      <c r="B139" s="1780"/>
      <c r="C139" s="369" t="s">
        <v>1170</v>
      </c>
      <c r="D139" s="2462"/>
      <c r="E139" s="2204"/>
      <c r="F139" s="2383"/>
      <c r="G139" s="2427"/>
      <c r="H139" s="1500"/>
      <c r="I139" s="651" t="s">
        <v>1169</v>
      </c>
      <c r="J139" s="571"/>
      <c r="K139" s="1500"/>
      <c r="L139" s="214"/>
      <c r="M139" s="341"/>
      <c r="N139" s="334"/>
      <c r="O139" s="1624"/>
      <c r="P139" s="1624"/>
      <c r="AH139" s="1631">
        <v>0</v>
      </c>
    </row>
    <row s="1635" customFormat="1" customHeight="1" ht="0.75" hidden="1">
      <c r="A140" s="1780"/>
      <c r="B140" s="1780"/>
      <c r="C140" s="369" t="s">
        <v>1179</v>
      </c>
      <c r="D140" s="2462"/>
      <c r="E140" s="2204"/>
      <c r="F140" s="2383"/>
      <c r="G140" s="400"/>
      <c r="H140" s="1500"/>
      <c r="I140" s="651"/>
      <c r="J140" s="571"/>
      <c r="K140" s="1500"/>
      <c r="L140" s="214"/>
      <c r="M140" s="341"/>
      <c r="N140" s="334"/>
      <c r="O140" s="1624"/>
      <c r="P140" s="1624"/>
      <c r="AH140" s="1631">
        <v>0</v>
      </c>
    </row>
    <row s="1635" customFormat="1" customHeight="1" ht="18.75" hidden="1">
      <c r="A141" s="1780" t="s">
        <v>275</v>
      </c>
      <c r="B141" s="1780" t="s">
        <v>276</v>
      </c>
      <c r="C141" s="369"/>
      <c r="D141" s="2462"/>
      <c r="E141" s="2204"/>
      <c r="F141" s="2383" t="str">
        <f>INDEX(PT_DIFFERENTIATION_VTAR,MATCH(A141,PT_DIFFERENTIATION_VTAR_ID,0))</f>
        <v>Тариф на горячую воду (горячее водоснабжение)</v>
      </c>
      <c r="G141" s="2427" t="str">
        <f>INDEX(PT_DIFFERENTIATION_NTAR,MATCH(B141,PT_DIFFERENTIATION_NTAR_ID,0))</f>
        <v/>
      </c>
      <c r="H141" s="1862"/>
      <c r="I141" s="1739"/>
      <c r="J141" s="1773"/>
      <c r="K141" s="1778"/>
      <c r="L141" s="1862" t="s">
        <v>331</v>
      </c>
      <c r="M141" s="341"/>
      <c r="N141" s="334"/>
      <c r="O141" s="1624"/>
      <c r="P141" s="1624"/>
      <c r="AH141" s="1631">
        <v>0</v>
      </c>
    </row>
    <row s="1635" customFormat="1" customHeight="1" ht="18.75" hidden="1">
      <c r="A142" s="1780"/>
      <c r="B142" s="1780"/>
      <c r="C142" s="369" t="s">
        <v>1170</v>
      </c>
      <c r="D142" s="2462"/>
      <c r="E142" s="2204"/>
      <c r="F142" s="2383"/>
      <c r="G142" s="2427"/>
      <c r="H142" s="1500"/>
      <c r="I142" s="651" t="s">
        <v>1169</v>
      </c>
      <c r="J142" s="571"/>
      <c r="K142" s="1500"/>
      <c r="L142" s="214"/>
      <c r="M142" s="341"/>
      <c r="N142" s="334"/>
      <c r="O142" s="1624"/>
      <c r="P142" s="1624"/>
      <c r="AH142" s="1631">
        <v>0</v>
      </c>
    </row>
    <row s="1635" customFormat="1" customHeight="1" ht="0.75" hidden="1">
      <c r="A143" s="1780"/>
      <c r="B143" s="1780"/>
      <c r="C143" s="369" t="s">
        <v>1179</v>
      </c>
      <c r="D143" s="2462"/>
      <c r="E143" s="2204"/>
      <c r="F143" s="2383"/>
      <c r="G143" s="400"/>
      <c r="H143" s="1500"/>
      <c r="I143" s="651"/>
      <c r="J143" s="571"/>
      <c r="K143" s="1500"/>
      <c r="L143" s="214"/>
      <c r="M143" s="341"/>
      <c r="N143" s="334"/>
      <c r="O143" s="1624"/>
      <c r="P143" s="1624"/>
      <c r="AH143" s="1631">
        <v>0</v>
      </c>
    </row>
    <row s="1635" customFormat="1" customHeight="1" ht="18.75" hidden="1">
      <c r="A144" s="1780" t="s">
        <v>280</v>
      </c>
      <c r="B144" s="1780" t="s">
        <v>281</v>
      </c>
      <c r="C144" s="369"/>
      <c r="D144" s="2462"/>
      <c r="E144" s="2204"/>
      <c r="F144" s="2383" t="str">
        <f>INDEX(PT_DIFFERENTIATION_VTAR,MATCH(A144,PT_DIFFERENTIATION_VTAR_ID,0))</f>
        <v>Тариф на транспортировку горячей воды</v>
      </c>
      <c r="G144" s="2427" t="str">
        <f>INDEX(PT_DIFFERENTIATION_NTAR,MATCH(B144,PT_DIFFERENTIATION_NTAR_ID,0))</f>
        <v/>
      </c>
      <c r="H144" s="1862"/>
      <c r="I144" s="1739"/>
      <c r="J144" s="1773"/>
      <c r="K144" s="1778"/>
      <c r="L144" s="1862" t="s">
        <v>331</v>
      </c>
      <c r="M144" s="341"/>
      <c r="N144" s="334"/>
      <c r="O144" s="1624"/>
      <c r="P144" s="1624"/>
      <c r="AH144" s="1631">
        <v>0</v>
      </c>
    </row>
    <row s="1635" customFormat="1" customHeight="1" ht="18.75" hidden="1">
      <c r="A145" s="1780"/>
      <c r="B145" s="1780"/>
      <c r="C145" s="369" t="s">
        <v>1170</v>
      </c>
      <c r="D145" s="2462"/>
      <c r="E145" s="2204"/>
      <c r="F145" s="2383"/>
      <c r="G145" s="2427"/>
      <c r="H145" s="1500"/>
      <c r="I145" s="651" t="s">
        <v>1169</v>
      </c>
      <c r="J145" s="571"/>
      <c r="K145" s="1500"/>
      <c r="L145" s="214"/>
      <c r="M145" s="341"/>
      <c r="N145" s="334"/>
      <c r="O145" s="1624"/>
      <c r="P145" s="1624"/>
      <c r="AH145" s="1631">
        <v>0</v>
      </c>
    </row>
    <row s="1635" customFormat="1" customHeight="1" ht="0.75" hidden="1">
      <c r="A146" s="1780"/>
      <c r="B146" s="1780"/>
      <c r="C146" s="369" t="s">
        <v>1179</v>
      </c>
      <c r="D146" s="2462"/>
      <c r="E146" s="2204"/>
      <c r="F146" s="2383"/>
      <c r="G146" s="400"/>
      <c r="H146" s="1500"/>
      <c r="I146" s="651"/>
      <c r="J146" s="571"/>
      <c r="K146" s="1500"/>
      <c r="L146" s="214"/>
      <c r="M146" s="341"/>
      <c r="N146" s="334"/>
      <c r="O146" s="1624"/>
      <c r="P146" s="1624"/>
      <c r="AH146" s="1631">
        <v>0</v>
      </c>
    </row>
    <row s="1635" customFormat="1" customHeight="1" ht="18.75" hidden="1">
      <c r="A147" s="1780" t="s">
        <v>285</v>
      </c>
      <c r="B147" s="1780" t="s">
        <v>286</v>
      </c>
      <c r="C147" s="369"/>
      <c r="D147" s="2462"/>
      <c r="E147" s="2204"/>
      <c r="F147" s="2383" t="str">
        <f>INDEX(PT_DIFFERENTIATION_VTAR,MATCH(A147,PT_DIFFERENTIATION_VTAR_ID,0))</f>
        <v>Тариф на подключение (технологическое присоединение) к централизованной системе горячего водоснабжения</v>
      </c>
      <c r="G147" s="2427" t="str">
        <f>INDEX(PT_DIFFERENTIATION_NTAR,MATCH(B147,PT_DIFFERENTIATION_NTAR_ID,0))</f>
        <v/>
      </c>
      <c r="H147" s="1862"/>
      <c r="I147" s="1739"/>
      <c r="J147" s="1773"/>
      <c r="K147" s="1778"/>
      <c r="L147" s="1862" t="s">
        <v>331</v>
      </c>
      <c r="M147" s="341"/>
      <c r="N147" s="334"/>
      <c r="O147" s="1624"/>
      <c r="P147" s="1624"/>
      <c r="AH147" s="1631">
        <v>0</v>
      </c>
    </row>
    <row s="1635" customFormat="1" customHeight="1" ht="18.75" hidden="1">
      <c r="A148" s="1780"/>
      <c r="B148" s="1780"/>
      <c r="C148" s="369" t="s">
        <v>1170</v>
      </c>
      <c r="D148" s="2462"/>
      <c r="E148" s="2204"/>
      <c r="F148" s="2383"/>
      <c r="G148" s="2427"/>
      <c r="H148" s="1500"/>
      <c r="I148" s="651" t="s">
        <v>1169</v>
      </c>
      <c r="J148" s="571"/>
      <c r="K148" s="1500"/>
      <c r="L148" s="214"/>
      <c r="M148" s="341"/>
      <c r="N148" s="334"/>
      <c r="O148" s="1624"/>
      <c r="P148" s="1624"/>
      <c r="AH148" s="1631">
        <v>0</v>
      </c>
    </row>
    <row s="1635" customFormat="1" customHeight="1" ht="0.75" hidden="1">
      <c r="A149" s="1780"/>
      <c r="B149" s="1780"/>
      <c r="C149" s="369" t="s">
        <v>1179</v>
      </c>
      <c r="D149" s="2462"/>
      <c r="E149" s="2204"/>
      <c r="F149" s="2383"/>
      <c r="G149" s="400"/>
      <c r="H149" s="1500"/>
      <c r="I149" s="651"/>
      <c r="J149" s="571"/>
      <c r="K149" s="1500"/>
      <c r="L149" s="214"/>
      <c r="M149" s="341"/>
      <c r="N149" s="334"/>
      <c r="O149" s="1624"/>
      <c r="P149" s="1624"/>
      <c r="AH149" s="1631">
        <v>0</v>
      </c>
    </row>
    <row s="1635" customFormat="1" customHeight="1" ht="18.75" hidden="1">
      <c r="A150" s="1780" t="s">
        <v>290</v>
      </c>
      <c r="B150" s="1780" t="s">
        <v>291</v>
      </c>
      <c r="C150" s="369"/>
      <c r="D150" s="2462"/>
      <c r="E150" s="2204"/>
      <c r="F150" s="2383" t="str">
        <f>INDEX(PT_DIFFERENTIATION_VTAR,MATCH(A150,PT_DIFFERENTIATION_VTAR_ID,0))</f>
        <v>Тариф на водоотведение</v>
      </c>
      <c r="G150" s="2427" t="str">
        <f>INDEX(PT_DIFFERENTIATION_NTAR,MATCH(B150,PT_DIFFERENTIATION_NTAR_ID,0))</f>
        <v/>
      </c>
      <c r="H150" s="1862"/>
      <c r="I150" s="1739"/>
      <c r="J150" s="1773"/>
      <c r="K150" s="1778"/>
      <c r="L150" s="1862" t="s">
        <v>331</v>
      </c>
      <c r="M150" s="341"/>
      <c r="N150" s="334"/>
      <c r="O150" s="1624"/>
      <c r="P150" s="1624"/>
      <c r="AH150" s="1631">
        <v>0</v>
      </c>
    </row>
    <row s="1635" customFormat="1" customHeight="1" ht="18.75" hidden="1">
      <c r="A151" s="1780"/>
      <c r="B151" s="1780"/>
      <c r="C151" s="369" t="s">
        <v>1170</v>
      </c>
      <c r="D151" s="2462"/>
      <c r="E151" s="2204"/>
      <c r="F151" s="2383"/>
      <c r="G151" s="2427"/>
      <c r="H151" s="1500"/>
      <c r="I151" s="651" t="s">
        <v>1169</v>
      </c>
      <c r="J151" s="571"/>
      <c r="K151" s="1500"/>
      <c r="L151" s="214"/>
      <c r="M151" s="341"/>
      <c r="N151" s="334"/>
      <c r="O151" s="1624"/>
      <c r="P151" s="1624"/>
      <c r="AH151" s="1631">
        <v>0</v>
      </c>
    </row>
    <row s="1635" customFormat="1" customHeight="1" ht="0.75" hidden="1">
      <c r="A152" s="1780"/>
      <c r="B152" s="1780"/>
      <c r="C152" s="369" t="s">
        <v>1179</v>
      </c>
      <c r="D152" s="2462"/>
      <c r="E152" s="2204"/>
      <c r="F152" s="2383"/>
      <c r="G152" s="400"/>
      <c r="H152" s="1500"/>
      <c r="I152" s="651"/>
      <c r="J152" s="571"/>
      <c r="K152" s="1500"/>
      <c r="L152" s="214"/>
      <c r="M152" s="341"/>
      <c r="N152" s="334"/>
      <c r="O152" s="1624"/>
      <c r="P152" s="1624"/>
      <c r="AH152" s="1631">
        <v>0</v>
      </c>
    </row>
    <row s="1635" customFormat="1" customHeight="1" ht="18.75" hidden="1">
      <c r="A153" s="1780" t="s">
        <v>295</v>
      </c>
      <c r="B153" s="1780" t="s">
        <v>296</v>
      </c>
      <c r="C153" s="369"/>
      <c r="D153" s="2462"/>
      <c r="E153" s="2204"/>
      <c r="F153" s="2383" t="str">
        <f>INDEX(PT_DIFFERENTIATION_VTAR,MATCH(A153,PT_DIFFERENTIATION_VTAR_ID,0))</f>
        <v>Тариф на транспортировку сточных вод</v>
      </c>
      <c r="G153" s="2427" t="str">
        <f>INDEX(PT_DIFFERENTIATION_NTAR,MATCH(B153,PT_DIFFERENTIATION_NTAR_ID,0))</f>
        <v/>
      </c>
      <c r="H153" s="1862"/>
      <c r="I153" s="1739"/>
      <c r="J153" s="1773"/>
      <c r="K153" s="1778"/>
      <c r="L153" s="1862" t="s">
        <v>331</v>
      </c>
      <c r="M153" s="341"/>
      <c r="N153" s="334"/>
      <c r="O153" s="1624"/>
      <c r="P153" s="1624"/>
      <c r="AH153" s="1631">
        <v>0</v>
      </c>
    </row>
    <row s="1635" customFormat="1" customHeight="1" ht="18.75" hidden="1">
      <c r="A154" s="1780"/>
      <c r="B154" s="1780"/>
      <c r="C154" s="369" t="s">
        <v>1170</v>
      </c>
      <c r="D154" s="2462"/>
      <c r="E154" s="2204"/>
      <c r="F154" s="2383"/>
      <c r="G154" s="2427"/>
      <c r="H154" s="1500"/>
      <c r="I154" s="651" t="s">
        <v>1169</v>
      </c>
      <c r="J154" s="571"/>
      <c r="K154" s="1500"/>
      <c r="L154" s="214"/>
      <c r="M154" s="341"/>
      <c r="N154" s="334"/>
      <c r="O154" s="1624"/>
      <c r="P154" s="1624"/>
      <c r="AH154" s="1631">
        <v>0</v>
      </c>
    </row>
    <row s="1635" customFormat="1" customHeight="1" ht="0.75" hidden="1">
      <c r="A155" s="1780"/>
      <c r="B155" s="1780"/>
      <c r="C155" s="369" t="s">
        <v>1179</v>
      </c>
      <c r="D155" s="2462"/>
      <c r="E155" s="2204"/>
      <c r="F155" s="2383"/>
      <c r="G155" s="400"/>
      <c r="H155" s="1500"/>
      <c r="I155" s="651"/>
      <c r="J155" s="571"/>
      <c r="K155" s="1500"/>
      <c r="L155" s="214"/>
      <c r="M155" s="341"/>
      <c r="N155" s="334"/>
      <c r="O155" s="1624"/>
      <c r="P155" s="1624"/>
      <c r="AH155" s="1631">
        <v>0</v>
      </c>
    </row>
    <row s="1635" customFormat="1" customHeight="1" ht="18.75" hidden="1">
      <c r="A156" s="1780" t="s">
        <v>300</v>
      </c>
      <c r="B156" s="1780" t="s">
        <v>301</v>
      </c>
      <c r="C156" s="369"/>
      <c r="D156" s="2462"/>
      <c r="E156" s="2204"/>
      <c r="F156" s="2383" t="str">
        <f>INDEX(PT_DIFFERENTIATION_VTAR,MATCH(A156,PT_DIFFERENTIATION_VTAR_ID,0))</f>
        <v>Тариф на подключение (технологическое присоединение) к централизованной системе водоотведения</v>
      </c>
      <c r="G156" s="2427" t="str">
        <f>INDEX(PT_DIFFERENTIATION_NTAR,MATCH(B156,PT_DIFFERENTIATION_NTAR_ID,0))</f>
        <v/>
      </c>
      <c r="H156" s="1862"/>
      <c r="I156" s="1739"/>
      <c r="J156" s="1773"/>
      <c r="K156" s="1778"/>
      <c r="L156" s="1862" t="s">
        <v>331</v>
      </c>
      <c r="M156" s="341"/>
      <c r="N156" s="334"/>
      <c r="O156" s="1624"/>
      <c r="P156" s="1624"/>
      <c r="AH156" s="1631">
        <v>0</v>
      </c>
    </row>
    <row s="1635" customFormat="1" customHeight="1" ht="18.75" hidden="1">
      <c r="A157" s="1780"/>
      <c r="B157" s="1780"/>
      <c r="C157" s="369" t="s">
        <v>1170</v>
      </c>
      <c r="D157" s="2462"/>
      <c r="E157" s="2204"/>
      <c r="F157" s="2383"/>
      <c r="G157" s="2427"/>
      <c r="H157" s="1500"/>
      <c r="I157" s="651" t="s">
        <v>1169</v>
      </c>
      <c r="J157" s="571"/>
      <c r="K157" s="1500"/>
      <c r="L157" s="214"/>
      <c r="M157" s="341"/>
      <c r="N157" s="334"/>
      <c r="O157" s="1624"/>
      <c r="P157" s="1624"/>
      <c r="AH157" s="1631">
        <v>0</v>
      </c>
    </row>
    <row s="1635" customFormat="1" customHeight="1" ht="1.05">
      <c r="A158" s="1780"/>
      <c r="B158" s="1780"/>
      <c r="C158" s="369" t="s">
        <v>1179</v>
      </c>
      <c r="D158" s="2462"/>
      <c r="E158" s="2204"/>
      <c r="F158" s="2383"/>
      <c r="G158" s="400"/>
      <c r="H158" s="1500"/>
      <c r="I158" s="651"/>
      <c r="J158" s="571"/>
      <c r="K158" s="1500"/>
      <c r="L158" s="214"/>
      <c r="M158" s="341"/>
      <c r="N158" s="334"/>
      <c r="O158" s="1624"/>
      <c r="P158" s="1624"/>
      <c r="AH158" s="1631">
        <v>1</v>
      </c>
    </row>
    <row customHeight="1" ht="19.95">
      <c r="A159" s="1780"/>
      <c r="B159" s="1780"/>
      <c r="D159" s="376"/>
      <c r="E159" s="147" t="s">
        <v>92</v>
      </c>
      <c r="F159"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9" s="2460"/>
      <c r="H159" s="2460"/>
      <c r="I159" s="2460"/>
      <c r="J159" s="2460"/>
      <c r="K159" s="2460"/>
      <c r="L159" s="2460"/>
      <c r="M159" s="297"/>
      <c r="N159" s="334"/>
      <c r="AH159" s="374">
        <v>19</v>
      </c>
    </row>
    <row s="1635" customFormat="1" customHeight="1" ht="60.75" hidden="1">
      <c r="A160" s="1780" t="s">
        <v>157</v>
      </c>
      <c r="B160" s="1780" t="s">
        <v>158</v>
      </c>
      <c r="C160" s="369"/>
      <c r="D160" s="2462"/>
      <c r="E160" s="2204"/>
      <c r="F160" s="2383" t="str">
        <f>INDEX(PT_DIFFERENTIATION_VTAR,MATCH(A160,PT_DIFFERENTIATION_VTAR_ID,0))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0" s="2427" t="str">
        <f>INDEX(PT_DIFFERENTIATION_NTAR,MATCH(B160,PT_DIFFERENTIATION_NTAR_ID,0))</f>
        <v/>
      </c>
      <c r="H160" s="1862"/>
      <c r="I160" s="1739"/>
      <c r="J160" s="1773"/>
      <c r="K160" s="1778"/>
      <c r="L160" s="1862" t="s">
        <v>331</v>
      </c>
      <c r="M16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60" s="334"/>
      <c r="O160" s="1624"/>
      <c r="P160" s="1624"/>
      <c r="AH160" s="1631">
        <v>0</v>
      </c>
    </row>
    <row s="1635" customFormat="1" customHeight="1" ht="18.75" hidden="1">
      <c r="A161" s="1780"/>
      <c r="B161" s="1780"/>
      <c r="C161" s="369" t="s">
        <v>1170</v>
      </c>
      <c r="D161" s="2462"/>
      <c r="E161" s="2204"/>
      <c r="F161" s="2383"/>
      <c r="G161" s="2427"/>
      <c r="H161" s="1500"/>
      <c r="I161" s="651" t="s">
        <v>1169</v>
      </c>
      <c r="J161" s="571"/>
      <c r="K161" s="1500"/>
      <c r="L161" s="214"/>
      <c r="M161" s="2170"/>
      <c r="N161" s="334"/>
      <c r="O161" s="1624"/>
      <c r="P161" s="1624"/>
      <c r="AH161" s="1631">
        <v>0</v>
      </c>
    </row>
    <row s="1635" customFormat="1" customHeight="1" ht="0.75" hidden="1">
      <c r="A162" s="1780"/>
      <c r="B162" s="1780"/>
      <c r="C162" s="369" t="s">
        <v>1179</v>
      </c>
      <c r="D162" s="2462"/>
      <c r="E162" s="2204"/>
      <c r="F162" s="2383"/>
      <c r="G162" s="400"/>
      <c r="H162" s="1500"/>
      <c r="I162" s="651"/>
      <c r="J162" s="571"/>
      <c r="K162" s="1500"/>
      <c r="L162" s="214"/>
      <c r="M162" s="2170"/>
      <c r="N162" s="334"/>
      <c r="O162" s="1624"/>
      <c r="P162" s="1624"/>
      <c r="AH162" s="1631">
        <v>0</v>
      </c>
    </row>
    <row s="1635" customFormat="1" customHeight="1" ht="45">
      <c r="A163" s="1780" t="s">
        <v>165</v>
      </c>
      <c r="B163" s="1780" t="s">
        <v>166</v>
      </c>
      <c r="C163" s="369"/>
      <c r="D163" s="2462"/>
      <c r="E163" s="2204"/>
      <c r="F163" s="2383" t="str">
        <f>INDEX(PT_DIFFERENTIATION_VTAR,MATCH(A163,PT_DIFFERENTIATION_VTAR_ID,0))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63" s="2427" t="str">
        <f>INDEX(PT_DIFFERENTIATION_NTAR,MATCH(B163,PT_DIFFERENTIATION_NTAR_ID,0))</f>
        <v>Тарифы на тепловую энергию (мощность) потребителям в случае отсутствия дифференциации тарифов по схеме подключения</v>
      </c>
      <c r="H163" s="1862"/>
      <c r="I163" s="1739">
        <v>46388</v>
      </c>
      <c r="J163" s="1773">
        <v>46752</v>
      </c>
      <c r="K163" s="1778">
        <v>7.746</v>
      </c>
      <c r="L163" s="1862" t="s">
        <v>331</v>
      </c>
      <c r="M163" s="2171"/>
      <c r="N163" s="334"/>
      <c r="O163" s="1624"/>
      <c r="P163" s="1624"/>
      <c r="AH163" s="1631">
        <v>0</v>
      </c>
    </row>
    <row s="1635" customFormat="1" customHeight="1" ht="18.75">
      <c r="A164" s="1780"/>
      <c r="B164" s="1780"/>
      <c r="C164" s="369" t="s">
        <v>1170</v>
      </c>
      <c r="D164" s="2462"/>
      <c r="E164" s="2204"/>
      <c r="F164" s="2383"/>
      <c r="G164" s="2427"/>
      <c r="H164" s="1500"/>
      <c r="I164" s="651" t="s">
        <v>1169</v>
      </c>
      <c r="J164" s="571"/>
      <c r="K164" s="1500"/>
      <c r="L164" s="214"/>
      <c r="M164" s="1861"/>
      <c r="N164" s="334"/>
      <c r="O164" s="1624"/>
      <c r="P164" s="1624"/>
      <c r="AH164" s="1631">
        <v>0</v>
      </c>
    </row>
    <row s="1635" customFormat="1" customHeight="1" ht="18.75">
      <c r="A165" s="1823" t="s">
        <v>165</v>
      </c>
      <c r="B165" s="1823" t="s">
        <v>175</v>
      </c>
      <c r="C165" s="1687"/>
      <c r="D165" s="344"/>
      <c r="E165" s="1031"/>
      <c r="F165" s="1031"/>
      <c r="G165" s="2427" t="str">
        <f>INDEX(PT_DIFFERENTIATION_NTAR,MATCH(B165,PT_DIFFERENTIATION_NTAR_ID,0))</f>
        <v>Тарифы на тепловую энергию (мощность) населению и потребителям, приравненных к населению</v>
      </c>
      <c r="H165" s="2271"/>
      <c r="I165" s="1739">
        <v>46388</v>
      </c>
      <c r="J165" s="1773">
        <v>46752</v>
      </c>
      <c r="K165" s="1778">
        <v>12.38</v>
      </c>
      <c r="L165" s="2271" t="s">
        <v>331</v>
      </c>
      <c r="M165" s="2318"/>
      <c r="N165" s="618"/>
      <c r="O165" s="1624"/>
      <c r="P165" s="1624"/>
      <c r="Q165" s="1635"/>
      <c r="R165" s="1635"/>
      <c r="S165" s="1635"/>
      <c r="T165" s="1635"/>
      <c r="U165" s="1635"/>
      <c r="V165" s="1635"/>
      <c r="W165" s="1635"/>
      <c r="X165" s="1635"/>
      <c r="Y165" s="1635"/>
      <c r="Z165" s="1635"/>
      <c r="AA165" s="1635"/>
      <c r="AB165" s="1635"/>
      <c r="AC165" s="1635"/>
      <c r="AD165" s="1635"/>
      <c r="AE165" s="1635"/>
      <c r="AF165" s="1635"/>
      <c r="AG165" s="1635"/>
      <c r="AH165" s="1635">
        <v>0</v>
      </c>
    </row>
    <row s="1635" customFormat="1" customHeight="1" ht="18.75">
      <c r="A166" s="1823"/>
      <c r="B166" s="1823"/>
      <c r="C166" s="1687" t="s">
        <v>1170</v>
      </c>
      <c r="D166" s="344"/>
      <c r="E166" s="1031"/>
      <c r="F166" s="1031"/>
      <c r="G166" s="2427"/>
      <c r="H166" s="2698"/>
      <c r="I166" s="2708" t="s">
        <v>1169</v>
      </c>
      <c r="J166" s="2700"/>
      <c r="K166" s="2698"/>
      <c r="L166" s="2701"/>
      <c r="M166" s="2318"/>
      <c r="N166" s="618"/>
      <c r="O166" s="1624"/>
      <c r="P166" s="1624"/>
      <c r="Q166" s="1635"/>
      <c r="R166" s="1635"/>
      <c r="S166" s="1635"/>
      <c r="T166" s="1635"/>
      <c r="U166" s="1635"/>
      <c r="V166" s="1635"/>
      <c r="W166" s="1635"/>
      <c r="X166" s="1635"/>
      <c r="Y166" s="1635"/>
      <c r="Z166" s="1635"/>
      <c r="AA166" s="1635"/>
      <c r="AB166" s="1635"/>
      <c r="AC166" s="1635"/>
      <c r="AD166" s="1635"/>
      <c r="AE166" s="1635"/>
      <c r="AF166" s="1635"/>
      <c r="AG166" s="1635"/>
      <c r="AH166" s="1635">
        <v>0</v>
      </c>
    </row>
    <row s="1635" customFormat="1" customHeight="1" ht="18.75">
      <c r="A167" s="1823" t="s">
        <v>165</v>
      </c>
      <c r="B167" s="1823" t="s">
        <v>180</v>
      </c>
      <c r="C167" s="1687"/>
      <c r="D167" s="344"/>
      <c r="E167" s="1031"/>
      <c r="F167" s="1031"/>
      <c r="G167" s="2427" t="str">
        <f>INDEX(PT_DIFFERENTIATION_NTAR,MATCH(B167,PT_DIFFERENTIATION_NTAR_ID,0))</f>
        <v>Тарифы на тепловую энергию (мощность) населению, проживающему в одноэтажных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v>
      </c>
      <c r="H167" s="2271"/>
      <c r="I167" s="1739">
        <v>46388</v>
      </c>
      <c r="J167" s="1773">
        <v>46752</v>
      </c>
      <c r="K167" s="1778">
        <v>0.526</v>
      </c>
      <c r="L167" s="2271" t="s">
        <v>331</v>
      </c>
      <c r="M167" s="2318"/>
      <c r="N167" s="618"/>
      <c r="O167" s="1624"/>
      <c r="P167" s="1624"/>
      <c r="Q167" s="1635"/>
      <c r="R167" s="1635"/>
      <c r="S167" s="1635"/>
      <c r="T167" s="1635"/>
      <c r="U167" s="1635"/>
      <c r="V167" s="1635"/>
      <c r="W167" s="1635"/>
      <c r="X167" s="1635"/>
      <c r="Y167" s="1635"/>
      <c r="Z167" s="1635"/>
      <c r="AA167" s="1635"/>
      <c r="AB167" s="1635"/>
      <c r="AC167" s="1635"/>
      <c r="AD167" s="1635"/>
      <c r="AE167" s="1635"/>
      <c r="AF167" s="1635"/>
      <c r="AG167" s="1635"/>
      <c r="AH167" s="1635">
        <v>0</v>
      </c>
    </row>
    <row s="1635" customFormat="1" customHeight="1" ht="45.833333333333336">
      <c r="A168" s="1823"/>
      <c r="B168" s="1823"/>
      <c r="C168" s="1687" t="s">
        <v>1170</v>
      </c>
      <c r="D168" s="344"/>
      <c r="E168" s="1031"/>
      <c r="F168" s="1031"/>
      <c r="G168" s="2427"/>
      <c r="H168" s="2698"/>
      <c r="I168" s="2709" t="s">
        <v>1169</v>
      </c>
      <c r="J168" s="2700"/>
      <c r="K168" s="2698"/>
      <c r="L168" s="2701"/>
      <c r="M168" s="2318"/>
      <c r="N168" s="618"/>
      <c r="O168" s="1624"/>
      <c r="P168" s="1624"/>
      <c r="Q168" s="1635"/>
      <c r="R168" s="1635"/>
      <c r="S168" s="1635"/>
      <c r="T168" s="1635"/>
      <c r="U168" s="1635"/>
      <c r="V168" s="1635"/>
      <c r="W168" s="1635"/>
      <c r="X168" s="1635"/>
      <c r="Y168" s="1635"/>
      <c r="Z168" s="1635"/>
      <c r="AA168" s="1635"/>
      <c r="AB168" s="1635"/>
      <c r="AC168" s="1635"/>
      <c r="AD168" s="1635"/>
      <c r="AE168" s="1635"/>
      <c r="AF168" s="1635"/>
      <c r="AG168" s="1635"/>
      <c r="AH168" s="1635">
        <v>0</v>
      </c>
    </row>
    <row s="1635" customFormat="1" customHeight="1" ht="18.75">
      <c r="A169" s="1823" t="s">
        <v>165</v>
      </c>
      <c r="B169" s="1823" t="s">
        <v>185</v>
      </c>
      <c r="C169" s="1687"/>
      <c r="D169" s="344"/>
      <c r="E169" s="1031"/>
      <c r="F169" s="1031"/>
      <c r="G169" s="2427" t="str">
        <f>INDEX(PT_DIFFERENTIATION_NTAR,MATCH(B169,PT_DIFFERENTIATION_NTAR_ID,0))</f>
        <v>Тарифы на тепловую энергию (мощность) населению, проживающему в двухэтажных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v>
      </c>
      <c r="H169" s="2271"/>
      <c r="I169" s="1739">
        <v>46388</v>
      </c>
      <c r="J169" s="1773">
        <v>46752</v>
      </c>
      <c r="K169" s="1778">
        <v>32.517</v>
      </c>
      <c r="L169" s="2271" t="s">
        <v>331</v>
      </c>
      <c r="M169" s="2318"/>
      <c r="N169" s="618"/>
      <c r="O169" s="1624"/>
      <c r="P169" s="1624"/>
      <c r="Q169" s="1635"/>
      <c r="R169" s="1635"/>
      <c r="S169" s="1635"/>
      <c r="T169" s="1635"/>
      <c r="U169" s="1635"/>
      <c r="V169" s="1635"/>
      <c r="W169" s="1635"/>
      <c r="X169" s="1635"/>
      <c r="Y169" s="1635"/>
      <c r="Z169" s="1635"/>
      <c r="AA169" s="1635"/>
      <c r="AB169" s="1635"/>
      <c r="AC169" s="1635"/>
      <c r="AD169" s="1635"/>
      <c r="AE169" s="1635"/>
      <c r="AF169" s="1635"/>
      <c r="AG169" s="1635"/>
      <c r="AH169" s="1635">
        <v>0</v>
      </c>
    </row>
    <row s="1635" customFormat="1" customHeight="1" ht="18.75">
      <c r="A170" s="1823"/>
      <c r="B170" s="1823"/>
      <c r="C170" s="1687" t="s">
        <v>1170</v>
      </c>
      <c r="D170" s="344"/>
      <c r="E170" s="1031"/>
      <c r="F170" s="1031"/>
      <c r="G170" s="2427"/>
      <c r="H170" s="2698"/>
      <c r="I170" s="2710" t="s">
        <v>1169</v>
      </c>
      <c r="J170" s="2700"/>
      <c r="K170" s="2698"/>
      <c r="L170" s="2701"/>
      <c r="M170" s="2318"/>
      <c r="N170" s="618"/>
      <c r="O170" s="1624"/>
      <c r="P170" s="1624"/>
      <c r="Q170" s="1635"/>
      <c r="R170" s="1635"/>
      <c r="S170" s="1635"/>
      <c r="T170" s="1635"/>
      <c r="U170" s="1635"/>
      <c r="V170" s="1635"/>
      <c r="W170" s="1635"/>
      <c r="X170" s="1635"/>
      <c r="Y170" s="1635"/>
      <c r="Z170" s="1635"/>
      <c r="AA170" s="1635"/>
      <c r="AB170" s="1635"/>
      <c r="AC170" s="1635"/>
      <c r="AD170" s="1635"/>
      <c r="AE170" s="1635"/>
      <c r="AF170" s="1635"/>
      <c r="AG170" s="1635"/>
      <c r="AH170" s="1635">
        <v>0</v>
      </c>
    </row>
    <row s="1635" customFormat="1" customHeight="1" ht="0.75">
      <c r="A171" s="1780"/>
      <c r="B171" s="1780"/>
      <c r="C171" s="369" t="s">
        <v>1179</v>
      </c>
      <c r="D171" s="2462"/>
      <c r="E171" s="2204"/>
      <c r="F171" s="2383"/>
      <c r="G171" s="400"/>
      <c r="H171" s="1500"/>
      <c r="I171" s="651"/>
      <c r="J171" s="571"/>
      <c r="K171" s="1500"/>
      <c r="L171" s="214"/>
      <c r="M171" s="341"/>
      <c r="N171" s="334"/>
      <c r="O171" s="1624"/>
      <c r="P171" s="1624"/>
      <c r="AH171" s="1631">
        <v>0</v>
      </c>
    </row>
    <row s="1635" customFormat="1" customHeight="1" ht="45">
      <c r="A172" s="1780" t="s">
        <v>193</v>
      </c>
      <c r="B172" s="1780" t="s">
        <v>194</v>
      </c>
      <c r="C172" s="369"/>
      <c r="D172" s="2462"/>
      <c r="E172" s="2204"/>
      <c r="F172" s="2383" t="str">
        <f>INDEX(PT_DIFFERENTIATION_VTAR,MATCH(A172,PT_DIFFERENTIATION_VTAR_ID,0))</f>
        <v>Тарифы на теплоноситель, поставляемый теплоснабжающими организациями потребителям, другим теплоснабжающим организациям</v>
      </c>
      <c r="G172" s="2427" t="str">
        <f>INDEX(PT_DIFFERENTIATION_NTAR,MATCH(B172,PT_DIFFERENTIATION_NTAR_ID,0))</f>
        <v>Тариф на теплоноситель, поставляемый потребителям</v>
      </c>
      <c r="H172" s="1862"/>
      <c r="I172" s="1739">
        <v>46388</v>
      </c>
      <c r="J172" s="1773">
        <v>46752</v>
      </c>
      <c r="K172" s="1778">
        <v>47.62495</v>
      </c>
      <c r="L172" s="1862" t="s">
        <v>331</v>
      </c>
      <c r="M172" s="341"/>
      <c r="N172" s="334"/>
      <c r="O172" s="1624"/>
      <c r="P172" s="1624"/>
      <c r="AH172" s="1631">
        <v>0</v>
      </c>
    </row>
    <row s="1635" customFormat="1" customHeight="1" ht="18.75">
      <c r="A173" s="1780"/>
      <c r="B173" s="1780"/>
      <c r="C173" s="369" t="s">
        <v>1170</v>
      </c>
      <c r="D173" s="2462"/>
      <c r="E173" s="2204"/>
      <c r="F173" s="2383"/>
      <c r="G173" s="2427"/>
      <c r="H173" s="1500"/>
      <c r="I173" s="651" t="s">
        <v>1169</v>
      </c>
      <c r="J173" s="571"/>
      <c r="K173" s="1500"/>
      <c r="L173" s="214"/>
      <c r="M173" s="341"/>
      <c r="N173" s="334"/>
      <c r="O173" s="1624"/>
      <c r="P173" s="1624"/>
      <c r="AH173" s="1631">
        <v>0</v>
      </c>
    </row>
    <row s="1635" customFormat="1" customHeight="1" ht="0.75">
      <c r="A174" s="1780"/>
      <c r="B174" s="1780"/>
      <c r="C174" s="369" t="s">
        <v>1179</v>
      </c>
      <c r="D174" s="2462"/>
      <c r="E174" s="2204"/>
      <c r="F174" s="2383"/>
      <c r="G174" s="400"/>
      <c r="H174" s="1500"/>
      <c r="I174" s="651"/>
      <c r="J174" s="571"/>
      <c r="K174" s="1500"/>
      <c r="L174" s="214"/>
      <c r="M174" s="341"/>
      <c r="N174" s="334"/>
      <c r="O174" s="1624"/>
      <c r="P174" s="1624"/>
      <c r="AH174" s="1631">
        <v>0</v>
      </c>
    </row>
    <row s="1635" customFormat="1" customHeight="1" ht="45">
      <c r="A175" s="1780" t="s">
        <v>200</v>
      </c>
      <c r="B175" s="1780" t="s">
        <v>201</v>
      </c>
      <c r="C175" s="369"/>
      <c r="D175" s="2462"/>
      <c r="E175" s="2204"/>
      <c r="F175" s="2383" t="str">
        <f>INDEX(PT_DIFFERENTIATION_VTAR,MATCH(A175,PT_DIFFERENTIATION_VTAR_ID,0))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5" s="2427" t="str">
        <f>INDEX(PT_DIFFERENTIATION_NTAR,MATCH(B175,PT_DIFFERENTIATION_NTAR_ID,0))</f>
        <v>Тарифы на горячую воду в открытых системах теплоснабжения (горячее водоснабжение)</v>
      </c>
      <c r="H175" s="1862"/>
      <c r="I175" s="1739">
        <v>46388</v>
      </c>
      <c r="J175" s="1773">
        <v>46752</v>
      </c>
      <c r="K175" s="1778">
        <v>2.497</v>
      </c>
      <c r="L175" s="1862" t="s">
        <v>331</v>
      </c>
      <c r="M175" s="341"/>
      <c r="N175" s="334"/>
      <c r="O175" s="1624"/>
      <c r="P175" s="1624"/>
      <c r="AH175" s="1631">
        <v>0</v>
      </c>
    </row>
    <row s="1635" customFormat="1" customHeight="1" ht="18.75">
      <c r="A176" s="1780"/>
      <c r="B176" s="1780"/>
      <c r="C176" s="369" t="s">
        <v>1170</v>
      </c>
      <c r="D176" s="2462"/>
      <c r="E176" s="2204"/>
      <c r="F176" s="2383"/>
      <c r="G176" s="2427"/>
      <c r="H176" s="1500"/>
      <c r="I176" s="651" t="s">
        <v>1169</v>
      </c>
      <c r="J176" s="571"/>
      <c r="K176" s="1500"/>
      <c r="L176" s="214"/>
      <c r="M176" s="341"/>
      <c r="N176" s="334"/>
      <c r="O176" s="1624"/>
      <c r="P176" s="1624"/>
      <c r="AH176" s="1631">
        <v>0</v>
      </c>
    </row>
    <row s="1635" customFormat="1" customHeight="1" ht="0.75">
      <c r="A177" s="1780"/>
      <c r="B177" s="1780"/>
      <c r="C177" s="369" t="s">
        <v>1179</v>
      </c>
      <c r="D177" s="2462"/>
      <c r="E177" s="2204"/>
      <c r="F177" s="2383"/>
      <c r="G177" s="400"/>
      <c r="H177" s="1500"/>
      <c r="I177" s="651"/>
      <c r="J177" s="571"/>
      <c r="K177" s="1500"/>
      <c r="L177" s="214"/>
      <c r="M177" s="341"/>
      <c r="N177" s="334"/>
      <c r="O177" s="1624"/>
      <c r="P177" s="1624"/>
      <c r="AH177" s="1631">
        <v>0</v>
      </c>
    </row>
    <row s="1635" customFormat="1" customHeight="1" ht="18.75" hidden="1">
      <c r="A178" s="1780" t="s">
        <v>206</v>
      </c>
      <c r="B178" s="1780" t="s">
        <v>207</v>
      </c>
      <c r="C178" s="369"/>
      <c r="D178" s="2462"/>
      <c r="E178" s="2204"/>
      <c r="F178" s="2383" t="str">
        <f>INDEX(PT_DIFFERENTIATION_VTAR,MATCH(A178,PT_DIFFERENTIATION_VTAR_ID,0))</f>
        <v>Тарифы на услуги по передаче тепловой энергии</v>
      </c>
      <c r="G178" s="2427" t="str">
        <f>INDEX(PT_DIFFERENTIATION_NTAR,MATCH(B178,PT_DIFFERENTIATION_NTAR_ID,0))</f>
        <v/>
      </c>
      <c r="H178" s="1862"/>
      <c r="I178" s="1739"/>
      <c r="J178" s="1773"/>
      <c r="K178" s="1778"/>
      <c r="L178" s="1862" t="s">
        <v>331</v>
      </c>
      <c r="M178" s="341"/>
      <c r="N178" s="334"/>
      <c r="O178" s="1624"/>
      <c r="P178" s="1624"/>
      <c r="AH178" s="1631">
        <v>0</v>
      </c>
    </row>
    <row s="1635" customFormat="1" customHeight="1" ht="18.75" hidden="1">
      <c r="A179" s="1780"/>
      <c r="B179" s="1780"/>
      <c r="C179" s="369" t="s">
        <v>1170</v>
      </c>
      <c r="D179" s="2462"/>
      <c r="E179" s="2204"/>
      <c r="F179" s="2383"/>
      <c r="G179" s="2427"/>
      <c r="H179" s="1500"/>
      <c r="I179" s="651" t="s">
        <v>1169</v>
      </c>
      <c r="J179" s="571"/>
      <c r="K179" s="1500"/>
      <c r="L179" s="214"/>
      <c r="M179" s="341"/>
      <c r="N179" s="334"/>
      <c r="O179" s="1624"/>
      <c r="P179" s="1624"/>
      <c r="AH179" s="1631">
        <v>0</v>
      </c>
    </row>
    <row s="1635" customFormat="1" customHeight="1" ht="0.75" hidden="1">
      <c r="A180" s="1780"/>
      <c r="B180" s="1780"/>
      <c r="C180" s="369" t="s">
        <v>1179</v>
      </c>
      <c r="D180" s="2462"/>
      <c r="E180" s="2204"/>
      <c r="F180" s="2383"/>
      <c r="G180" s="400"/>
      <c r="H180" s="1500"/>
      <c r="I180" s="651"/>
      <c r="J180" s="571"/>
      <c r="K180" s="1500"/>
      <c r="L180" s="214"/>
      <c r="M180" s="341"/>
      <c r="N180" s="334"/>
      <c r="O180" s="1624"/>
      <c r="P180" s="1624"/>
      <c r="AH180" s="1631">
        <v>0</v>
      </c>
    </row>
    <row s="1635" customFormat="1" customHeight="1" ht="18.75" hidden="1">
      <c r="A181" s="1780" t="s">
        <v>212</v>
      </c>
      <c r="B181" s="1780" t="s">
        <v>213</v>
      </c>
      <c r="C181" s="369"/>
      <c r="D181" s="2462"/>
      <c r="E181" s="2204"/>
      <c r="F181" s="2383" t="str">
        <f>INDEX(PT_DIFFERENTIATION_VTAR,MATCH(A181,PT_DIFFERENTIATION_VTAR_ID,0))</f>
        <v>Тарифы на услуги по передаче теплоносителя</v>
      </c>
      <c r="G181" s="2427" t="str">
        <f>INDEX(PT_DIFFERENTIATION_NTAR,MATCH(B181,PT_DIFFERENTIATION_NTAR_ID,0))</f>
        <v/>
      </c>
      <c r="H181" s="1862"/>
      <c r="I181" s="1739"/>
      <c r="J181" s="1773"/>
      <c r="K181" s="1778"/>
      <c r="L181" s="1862" t="s">
        <v>331</v>
      </c>
      <c r="M181" s="341"/>
      <c r="N181" s="334"/>
      <c r="O181" s="1624"/>
      <c r="P181" s="1624"/>
      <c r="AH181" s="1631">
        <v>0</v>
      </c>
    </row>
    <row s="1635" customFormat="1" customHeight="1" ht="18.75" hidden="1">
      <c r="A182" s="1780"/>
      <c r="B182" s="1780"/>
      <c r="C182" s="369" t="s">
        <v>1170</v>
      </c>
      <c r="D182" s="2462"/>
      <c r="E182" s="2204"/>
      <c r="F182" s="2383"/>
      <c r="G182" s="2427"/>
      <c r="H182" s="1500"/>
      <c r="I182" s="651" t="s">
        <v>1169</v>
      </c>
      <c r="J182" s="571"/>
      <c r="K182" s="1500"/>
      <c r="L182" s="214"/>
      <c r="M182" s="341"/>
      <c r="N182" s="334"/>
      <c r="O182" s="1624"/>
      <c r="P182" s="1624"/>
      <c r="AH182" s="1631">
        <v>0</v>
      </c>
    </row>
    <row s="1635" customFormat="1" customHeight="1" ht="0.75" hidden="1">
      <c r="A183" s="1780"/>
      <c r="B183" s="1780"/>
      <c r="C183" s="369" t="s">
        <v>1179</v>
      </c>
      <c r="D183" s="2462"/>
      <c r="E183" s="2204"/>
      <c r="F183" s="2383"/>
      <c r="G183" s="400"/>
      <c r="H183" s="1500"/>
      <c r="I183" s="651"/>
      <c r="J183" s="571"/>
      <c r="K183" s="1500"/>
      <c r="L183" s="214"/>
      <c r="M183" s="341"/>
      <c r="N183" s="334"/>
      <c r="O183" s="1624"/>
      <c r="P183" s="1624"/>
      <c r="AH183" s="1631">
        <v>0</v>
      </c>
    </row>
    <row s="1635" customFormat="1" customHeight="1" ht="18.75" hidden="1">
      <c r="A184" s="1780" t="s">
        <v>218</v>
      </c>
      <c r="B184" s="1780" t="s">
        <v>219</v>
      </c>
      <c r="C184" s="369"/>
      <c r="D184" s="2462"/>
      <c r="E184" s="2204"/>
      <c r="F184" s="2383" t="str">
        <f>INDEX(PT_DIFFERENTIATION_VTAR,MATCH(A184,PT_DIFFERENTIATION_VTAR_ID,0))</f>
        <v>Плата за услуги по поддержанию резервной тепловой мощности при отсутствии потребления тепловой энергии</v>
      </c>
      <c r="G184" s="2427" t="str">
        <f>INDEX(PT_DIFFERENTIATION_NTAR,MATCH(B184,PT_DIFFERENTIATION_NTAR_ID,0))</f>
        <v/>
      </c>
      <c r="H184" s="1862"/>
      <c r="I184" s="1739"/>
      <c r="J184" s="1773"/>
      <c r="K184" s="1778"/>
      <c r="L184" s="1862" t="s">
        <v>331</v>
      </c>
      <c r="M184" s="341"/>
      <c r="N184" s="334"/>
      <c r="O184" s="1624"/>
      <c r="P184" s="1624"/>
      <c r="AH184" s="1631">
        <v>0</v>
      </c>
    </row>
    <row s="1635" customFormat="1" customHeight="1" ht="18.75" hidden="1">
      <c r="A185" s="1780"/>
      <c r="B185" s="1780"/>
      <c r="C185" s="369" t="s">
        <v>1170</v>
      </c>
      <c r="D185" s="2462"/>
      <c r="E185" s="2204"/>
      <c r="F185" s="2383"/>
      <c r="G185" s="2427"/>
      <c r="H185" s="1500"/>
      <c r="I185" s="651" t="s">
        <v>1169</v>
      </c>
      <c r="J185" s="571"/>
      <c r="K185" s="1500"/>
      <c r="L185" s="214"/>
      <c r="M185" s="341"/>
      <c r="N185" s="334"/>
      <c r="O185" s="1624"/>
      <c r="P185" s="1624"/>
      <c r="AH185" s="1631">
        <v>0</v>
      </c>
    </row>
    <row s="1635" customFormat="1" customHeight="1" ht="0.75" hidden="1">
      <c r="A186" s="1780"/>
      <c r="B186" s="1780"/>
      <c r="C186" s="369" t="s">
        <v>1179</v>
      </c>
      <c r="D186" s="2462"/>
      <c r="E186" s="2204"/>
      <c r="F186" s="2383"/>
      <c r="G186" s="400"/>
      <c r="H186" s="1500"/>
      <c r="I186" s="651"/>
      <c r="J186" s="571"/>
      <c r="K186" s="1500"/>
      <c r="L186" s="214"/>
      <c r="M186" s="341"/>
      <c r="N186" s="334"/>
      <c r="O186" s="1624"/>
      <c r="P186" s="1624"/>
      <c r="AH186" s="1631">
        <v>0</v>
      </c>
    </row>
    <row s="1635" customFormat="1" customHeight="1" ht="18.75" hidden="1">
      <c r="A187" s="1780" t="s">
        <v>224</v>
      </c>
      <c r="B187" s="1780" t="s">
        <v>225</v>
      </c>
      <c r="C187" s="369"/>
      <c r="D187" s="2462"/>
      <c r="E187" s="2204"/>
      <c r="F187" s="2383" t="str">
        <f>INDEX(PT_DIFFERENTIATION_VTAR,MATCH(A187,PT_DIFFERENTIATION_VTAR_ID,0))</f>
        <v>Плата за подключение (технологическое присоединение) к системе теплоснабжения</v>
      </c>
      <c r="G187" s="2427" t="str">
        <f>INDEX(PT_DIFFERENTIATION_NTAR,MATCH(B187,PT_DIFFERENTIATION_NTAR_ID,0))</f>
        <v/>
      </c>
      <c r="H187" s="1862"/>
      <c r="I187" s="1739"/>
      <c r="J187" s="1773"/>
      <c r="K187" s="1778"/>
      <c r="L187" s="1862" t="s">
        <v>331</v>
      </c>
      <c r="M187" s="341"/>
      <c r="N187" s="334"/>
      <c r="O187" s="1624"/>
      <c r="P187" s="1624"/>
      <c r="AH187" s="1631">
        <v>0</v>
      </c>
    </row>
    <row s="1635" customFormat="1" customHeight="1" ht="18.75" hidden="1">
      <c r="A188" s="1780"/>
      <c r="B188" s="1780"/>
      <c r="C188" s="369" t="s">
        <v>1170</v>
      </c>
      <c r="D188" s="2462"/>
      <c r="E188" s="2204"/>
      <c r="F188" s="2383"/>
      <c r="G188" s="2427"/>
      <c r="H188" s="1500"/>
      <c r="I188" s="651" t="s">
        <v>1169</v>
      </c>
      <c r="J188" s="571"/>
      <c r="K188" s="1500"/>
      <c r="L188" s="214"/>
      <c r="M188" s="341"/>
      <c r="N188" s="334"/>
      <c r="O188" s="1624"/>
      <c r="P188" s="1624"/>
      <c r="AH188" s="1631">
        <v>0</v>
      </c>
    </row>
    <row s="1635" customFormat="1" customHeight="1" ht="0.75" hidden="1">
      <c r="A189" s="1780"/>
      <c r="B189" s="1780"/>
      <c r="C189" s="369" t="s">
        <v>1179</v>
      </c>
      <c r="D189" s="2462"/>
      <c r="E189" s="2204"/>
      <c r="F189" s="2383"/>
      <c r="G189" s="400"/>
      <c r="H189" s="1500"/>
      <c r="I189" s="651"/>
      <c r="J189" s="571"/>
      <c r="K189" s="1500"/>
      <c r="L189" s="214"/>
      <c r="M189" s="341"/>
      <c r="N189" s="334"/>
      <c r="O189" s="1624"/>
      <c r="P189" s="1624"/>
      <c r="AH189" s="1631">
        <v>0</v>
      </c>
    </row>
    <row s="1635" customFormat="1" customHeight="1" ht="18.75" hidden="1">
      <c r="A190" s="1780" t="s">
        <v>230</v>
      </c>
      <c r="B190" s="1780" t="s">
        <v>231</v>
      </c>
      <c r="C190" s="369"/>
      <c r="D190" s="2462"/>
      <c r="E190" s="2204"/>
      <c r="F190" s="2383" t="str">
        <f>INDEX(PT_DIFFERENTIATION_VTAR,MATCH(A190,PT_DIFFERENTIATION_VTAR_ID,0))</f>
        <v>Плата за подключение (технологическое присоединение) к системе теплоснабжения (индивидуальная)</v>
      </c>
      <c r="G190" s="2427" t="str">
        <f>INDEX(PT_DIFFERENTIATION_NTAR,MATCH(B190,PT_DIFFERENTIATION_NTAR_ID,0))</f>
        <v/>
      </c>
      <c r="H190" s="1989"/>
      <c r="I190" s="1739"/>
      <c r="J190" s="1773"/>
      <c r="K190" s="1778"/>
      <c r="L190" s="1989" t="s">
        <v>331</v>
      </c>
      <c r="M190" s="341"/>
      <c r="N190" s="334"/>
      <c r="O190" s="1624"/>
      <c r="P190" s="1624"/>
      <c r="AH190" s="1631">
        <v>0</v>
      </c>
    </row>
    <row s="1635" customFormat="1" customHeight="1" ht="18.75" hidden="1">
      <c r="A191" s="1780"/>
      <c r="B191" s="1780"/>
      <c r="C191" s="369" t="s">
        <v>1170</v>
      </c>
      <c r="D191" s="2462"/>
      <c r="E191" s="2204"/>
      <c r="F191" s="2383"/>
      <c r="G191" s="2427"/>
      <c r="H191" s="1500"/>
      <c r="I191" s="651" t="s">
        <v>1169</v>
      </c>
      <c r="J191" s="571"/>
      <c r="K191" s="1500"/>
      <c r="L191" s="214"/>
      <c r="M191" s="341"/>
      <c r="N191" s="334"/>
      <c r="O191" s="1624"/>
      <c r="P191" s="1624"/>
      <c r="AH191" s="1631">
        <v>0</v>
      </c>
    </row>
    <row s="1635" customFormat="1" customHeight="1" ht="0.75" hidden="1">
      <c r="A192" s="1780"/>
      <c r="B192" s="1780"/>
      <c r="C192" s="369" t="s">
        <v>1179</v>
      </c>
      <c r="D192" s="2462"/>
      <c r="E192" s="2204"/>
      <c r="F192" s="2383"/>
      <c r="G192" s="400"/>
      <c r="H192" s="1500"/>
      <c r="I192" s="651"/>
      <c r="J192" s="571"/>
      <c r="K192" s="1500"/>
      <c r="L192" s="214"/>
      <c r="M192" s="341"/>
      <c r="N192" s="334"/>
      <c r="O192" s="1624"/>
      <c r="P192" s="1624"/>
      <c r="AH192" s="1631">
        <v>0</v>
      </c>
    </row>
    <row s="1635" customFormat="1" customHeight="1" ht="18.75" hidden="1">
      <c r="A193" s="1780" t="s">
        <v>250</v>
      </c>
      <c r="B193" s="1780" t="s">
        <v>251</v>
      </c>
      <c r="C193" s="369"/>
      <c r="D193" s="2462"/>
      <c r="E193" s="2204"/>
      <c r="F193" s="2383" t="str">
        <f>INDEX(PT_DIFFERENTIATION_VTAR,MATCH(A193,PT_DIFFERENTIATION_VTAR_ID,0))</f>
        <v>Тариф на питьевую воду (питьевое водоснабжение)</v>
      </c>
      <c r="G193" s="2427" t="str">
        <f>INDEX(PT_DIFFERENTIATION_NTAR,MATCH(B193,PT_DIFFERENTIATION_NTAR_ID,0))</f>
        <v/>
      </c>
      <c r="H193" s="1862"/>
      <c r="I193" s="1739"/>
      <c r="J193" s="1773"/>
      <c r="K193" s="1778"/>
      <c r="L193" s="1862" t="s">
        <v>331</v>
      </c>
      <c r="M193" s="341"/>
      <c r="N193" s="334"/>
      <c r="O193" s="1624"/>
      <c r="P193" s="1624"/>
      <c r="AH193" s="1631">
        <v>0</v>
      </c>
    </row>
    <row s="1635" customFormat="1" customHeight="1" ht="18.75" hidden="1">
      <c r="A194" s="1780"/>
      <c r="B194" s="1780"/>
      <c r="C194" s="369" t="s">
        <v>1170</v>
      </c>
      <c r="D194" s="2462"/>
      <c r="E194" s="2204"/>
      <c r="F194" s="2383"/>
      <c r="G194" s="2427"/>
      <c r="H194" s="1500"/>
      <c r="I194" s="651" t="s">
        <v>1169</v>
      </c>
      <c r="J194" s="571"/>
      <c r="K194" s="1500"/>
      <c r="L194" s="214"/>
      <c r="M194" s="341"/>
      <c r="N194" s="334"/>
      <c r="O194" s="1624"/>
      <c r="P194" s="1624"/>
      <c r="AH194" s="1631">
        <v>0</v>
      </c>
    </row>
    <row s="1635" customFormat="1" customHeight="1" ht="0.75" hidden="1">
      <c r="A195" s="1780"/>
      <c r="B195" s="1780"/>
      <c r="C195" s="369" t="s">
        <v>1179</v>
      </c>
      <c r="D195" s="2462"/>
      <c r="E195" s="2204"/>
      <c r="F195" s="2383"/>
      <c r="G195" s="400"/>
      <c r="H195" s="1500"/>
      <c r="I195" s="651"/>
      <c r="J195" s="571"/>
      <c r="K195" s="1500"/>
      <c r="L195" s="214"/>
      <c r="M195" s="341"/>
      <c r="N195" s="334"/>
      <c r="O195" s="1624"/>
      <c r="P195" s="1624"/>
      <c r="AH195" s="1631">
        <v>0</v>
      </c>
    </row>
    <row s="1635" customFormat="1" customHeight="1" ht="18.75" hidden="1">
      <c r="A196" s="1780" t="s">
        <v>255</v>
      </c>
      <c r="B196" s="1780" t="s">
        <v>256</v>
      </c>
      <c r="C196" s="369"/>
      <c r="D196" s="2462"/>
      <c r="E196" s="2204"/>
      <c r="F196" s="2383" t="str">
        <f>INDEX(PT_DIFFERENTIATION_VTAR,MATCH(A196,PT_DIFFERENTIATION_VTAR_ID,0))</f>
        <v>Тариф на техническую воду</v>
      </c>
      <c r="G196" s="2427" t="str">
        <f>INDEX(PT_DIFFERENTIATION_NTAR,MATCH(B196,PT_DIFFERENTIATION_NTAR_ID,0))</f>
        <v/>
      </c>
      <c r="H196" s="1862"/>
      <c r="I196" s="1739"/>
      <c r="J196" s="1773"/>
      <c r="K196" s="1778"/>
      <c r="L196" s="1862" t="s">
        <v>331</v>
      </c>
      <c r="M196" s="341"/>
      <c r="N196" s="334"/>
      <c r="O196" s="1624"/>
      <c r="P196" s="1624"/>
      <c r="AH196" s="1631">
        <v>0</v>
      </c>
    </row>
    <row s="1635" customFormat="1" customHeight="1" ht="18.75" hidden="1">
      <c r="A197" s="1780"/>
      <c r="B197" s="1780"/>
      <c r="C197" s="369" t="s">
        <v>1170</v>
      </c>
      <c r="D197" s="2462"/>
      <c r="E197" s="2204"/>
      <c r="F197" s="2383"/>
      <c r="G197" s="2427"/>
      <c r="H197" s="1500"/>
      <c r="I197" s="651" t="s">
        <v>1169</v>
      </c>
      <c r="J197" s="571"/>
      <c r="K197" s="1500"/>
      <c r="L197" s="214"/>
      <c r="M197" s="341"/>
      <c r="N197" s="334"/>
      <c r="O197" s="1624"/>
      <c r="P197" s="1624"/>
      <c r="AH197" s="1631">
        <v>0</v>
      </c>
    </row>
    <row s="1635" customFormat="1" customHeight="1" ht="0.75" hidden="1">
      <c r="A198" s="1780"/>
      <c r="B198" s="1780"/>
      <c r="C198" s="369" t="s">
        <v>1179</v>
      </c>
      <c r="D198" s="2462"/>
      <c r="E198" s="2204"/>
      <c r="F198" s="2383"/>
      <c r="G198" s="400"/>
      <c r="H198" s="1500"/>
      <c r="I198" s="651"/>
      <c r="J198" s="571"/>
      <c r="K198" s="1500"/>
      <c r="L198" s="214"/>
      <c r="M198" s="341"/>
      <c r="N198" s="334"/>
      <c r="O198" s="1624"/>
      <c r="P198" s="1624"/>
      <c r="AH198" s="1631">
        <v>0</v>
      </c>
    </row>
    <row s="1635" customFormat="1" customHeight="1" ht="18.75" hidden="1">
      <c r="A199" s="1780" t="s">
        <v>260</v>
      </c>
      <c r="B199" s="1780" t="s">
        <v>261</v>
      </c>
      <c r="C199" s="369"/>
      <c r="D199" s="2462"/>
      <c r="E199" s="2204"/>
      <c r="F199" s="2383" t="str">
        <f>INDEX(PT_DIFFERENTIATION_VTAR,MATCH(A199,PT_DIFFERENTIATION_VTAR_ID,0))</f>
        <v>Тариф на транспортировку воды</v>
      </c>
      <c r="G199" s="2427" t="str">
        <f>INDEX(PT_DIFFERENTIATION_NTAR,MATCH(B199,PT_DIFFERENTIATION_NTAR_ID,0))</f>
        <v/>
      </c>
      <c r="H199" s="1862"/>
      <c r="I199" s="1739"/>
      <c r="J199" s="1773"/>
      <c r="K199" s="1778"/>
      <c r="L199" s="1862" t="s">
        <v>331</v>
      </c>
      <c r="M199" s="341"/>
      <c r="N199" s="334"/>
      <c r="O199" s="1624"/>
      <c r="P199" s="1624"/>
      <c r="AH199" s="1631">
        <v>0</v>
      </c>
    </row>
    <row s="1635" customFormat="1" customHeight="1" ht="18.75" hidden="1">
      <c r="A200" s="1780"/>
      <c r="B200" s="1780"/>
      <c r="C200" s="369" t="s">
        <v>1170</v>
      </c>
      <c r="D200" s="2462"/>
      <c r="E200" s="2204"/>
      <c r="F200" s="2383"/>
      <c r="G200" s="2427"/>
      <c r="H200" s="1500"/>
      <c r="I200" s="651" t="s">
        <v>1169</v>
      </c>
      <c r="J200" s="571"/>
      <c r="K200" s="1500"/>
      <c r="L200" s="214"/>
      <c r="M200" s="341"/>
      <c r="N200" s="334"/>
      <c r="O200" s="1624"/>
      <c r="P200" s="1624"/>
      <c r="AH200" s="1631">
        <v>0</v>
      </c>
    </row>
    <row s="1635" customFormat="1" customHeight="1" ht="0.75" hidden="1">
      <c r="A201" s="1780"/>
      <c r="B201" s="1780"/>
      <c r="C201" s="369" t="s">
        <v>1179</v>
      </c>
      <c r="D201" s="2462"/>
      <c r="E201" s="2204"/>
      <c r="F201" s="2383"/>
      <c r="G201" s="400"/>
      <c r="H201" s="1500"/>
      <c r="I201" s="651"/>
      <c r="J201" s="571"/>
      <c r="K201" s="1500"/>
      <c r="L201" s="214"/>
      <c r="M201" s="341"/>
      <c r="N201" s="334"/>
      <c r="O201" s="1624"/>
      <c r="P201" s="1624"/>
      <c r="AH201" s="1631">
        <v>0</v>
      </c>
    </row>
    <row s="1635" customFormat="1" customHeight="1" ht="18.75" hidden="1">
      <c r="A202" s="1780" t="s">
        <v>265</v>
      </c>
      <c r="B202" s="1780" t="s">
        <v>266</v>
      </c>
      <c r="C202" s="369"/>
      <c r="D202" s="2462"/>
      <c r="E202" s="2204"/>
      <c r="F202" s="2383" t="str">
        <f>INDEX(PT_DIFFERENTIATION_VTAR,MATCH(A202,PT_DIFFERENTIATION_VTAR_ID,0))</f>
        <v>Тариф на подвоз воды</v>
      </c>
      <c r="G202" s="2427" t="str">
        <f>INDEX(PT_DIFFERENTIATION_NTAR,MATCH(B202,PT_DIFFERENTIATION_NTAR_ID,0))</f>
        <v/>
      </c>
      <c r="H202" s="1862"/>
      <c r="I202" s="1739"/>
      <c r="J202" s="1773"/>
      <c r="K202" s="1778"/>
      <c r="L202" s="1862" t="s">
        <v>331</v>
      </c>
      <c r="M202" s="341"/>
      <c r="N202" s="334"/>
      <c r="O202" s="1624"/>
      <c r="P202" s="1624"/>
      <c r="AH202" s="1631">
        <v>0</v>
      </c>
    </row>
    <row s="1635" customFormat="1" customHeight="1" ht="18.75" hidden="1">
      <c r="A203" s="1780"/>
      <c r="B203" s="1780"/>
      <c r="C203" s="369" t="s">
        <v>1170</v>
      </c>
      <c r="D203" s="2462"/>
      <c r="E203" s="2204"/>
      <c r="F203" s="2383"/>
      <c r="G203" s="2427"/>
      <c r="H203" s="1500"/>
      <c r="I203" s="651" t="s">
        <v>1169</v>
      </c>
      <c r="J203" s="571"/>
      <c r="K203" s="1500"/>
      <c r="L203" s="214"/>
      <c r="M203" s="341"/>
      <c r="N203" s="334"/>
      <c r="O203" s="1624"/>
      <c r="P203" s="1624"/>
      <c r="AH203" s="1631">
        <v>0</v>
      </c>
    </row>
    <row s="1635" customFormat="1" customHeight="1" ht="0.75" hidden="1">
      <c r="A204" s="1780"/>
      <c r="B204" s="1780"/>
      <c r="C204" s="369" t="s">
        <v>1179</v>
      </c>
      <c r="D204" s="2462"/>
      <c r="E204" s="2204"/>
      <c r="F204" s="2383"/>
      <c r="G204" s="400"/>
      <c r="H204" s="1500"/>
      <c r="I204" s="651"/>
      <c r="J204" s="571"/>
      <c r="K204" s="1500"/>
      <c r="L204" s="214"/>
      <c r="M204" s="341"/>
      <c r="N204" s="334"/>
      <c r="O204" s="1624"/>
      <c r="P204" s="1624"/>
      <c r="AH204" s="1631">
        <v>0</v>
      </c>
    </row>
    <row s="1635" customFormat="1" customHeight="1" ht="18.75" hidden="1">
      <c r="A205" s="1780" t="s">
        <v>270</v>
      </c>
      <c r="B205" s="1780" t="s">
        <v>271</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холодного водоснабжения</v>
      </c>
      <c r="G205" s="2427" t="str">
        <f>INDEX(PT_DIFFERENTIATION_NTAR,MATCH(B205,PT_DIFFERENTIATION_NTAR_ID,0))</f>
        <v/>
      </c>
      <c r="H205" s="1862"/>
      <c r="I205" s="1739"/>
      <c r="J205" s="1773"/>
      <c r="K205" s="1778"/>
      <c r="L205" s="1862" t="s">
        <v>331</v>
      </c>
      <c r="M205" s="341"/>
      <c r="N205" s="334"/>
      <c r="O205" s="1624"/>
      <c r="P205" s="1624"/>
      <c r="AH205" s="1631">
        <v>0</v>
      </c>
    </row>
    <row s="1635" customFormat="1" customHeight="1" ht="18.75" hidden="1">
      <c r="A206" s="1780"/>
      <c r="B206" s="1780"/>
      <c r="C206" s="369" t="s">
        <v>1170</v>
      </c>
      <c r="D206" s="2462"/>
      <c r="E206" s="2204"/>
      <c r="F206" s="2383"/>
      <c r="G206" s="2427"/>
      <c r="H206" s="1500"/>
      <c r="I206" s="651" t="s">
        <v>1169</v>
      </c>
      <c r="J206" s="571"/>
      <c r="K206" s="1500"/>
      <c r="L206" s="214"/>
      <c r="M206" s="341"/>
      <c r="N206" s="334"/>
      <c r="O206" s="1624"/>
      <c r="P206" s="1624"/>
      <c r="AH206" s="1631">
        <v>0</v>
      </c>
    </row>
    <row s="1635" customFormat="1" customHeight="1" ht="0.75" hidden="1">
      <c r="A207" s="1780"/>
      <c r="B207" s="1780"/>
      <c r="C207" s="369" t="s">
        <v>1179</v>
      </c>
      <c r="D207" s="2462"/>
      <c r="E207" s="2204"/>
      <c r="F207" s="2383"/>
      <c r="G207" s="400"/>
      <c r="H207" s="1500"/>
      <c r="I207" s="651"/>
      <c r="J207" s="571"/>
      <c r="K207" s="1500"/>
      <c r="L207" s="214"/>
      <c r="M207" s="341"/>
      <c r="N207" s="334"/>
      <c r="O207" s="1624"/>
      <c r="P207" s="1624"/>
      <c r="AH207" s="1631">
        <v>0</v>
      </c>
    </row>
    <row s="1635" customFormat="1" customHeight="1" ht="18.75" hidden="1">
      <c r="A208" s="1780" t="s">
        <v>275</v>
      </c>
      <c r="B208" s="1780" t="s">
        <v>276</v>
      </c>
      <c r="C208" s="369"/>
      <c r="D208" s="2462"/>
      <c r="E208" s="2204"/>
      <c r="F208" s="2383" t="str">
        <f>INDEX(PT_DIFFERENTIATION_VTAR,MATCH(A208,PT_DIFFERENTIATION_VTAR_ID,0))</f>
        <v>Тариф на горячую воду (горячее водоснабжение)</v>
      </c>
      <c r="G208" s="2427" t="str">
        <f>INDEX(PT_DIFFERENTIATION_NTAR,MATCH(B208,PT_DIFFERENTIATION_NTAR_ID,0))</f>
        <v/>
      </c>
      <c r="H208" s="1862"/>
      <c r="I208" s="1739"/>
      <c r="J208" s="1773"/>
      <c r="K208" s="1778"/>
      <c r="L208" s="1862" t="s">
        <v>331</v>
      </c>
      <c r="M208" s="341"/>
      <c r="N208" s="334"/>
      <c r="O208" s="1624"/>
      <c r="P208" s="1624"/>
      <c r="AH208" s="1631">
        <v>0</v>
      </c>
    </row>
    <row s="1635" customFormat="1" customHeight="1" ht="18.75" hidden="1">
      <c r="A209" s="1780"/>
      <c r="B209" s="1780"/>
      <c r="C209" s="369" t="s">
        <v>1170</v>
      </c>
      <c r="D209" s="2462"/>
      <c r="E209" s="2204"/>
      <c r="F209" s="2383"/>
      <c r="G209" s="2427"/>
      <c r="H209" s="1500"/>
      <c r="I209" s="651" t="s">
        <v>1169</v>
      </c>
      <c r="J209" s="571"/>
      <c r="K209" s="1500"/>
      <c r="L209" s="214"/>
      <c r="M209" s="341"/>
      <c r="N209" s="334"/>
      <c r="O209" s="1624"/>
      <c r="P209" s="1624"/>
      <c r="AH209" s="1631">
        <v>0</v>
      </c>
    </row>
    <row s="1635" customFormat="1" customHeight="1" ht="0.75" hidden="1">
      <c r="A210" s="1780"/>
      <c r="B210" s="1780"/>
      <c r="C210" s="369" t="s">
        <v>1179</v>
      </c>
      <c r="D210" s="2462"/>
      <c r="E210" s="2204"/>
      <c r="F210" s="2383"/>
      <c r="G210" s="400"/>
      <c r="H210" s="1500"/>
      <c r="I210" s="651"/>
      <c r="J210" s="571"/>
      <c r="K210" s="1500"/>
      <c r="L210" s="214"/>
      <c r="M210" s="341"/>
      <c r="N210" s="334"/>
      <c r="O210" s="1624"/>
      <c r="P210" s="1624"/>
      <c r="AH210" s="1631">
        <v>0</v>
      </c>
    </row>
    <row s="1635" customFormat="1" customHeight="1" ht="18.75" hidden="1">
      <c r="A211" s="1780" t="s">
        <v>280</v>
      </c>
      <c r="B211" s="1780" t="s">
        <v>281</v>
      </c>
      <c r="C211" s="369"/>
      <c r="D211" s="2462"/>
      <c r="E211" s="2204"/>
      <c r="F211" s="2383" t="str">
        <f>INDEX(PT_DIFFERENTIATION_VTAR,MATCH(A211,PT_DIFFERENTIATION_VTAR_ID,0))</f>
        <v>Тариф на транспортировку горячей воды</v>
      </c>
      <c r="G211" s="2427" t="str">
        <f>INDEX(PT_DIFFERENTIATION_NTAR,MATCH(B211,PT_DIFFERENTIATION_NTAR_ID,0))</f>
        <v/>
      </c>
      <c r="H211" s="1862"/>
      <c r="I211" s="1739"/>
      <c r="J211" s="1773"/>
      <c r="K211" s="1778"/>
      <c r="L211" s="1862" t="s">
        <v>331</v>
      </c>
      <c r="M211" s="341"/>
      <c r="N211" s="334"/>
      <c r="O211" s="1624"/>
      <c r="P211" s="1624"/>
      <c r="AH211" s="1631">
        <v>0</v>
      </c>
    </row>
    <row s="1635" customFormat="1" customHeight="1" ht="18.75" hidden="1">
      <c r="A212" s="1780"/>
      <c r="B212" s="1780"/>
      <c r="C212" s="369" t="s">
        <v>1170</v>
      </c>
      <c r="D212" s="2462"/>
      <c r="E212" s="2204"/>
      <c r="F212" s="2383"/>
      <c r="G212" s="2427"/>
      <c r="H212" s="1500"/>
      <c r="I212" s="651" t="s">
        <v>1169</v>
      </c>
      <c r="J212" s="571"/>
      <c r="K212" s="1500"/>
      <c r="L212" s="214"/>
      <c r="M212" s="341"/>
      <c r="N212" s="334"/>
      <c r="O212" s="1624"/>
      <c r="P212" s="1624"/>
      <c r="AH212" s="1631">
        <v>0</v>
      </c>
    </row>
    <row s="1635" customFormat="1" customHeight="1" ht="0.75" hidden="1">
      <c r="A213" s="1780"/>
      <c r="B213" s="1780"/>
      <c r="C213" s="369" t="s">
        <v>1179</v>
      </c>
      <c r="D213" s="2462"/>
      <c r="E213" s="2204"/>
      <c r="F213" s="2383"/>
      <c r="G213" s="400"/>
      <c r="H213" s="1500"/>
      <c r="I213" s="651"/>
      <c r="J213" s="571"/>
      <c r="K213" s="1500"/>
      <c r="L213" s="214"/>
      <c r="M213" s="341"/>
      <c r="N213" s="334"/>
      <c r="O213" s="1624"/>
      <c r="P213" s="1624"/>
      <c r="AH213" s="1631">
        <v>0</v>
      </c>
    </row>
    <row s="1635" customFormat="1" customHeight="1" ht="18.75" hidden="1">
      <c r="A214" s="1780" t="s">
        <v>285</v>
      </c>
      <c r="B214" s="1780" t="s">
        <v>286</v>
      </c>
      <c r="C214" s="369"/>
      <c r="D214" s="2462"/>
      <c r="E214" s="2204"/>
      <c r="F214" s="2383" t="str">
        <f>INDEX(PT_DIFFERENTIATION_VTAR,MATCH(A214,PT_DIFFERENTIATION_VTAR_ID,0))</f>
        <v>Тариф на подключение (технологическое присоединение) к централизованной системе горячего водоснабжения</v>
      </c>
      <c r="G214" s="2427" t="str">
        <f>INDEX(PT_DIFFERENTIATION_NTAR,MATCH(B214,PT_DIFFERENTIATION_NTAR_ID,0))</f>
        <v/>
      </c>
      <c r="H214" s="1862"/>
      <c r="I214" s="1739"/>
      <c r="J214" s="1773"/>
      <c r="K214" s="1778"/>
      <c r="L214" s="1862" t="s">
        <v>331</v>
      </c>
      <c r="M214" s="341"/>
      <c r="N214" s="334"/>
      <c r="O214" s="1624"/>
      <c r="P214" s="1624"/>
      <c r="AH214" s="1631">
        <v>0</v>
      </c>
    </row>
    <row s="1635" customFormat="1" customHeight="1" ht="18.75" hidden="1">
      <c r="A215" s="1780"/>
      <c r="B215" s="1780"/>
      <c r="C215" s="369" t="s">
        <v>1170</v>
      </c>
      <c r="D215" s="2462"/>
      <c r="E215" s="2204"/>
      <c r="F215" s="2383"/>
      <c r="G215" s="2427"/>
      <c r="H215" s="1500"/>
      <c r="I215" s="651" t="s">
        <v>1169</v>
      </c>
      <c r="J215" s="571"/>
      <c r="K215" s="1500"/>
      <c r="L215" s="214"/>
      <c r="M215" s="341"/>
      <c r="N215" s="334"/>
      <c r="O215" s="1624"/>
      <c r="P215" s="1624"/>
      <c r="AH215" s="1631">
        <v>0</v>
      </c>
    </row>
    <row s="1635" customFormat="1" customHeight="1" ht="0.75" hidden="1">
      <c r="A216" s="1780"/>
      <c r="B216" s="1780"/>
      <c r="C216" s="369" t="s">
        <v>1179</v>
      </c>
      <c r="D216" s="2462"/>
      <c r="E216" s="2204"/>
      <c r="F216" s="2383"/>
      <c r="G216" s="400"/>
      <c r="H216" s="1500"/>
      <c r="I216" s="651"/>
      <c r="J216" s="571"/>
      <c r="K216" s="1500"/>
      <c r="L216" s="214"/>
      <c r="M216" s="341"/>
      <c r="N216" s="334"/>
      <c r="O216" s="1624"/>
      <c r="P216" s="1624"/>
      <c r="AH216" s="1631">
        <v>0</v>
      </c>
    </row>
    <row s="1635" customFormat="1" customHeight="1" ht="18.75" hidden="1">
      <c r="A217" s="1780" t="s">
        <v>290</v>
      </c>
      <c r="B217" s="1780" t="s">
        <v>291</v>
      </c>
      <c r="C217" s="369"/>
      <c r="D217" s="2462"/>
      <c r="E217" s="2204"/>
      <c r="F217" s="2383" t="str">
        <f>INDEX(PT_DIFFERENTIATION_VTAR,MATCH(A217,PT_DIFFERENTIATION_VTAR_ID,0))</f>
        <v>Тариф на водоотведение</v>
      </c>
      <c r="G217" s="2427" t="str">
        <f>INDEX(PT_DIFFERENTIATION_NTAR,MATCH(B217,PT_DIFFERENTIATION_NTAR_ID,0))</f>
        <v/>
      </c>
      <c r="H217" s="1862"/>
      <c r="I217" s="1739"/>
      <c r="J217" s="1773"/>
      <c r="K217" s="1778"/>
      <c r="L217" s="1862" t="s">
        <v>331</v>
      </c>
      <c r="M217" s="341"/>
      <c r="N217" s="334"/>
      <c r="O217" s="1624"/>
      <c r="P217" s="1624"/>
      <c r="AH217" s="1631">
        <v>0</v>
      </c>
    </row>
    <row s="1635" customFormat="1" customHeight="1" ht="18.75" hidden="1">
      <c r="A218" s="1780"/>
      <c r="B218" s="1780"/>
      <c r="C218" s="369" t="s">
        <v>1170</v>
      </c>
      <c r="D218" s="2462"/>
      <c r="E218" s="2204"/>
      <c r="F218" s="2383"/>
      <c r="G218" s="2427"/>
      <c r="H218" s="1500"/>
      <c r="I218" s="651" t="s">
        <v>1169</v>
      </c>
      <c r="J218" s="571"/>
      <c r="K218" s="1500"/>
      <c r="L218" s="214"/>
      <c r="M218" s="341"/>
      <c r="N218" s="334"/>
      <c r="O218" s="1624"/>
      <c r="P218" s="1624"/>
      <c r="AH218" s="1631">
        <v>0</v>
      </c>
    </row>
    <row s="1635" customFormat="1" customHeight="1" ht="0.75" hidden="1">
      <c r="A219" s="1780"/>
      <c r="B219" s="1780"/>
      <c r="C219" s="369" t="s">
        <v>1179</v>
      </c>
      <c r="D219" s="2462"/>
      <c r="E219" s="2204"/>
      <c r="F219" s="2383"/>
      <c r="G219" s="400"/>
      <c r="H219" s="1500"/>
      <c r="I219" s="651"/>
      <c r="J219" s="571"/>
      <c r="K219" s="1500"/>
      <c r="L219" s="214"/>
      <c r="M219" s="341"/>
      <c r="N219" s="334"/>
      <c r="O219" s="1624"/>
      <c r="P219" s="1624"/>
      <c r="AH219" s="1631">
        <v>0</v>
      </c>
    </row>
    <row s="1635" customFormat="1" customHeight="1" ht="18.75" hidden="1">
      <c r="A220" s="1780" t="s">
        <v>295</v>
      </c>
      <c r="B220" s="1780" t="s">
        <v>296</v>
      </c>
      <c r="C220" s="369"/>
      <c r="D220" s="2462"/>
      <c r="E220" s="2204"/>
      <c r="F220" s="2383" t="str">
        <f>INDEX(PT_DIFFERENTIATION_VTAR,MATCH(A220,PT_DIFFERENTIATION_VTAR_ID,0))</f>
        <v>Тариф на транспортировку сточных вод</v>
      </c>
      <c r="G220" s="2427" t="str">
        <f>INDEX(PT_DIFFERENTIATION_NTAR,MATCH(B220,PT_DIFFERENTIATION_NTAR_ID,0))</f>
        <v/>
      </c>
      <c r="H220" s="1862"/>
      <c r="I220" s="1739"/>
      <c r="J220" s="1773"/>
      <c r="K220" s="1778"/>
      <c r="L220" s="1862" t="s">
        <v>331</v>
      </c>
      <c r="M220" s="341"/>
      <c r="N220" s="334"/>
      <c r="O220" s="1624"/>
      <c r="P220" s="1624"/>
      <c r="AH220" s="1631">
        <v>0</v>
      </c>
    </row>
    <row s="1635" customFormat="1" customHeight="1" ht="18.75" hidden="1">
      <c r="A221" s="1780"/>
      <c r="B221" s="1780"/>
      <c r="C221" s="369" t="s">
        <v>1170</v>
      </c>
      <c r="D221" s="2462"/>
      <c r="E221" s="2204"/>
      <c r="F221" s="2383"/>
      <c r="G221" s="2427"/>
      <c r="H221" s="1500"/>
      <c r="I221" s="651" t="s">
        <v>1169</v>
      </c>
      <c r="J221" s="571"/>
      <c r="K221" s="1500"/>
      <c r="L221" s="214"/>
      <c r="M221" s="341"/>
      <c r="N221" s="334"/>
      <c r="O221" s="1624"/>
      <c r="P221" s="1624"/>
      <c r="AH221" s="1631">
        <v>0</v>
      </c>
    </row>
    <row s="1635" customFormat="1" customHeight="1" ht="0.75" hidden="1">
      <c r="A222" s="1780"/>
      <c r="B222" s="1780"/>
      <c r="C222" s="369" t="s">
        <v>1179</v>
      </c>
      <c r="D222" s="2462"/>
      <c r="E222" s="2204"/>
      <c r="F222" s="2383"/>
      <c r="G222" s="400"/>
      <c r="H222" s="1500"/>
      <c r="I222" s="651"/>
      <c r="J222" s="571"/>
      <c r="K222" s="1500"/>
      <c r="L222" s="214"/>
      <c r="M222" s="341"/>
      <c r="N222" s="334"/>
      <c r="O222" s="1624"/>
      <c r="P222" s="1624"/>
      <c r="AH222" s="1631">
        <v>0</v>
      </c>
    </row>
    <row s="1635" customFormat="1" customHeight="1" ht="18.75" hidden="1">
      <c r="A223" s="1780" t="s">
        <v>300</v>
      </c>
      <c r="B223" s="1780" t="s">
        <v>301</v>
      </c>
      <c r="C223" s="369"/>
      <c r="D223" s="2462"/>
      <c r="E223" s="2204"/>
      <c r="F223" s="2383" t="str">
        <f>INDEX(PT_DIFFERENTIATION_VTAR,MATCH(A223,PT_DIFFERENTIATION_VTAR_ID,0))</f>
        <v>Тариф на подключение (технологическое присоединение) к централизованной системе водоотведения</v>
      </c>
      <c r="G223" s="2427" t="str">
        <f>INDEX(PT_DIFFERENTIATION_NTAR,MATCH(B223,PT_DIFFERENTIATION_NTAR_ID,0))</f>
        <v/>
      </c>
      <c r="H223" s="1862"/>
      <c r="I223" s="1739"/>
      <c r="J223" s="1773"/>
      <c r="K223" s="1778"/>
      <c r="L223" s="1862" t="s">
        <v>331</v>
      </c>
      <c r="M223" s="341"/>
      <c r="N223" s="334"/>
      <c r="O223" s="1624"/>
      <c r="P223" s="1624"/>
      <c r="AH223" s="1631">
        <v>0</v>
      </c>
    </row>
    <row s="1635" customFormat="1" customHeight="1" ht="18.75" hidden="1">
      <c r="A224" s="1780"/>
      <c r="B224" s="1780"/>
      <c r="C224" s="369" t="s">
        <v>1170</v>
      </c>
      <c r="D224" s="2462"/>
      <c r="E224" s="2204"/>
      <c r="F224" s="2383"/>
      <c r="G224" s="2427"/>
      <c r="H224" s="1500"/>
      <c r="I224" s="651" t="s">
        <v>1169</v>
      </c>
      <c r="J224" s="571"/>
      <c r="K224" s="1500"/>
      <c r="L224" s="214"/>
      <c r="M224" s="341"/>
      <c r="N224" s="334"/>
      <c r="O224" s="1624"/>
      <c r="P224" s="1624"/>
      <c r="AH224" s="1631">
        <v>0</v>
      </c>
    </row>
    <row s="1635" customFormat="1" customHeight="1" ht="1.05">
      <c r="A225" s="1780"/>
      <c r="B225" s="1780"/>
      <c r="C225" s="369" t="s">
        <v>1179</v>
      </c>
      <c r="D225" s="2462"/>
      <c r="E225" s="2204"/>
      <c r="F225" s="2383"/>
      <c r="G225" s="400"/>
      <c r="H225" s="1500"/>
      <c r="I225" s="651"/>
      <c r="J225" s="571"/>
      <c r="K225" s="1500"/>
      <c r="L225" s="214"/>
      <c r="M225" s="341"/>
      <c r="N225" s="334"/>
      <c r="O225" s="1624"/>
      <c r="P225" s="1624"/>
      <c r="AH225" s="1631">
        <v>1</v>
      </c>
    </row>
    <row customHeight="1" ht="27.299999999999997">
      <c r="A226" s="1780"/>
      <c r="B226" s="1780"/>
      <c r="D226" s="376"/>
      <c r="E226" s="147" t="s">
        <v>113</v>
      </c>
      <c r="F226"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6" s="2460"/>
      <c r="H226" s="2460"/>
      <c r="I226" s="2460"/>
      <c r="J226" s="2460"/>
      <c r="K226" s="2460"/>
      <c r="L226" s="2460"/>
      <c r="M226" s="297"/>
      <c r="N226" s="334"/>
      <c r="AH226" s="374">
        <v>26</v>
      </c>
    </row>
    <row s="1635" customFormat="1" customHeight="1" ht="60.75" hidden="1">
      <c r="A227" s="1780" t="s">
        <v>157</v>
      </c>
      <c r="B227" s="1780" t="s">
        <v>158</v>
      </c>
      <c r="C227" s="369"/>
      <c r="D227" s="2462"/>
      <c r="E227" s="2204"/>
      <c r="F227" s="2383" t="str">
        <f>INDEX(PT_DIFFERENTIATION_VTAR,MATCH(A227,PT_DIFFERENTIATION_VTAR_ID,0))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7" s="2427" t="str">
        <f>INDEX(PT_DIFFERENTIATION_NTAR,MATCH(B227,PT_DIFFERENTIATION_NTAR_ID,0))</f>
        <v/>
      </c>
      <c r="H227" s="1862"/>
      <c r="I227" s="1739"/>
      <c r="J227" s="1773"/>
      <c r="K227" s="1778"/>
      <c r="L227" s="1862" t="s">
        <v>331</v>
      </c>
      <c r="M22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7" s="334"/>
      <c r="O227" s="1624"/>
      <c r="P227" s="1624"/>
      <c r="AH227" s="1631">
        <v>0</v>
      </c>
    </row>
    <row s="1635" customFormat="1" customHeight="1" ht="18.75" hidden="1">
      <c r="A228" s="1780"/>
      <c r="B228" s="1780"/>
      <c r="C228" s="369" t="s">
        <v>1170</v>
      </c>
      <c r="D228" s="2462"/>
      <c r="E228" s="2204"/>
      <c r="F228" s="2383"/>
      <c r="G228" s="2427"/>
      <c r="H228" s="1500"/>
      <c r="I228" s="651" t="s">
        <v>1169</v>
      </c>
      <c r="J228" s="571"/>
      <c r="K228" s="1500"/>
      <c r="L228" s="214"/>
      <c r="M228" s="2170"/>
      <c r="N228" s="334"/>
      <c r="O228" s="1624"/>
      <c r="P228" s="1624"/>
      <c r="AH228" s="1631">
        <v>0</v>
      </c>
    </row>
    <row s="1635" customFormat="1" customHeight="1" ht="0.75" hidden="1">
      <c r="A229" s="1780"/>
      <c r="B229" s="1780"/>
      <c r="C229" s="369" t="s">
        <v>1179</v>
      </c>
      <c r="D229" s="2462"/>
      <c r="E229" s="2204"/>
      <c r="F229" s="2383"/>
      <c r="G229" s="400"/>
      <c r="H229" s="1500"/>
      <c r="I229" s="651"/>
      <c r="J229" s="571"/>
      <c r="K229" s="1500"/>
      <c r="L229" s="214"/>
      <c r="M229" s="2170"/>
      <c r="N229" s="334"/>
      <c r="O229" s="1624"/>
      <c r="P229" s="1624"/>
      <c r="AH229" s="1631">
        <v>0</v>
      </c>
    </row>
    <row s="1635" customFormat="1" customHeight="1" ht="45">
      <c r="A230" s="1780" t="s">
        <v>165</v>
      </c>
      <c r="B230" s="1780" t="s">
        <v>166</v>
      </c>
      <c r="C230" s="369"/>
      <c r="D230" s="2462"/>
      <c r="E230" s="2204"/>
      <c r="F230" s="2383" t="str">
        <f>INDEX(PT_DIFFERENTIATION_VTAR,MATCH(A230,PT_DIFFERENTIATION_VTAR_ID,0))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30" s="2427" t="str">
        <f>INDEX(PT_DIFFERENTIATION_NTAR,MATCH(B230,PT_DIFFERENTIATION_NTAR_ID,0))</f>
        <v>Тарифы на тепловую энергию (мощность) потребителям в случае отсутствия дифференциации тарифов по схеме подключения</v>
      </c>
      <c r="H230" s="1862"/>
      <c r="I230" s="1739">
        <v>46388</v>
      </c>
      <c r="J230" s="1773">
        <v>46752</v>
      </c>
      <c r="K230" s="1778">
        <v>12003.82538</v>
      </c>
      <c r="L230" s="1862" t="s">
        <v>331</v>
      </c>
      <c r="M230" s="2171"/>
      <c r="N230" s="334"/>
      <c r="O230" s="1624"/>
      <c r="P230" s="1624"/>
      <c r="AH230" s="1631">
        <v>0</v>
      </c>
    </row>
    <row s="1635" customFormat="1" customHeight="1" ht="18.75">
      <c r="A231" s="1780"/>
      <c r="B231" s="1780"/>
      <c r="C231" s="369" t="s">
        <v>1170</v>
      </c>
      <c r="D231" s="2462"/>
      <c r="E231" s="2204"/>
      <c r="F231" s="2383"/>
      <c r="G231" s="2427"/>
      <c r="H231" s="1500"/>
      <c r="I231" s="651" t="s">
        <v>1169</v>
      </c>
      <c r="J231" s="571"/>
      <c r="K231" s="1500"/>
      <c r="L231" s="214"/>
      <c r="M231" s="1861"/>
      <c r="N231" s="334"/>
      <c r="O231" s="1624"/>
      <c r="P231" s="1624"/>
      <c r="AH231" s="1631">
        <v>0</v>
      </c>
    </row>
    <row s="1635" customFormat="1" customHeight="1" ht="18.75">
      <c r="A232" s="1823" t="s">
        <v>165</v>
      </c>
      <c r="B232" s="1823" t="s">
        <v>175</v>
      </c>
      <c r="C232" s="1687"/>
      <c r="D232" s="344"/>
      <c r="E232" s="1031"/>
      <c r="F232" s="1031"/>
      <c r="G232" s="2427" t="str">
        <f>INDEX(PT_DIFFERENTIATION_NTAR,MATCH(B232,PT_DIFFERENTIATION_NTAR_ID,0))</f>
        <v>Тарифы на тепловую энергию (мощность) населению и потребителям, приравненных к населению</v>
      </c>
      <c r="H232" s="2271"/>
      <c r="I232" s="1739">
        <v>46388</v>
      </c>
      <c r="J232" s="1773">
        <v>46752</v>
      </c>
      <c r="K232" s="1778">
        <v>0</v>
      </c>
      <c r="L232" s="2271" t="s">
        <v>331</v>
      </c>
      <c r="M232" s="2318"/>
      <c r="N232" s="618"/>
      <c r="O232" s="1624"/>
      <c r="P232" s="1624"/>
      <c r="Q232" s="1635"/>
      <c r="R232" s="1635"/>
      <c r="S232" s="1635"/>
      <c r="T232" s="1635"/>
      <c r="U232" s="1635"/>
      <c r="V232" s="1635"/>
      <c r="W232" s="1635"/>
      <c r="X232" s="1635"/>
      <c r="Y232" s="1635"/>
      <c r="Z232" s="1635"/>
      <c r="AA232" s="1635"/>
      <c r="AB232" s="1635"/>
      <c r="AC232" s="1635"/>
      <c r="AD232" s="1635"/>
      <c r="AE232" s="1635"/>
      <c r="AF232" s="1635"/>
      <c r="AG232" s="1635"/>
      <c r="AH232" s="1635">
        <v>0</v>
      </c>
    </row>
    <row s="1635" customFormat="1" customHeight="1" ht="18.75">
      <c r="A233" s="1823"/>
      <c r="B233" s="1823"/>
      <c r="C233" s="1687" t="s">
        <v>1170</v>
      </c>
      <c r="D233" s="344"/>
      <c r="E233" s="1031"/>
      <c r="F233" s="1031"/>
      <c r="G233" s="2427"/>
      <c r="H233" s="2698"/>
      <c r="I233" s="2711" t="s">
        <v>1169</v>
      </c>
      <c r="J233" s="2700"/>
      <c r="K233" s="2698"/>
      <c r="L233" s="2701"/>
      <c r="M233" s="2318"/>
      <c r="N233" s="618"/>
      <c r="O233" s="1624"/>
      <c r="P233" s="1624"/>
      <c r="Q233" s="1635"/>
      <c r="R233" s="1635"/>
      <c r="S233" s="1635"/>
      <c r="T233" s="1635"/>
      <c r="U233" s="1635"/>
      <c r="V233" s="1635"/>
      <c r="W233" s="1635"/>
      <c r="X233" s="1635"/>
      <c r="Y233" s="1635"/>
      <c r="Z233" s="1635"/>
      <c r="AA233" s="1635"/>
      <c r="AB233" s="1635"/>
      <c r="AC233" s="1635"/>
      <c r="AD233" s="1635"/>
      <c r="AE233" s="1635"/>
      <c r="AF233" s="1635"/>
      <c r="AG233" s="1635"/>
      <c r="AH233" s="1635">
        <v>0</v>
      </c>
    </row>
    <row s="1635" customFormat="1" customHeight="1" ht="18.75">
      <c r="A234" s="1823" t="s">
        <v>165</v>
      </c>
      <c r="B234" s="1823" t="s">
        <v>180</v>
      </c>
      <c r="C234" s="1687"/>
      <c r="D234" s="344"/>
      <c r="E234" s="1031"/>
      <c r="F234" s="1031"/>
      <c r="G234" s="2427" t="str">
        <f>INDEX(PT_DIFFERENTIATION_NTAR,MATCH(B234,PT_DIFFERENTIATION_NTAR_ID,0))</f>
        <v>Тарифы на тепловую энергию (мощность) населению, проживающему в одноэтажных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v>
      </c>
      <c r="H234" s="2271"/>
      <c r="I234" s="1739">
        <v>46388</v>
      </c>
      <c r="J234" s="1773">
        <v>46752</v>
      </c>
      <c r="K234" s="1778">
        <v>0</v>
      </c>
      <c r="L234" s="2271" t="s">
        <v>331</v>
      </c>
      <c r="M234" s="2318"/>
      <c r="N234" s="618"/>
      <c r="O234" s="1624"/>
      <c r="P234" s="1624"/>
      <c r="Q234" s="1635"/>
      <c r="R234" s="1635"/>
      <c r="S234" s="1635"/>
      <c r="T234" s="1635"/>
      <c r="U234" s="1635"/>
      <c r="V234" s="1635"/>
      <c r="W234" s="1635"/>
      <c r="X234" s="1635"/>
      <c r="Y234" s="1635"/>
      <c r="Z234" s="1635"/>
      <c r="AA234" s="1635"/>
      <c r="AB234" s="1635"/>
      <c r="AC234" s="1635"/>
      <c r="AD234" s="1635"/>
      <c r="AE234" s="1635"/>
      <c r="AF234" s="1635"/>
      <c r="AG234" s="1635"/>
      <c r="AH234" s="1635">
        <v>0</v>
      </c>
    </row>
    <row s="1635" customFormat="1" customHeight="1" ht="18.75">
      <c r="A235" s="1823"/>
      <c r="B235" s="1823"/>
      <c r="C235" s="1687" t="s">
        <v>1170</v>
      </c>
      <c r="D235" s="344"/>
      <c r="E235" s="1031"/>
      <c r="F235" s="1031"/>
      <c r="G235" s="2427"/>
      <c r="H235" s="2698"/>
      <c r="I235" s="2712" t="s">
        <v>1169</v>
      </c>
      <c r="J235" s="2700"/>
      <c r="K235" s="2698"/>
      <c r="L235" s="2701"/>
      <c r="M235" s="2318"/>
      <c r="N235" s="618"/>
      <c r="O235" s="1624"/>
      <c r="P235" s="1624"/>
      <c r="Q235" s="1635"/>
      <c r="R235" s="1635"/>
      <c r="S235" s="1635"/>
      <c r="T235" s="1635"/>
      <c r="U235" s="1635"/>
      <c r="V235" s="1635"/>
      <c r="W235" s="1635"/>
      <c r="X235" s="1635"/>
      <c r="Y235" s="1635"/>
      <c r="Z235" s="1635"/>
      <c r="AA235" s="1635"/>
      <c r="AB235" s="1635"/>
      <c r="AC235" s="1635"/>
      <c r="AD235" s="1635"/>
      <c r="AE235" s="1635"/>
      <c r="AF235" s="1635"/>
      <c r="AG235" s="1635"/>
      <c r="AH235" s="1635">
        <v>0</v>
      </c>
    </row>
    <row s="1635" customFormat="1" customHeight="1" ht="18.75">
      <c r="A236" s="1823" t="s">
        <v>165</v>
      </c>
      <c r="B236" s="1823" t="s">
        <v>185</v>
      </c>
      <c r="C236" s="1687"/>
      <c r="D236" s="344"/>
      <c r="E236" s="1031"/>
      <c r="F236" s="1031"/>
      <c r="G236" s="2427" t="str">
        <f>INDEX(PT_DIFFERENTIATION_NTAR,MATCH(B236,PT_DIFFERENTIATION_NTAR_ID,0))</f>
        <v>Тарифы на тепловую энергию (мощность) населению, проживающему в двухэтажных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v>
      </c>
      <c r="H236" s="2271"/>
      <c r="I236" s="1739">
        <v>46388</v>
      </c>
      <c r="J236" s="1773">
        <v>46752</v>
      </c>
      <c r="K236" s="1778">
        <v>0</v>
      </c>
      <c r="L236" s="2271" t="s">
        <v>331</v>
      </c>
      <c r="M236" s="2318"/>
      <c r="N236" s="618"/>
      <c r="O236" s="1624"/>
      <c r="P236" s="1624"/>
      <c r="Q236" s="1635"/>
      <c r="R236" s="1635"/>
      <c r="S236" s="1635"/>
      <c r="T236" s="1635"/>
      <c r="U236" s="1635"/>
      <c r="V236" s="1635"/>
      <c r="W236" s="1635"/>
      <c r="X236" s="1635"/>
      <c r="Y236" s="1635"/>
      <c r="Z236" s="1635"/>
      <c r="AA236" s="1635"/>
      <c r="AB236" s="1635"/>
      <c r="AC236" s="1635"/>
      <c r="AD236" s="1635"/>
      <c r="AE236" s="1635"/>
      <c r="AF236" s="1635"/>
      <c r="AG236" s="1635"/>
      <c r="AH236" s="1635">
        <v>0</v>
      </c>
    </row>
    <row s="1635" customFormat="1" customHeight="1" ht="18.75">
      <c r="A237" s="1823"/>
      <c r="B237" s="1823"/>
      <c r="C237" s="1687" t="s">
        <v>1170</v>
      </c>
      <c r="D237" s="344"/>
      <c r="E237" s="1031"/>
      <c r="F237" s="1031"/>
      <c r="G237" s="2427"/>
      <c r="H237" s="2698"/>
      <c r="I237" s="2713" t="s">
        <v>1169</v>
      </c>
      <c r="J237" s="2700"/>
      <c r="K237" s="2698"/>
      <c r="L237" s="2701"/>
      <c r="M237" s="2318"/>
      <c r="N237" s="618"/>
      <c r="O237" s="1624"/>
      <c r="P237" s="1624"/>
      <c r="Q237" s="1635"/>
      <c r="R237" s="1635"/>
      <c r="S237" s="1635"/>
      <c r="T237" s="1635"/>
      <c r="U237" s="1635"/>
      <c r="V237" s="1635"/>
      <c r="W237" s="1635"/>
      <c r="X237" s="1635"/>
      <c r="Y237" s="1635"/>
      <c r="Z237" s="1635"/>
      <c r="AA237" s="1635"/>
      <c r="AB237" s="1635"/>
      <c r="AC237" s="1635"/>
      <c r="AD237" s="1635"/>
      <c r="AE237" s="1635"/>
      <c r="AF237" s="1635"/>
      <c r="AG237" s="1635"/>
      <c r="AH237" s="1635">
        <v>0</v>
      </c>
    </row>
    <row s="1635" customFormat="1" customHeight="1" ht="0.75">
      <c r="A238" s="1780"/>
      <c r="B238" s="1780"/>
      <c r="C238" s="369" t="s">
        <v>1179</v>
      </c>
      <c r="D238" s="2462"/>
      <c r="E238" s="2204"/>
      <c r="F238" s="2383"/>
      <c r="G238" s="400"/>
      <c r="H238" s="1500"/>
      <c r="I238" s="651"/>
      <c r="J238" s="571"/>
      <c r="K238" s="1500"/>
      <c r="L238" s="214"/>
      <c r="M238" s="341"/>
      <c r="N238" s="334"/>
      <c r="O238" s="1624"/>
      <c r="P238" s="1624"/>
      <c r="AH238" s="1631">
        <v>0</v>
      </c>
    </row>
    <row s="1635" customFormat="1" customHeight="1" ht="45">
      <c r="A239" s="1780" t="s">
        <v>193</v>
      </c>
      <c r="B239" s="1780" t="s">
        <v>194</v>
      </c>
      <c r="C239" s="369"/>
      <c r="D239" s="2462"/>
      <c r="E239" s="2204"/>
      <c r="F239" s="2383" t="str">
        <f>INDEX(PT_DIFFERENTIATION_VTAR,MATCH(A239,PT_DIFFERENTIATION_VTAR_ID,0))</f>
        <v>Тарифы на теплоноситель, поставляемый теплоснабжающими организациями потребителям, другим теплоснабжающим организациям</v>
      </c>
      <c r="G239" s="2427" t="str">
        <f>INDEX(PT_DIFFERENTIATION_NTAR,MATCH(B239,PT_DIFFERENTIATION_NTAR_ID,0))</f>
        <v>Тариф на теплоноситель, поставляемый потребителям</v>
      </c>
      <c r="H239" s="1862"/>
      <c r="I239" s="1739">
        <v>46388</v>
      </c>
      <c r="J239" s="1773">
        <v>46752</v>
      </c>
      <c r="K239" s="1778">
        <v>0</v>
      </c>
      <c r="L239" s="1862" t="s">
        <v>331</v>
      </c>
      <c r="M239" s="341"/>
      <c r="N239" s="334"/>
      <c r="O239" s="1624"/>
      <c r="P239" s="1624"/>
      <c r="AH239" s="1631">
        <v>0</v>
      </c>
    </row>
    <row s="1635" customFormat="1" customHeight="1" ht="18.75">
      <c r="A240" s="1780"/>
      <c r="B240" s="1780"/>
      <c r="C240" s="369" t="s">
        <v>1170</v>
      </c>
      <c r="D240" s="2462"/>
      <c r="E240" s="2204"/>
      <c r="F240" s="2383"/>
      <c r="G240" s="2427"/>
      <c r="H240" s="1500"/>
      <c r="I240" s="651" t="s">
        <v>1169</v>
      </c>
      <c r="J240" s="571"/>
      <c r="K240" s="1500"/>
      <c r="L240" s="214"/>
      <c r="M240" s="341"/>
      <c r="N240" s="334"/>
      <c r="O240" s="1624"/>
      <c r="P240" s="1624"/>
      <c r="AH240" s="1631">
        <v>0</v>
      </c>
    </row>
    <row s="1635" customFormat="1" customHeight="1" ht="0.75">
      <c r="A241" s="1780"/>
      <c r="B241" s="1780"/>
      <c r="C241" s="369" t="s">
        <v>1179</v>
      </c>
      <c r="D241" s="2462"/>
      <c r="E241" s="2204"/>
      <c r="F241" s="2383"/>
      <c r="G241" s="400"/>
      <c r="H241" s="1500"/>
      <c r="I241" s="651"/>
      <c r="J241" s="571"/>
      <c r="K241" s="1500"/>
      <c r="L241" s="214"/>
      <c r="M241" s="341"/>
      <c r="N241" s="334"/>
      <c r="O241" s="1624"/>
      <c r="P241" s="1624"/>
      <c r="AH241" s="1631">
        <v>0</v>
      </c>
    </row>
    <row s="1635" customFormat="1" customHeight="1" ht="45">
      <c r="A242" s="1780" t="s">
        <v>200</v>
      </c>
      <c r="B242" s="1780" t="s">
        <v>201</v>
      </c>
      <c r="C242" s="369"/>
      <c r="D242" s="2462"/>
      <c r="E242" s="2204"/>
      <c r="F242" s="2383" t="str">
        <f>INDEX(PT_DIFFERENTIATION_VTAR,MATCH(A242,PT_DIFFERENTIATION_VTAR_ID,0))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42" s="2427" t="str">
        <f>INDEX(PT_DIFFERENTIATION_NTAR,MATCH(B242,PT_DIFFERENTIATION_NTAR_ID,0))</f>
        <v>Тарифы на горячую воду в открытых системах теплоснабжения (горячее водоснабжение)</v>
      </c>
      <c r="H242" s="1862"/>
      <c r="I242" s="1739">
        <v>46388</v>
      </c>
      <c r="J242" s="1773">
        <v>46752</v>
      </c>
      <c r="K242" s="1778">
        <v>0</v>
      </c>
      <c r="L242" s="1862" t="s">
        <v>331</v>
      </c>
      <c r="M242" s="341"/>
      <c r="N242" s="334"/>
      <c r="O242" s="1624"/>
      <c r="P242" s="1624"/>
      <c r="AH242" s="1631">
        <v>0</v>
      </c>
    </row>
    <row s="1635" customFormat="1" customHeight="1" ht="18.75">
      <c r="A243" s="1780"/>
      <c r="B243" s="1780"/>
      <c r="C243" s="369" t="s">
        <v>1170</v>
      </c>
      <c r="D243" s="2462"/>
      <c r="E243" s="2204"/>
      <c r="F243" s="2383"/>
      <c r="G243" s="2427"/>
      <c r="H243" s="1500"/>
      <c r="I243" s="651" t="s">
        <v>1169</v>
      </c>
      <c r="J243" s="571"/>
      <c r="K243" s="1500"/>
      <c r="L243" s="214"/>
      <c r="M243" s="341"/>
      <c r="N243" s="334"/>
      <c r="O243" s="1624"/>
      <c r="P243" s="1624"/>
      <c r="AH243" s="1631">
        <v>0</v>
      </c>
    </row>
    <row s="1635" customFormat="1" customHeight="1" ht="0.75">
      <c r="A244" s="1780"/>
      <c r="B244" s="1780"/>
      <c r="C244" s="369" t="s">
        <v>1179</v>
      </c>
      <c r="D244" s="2462"/>
      <c r="E244" s="2204"/>
      <c r="F244" s="2383"/>
      <c r="G244" s="400"/>
      <c r="H244" s="1500"/>
      <c r="I244" s="651"/>
      <c r="J244" s="571"/>
      <c r="K244" s="1500"/>
      <c r="L244" s="214"/>
      <c r="M244" s="341"/>
      <c r="N244" s="334"/>
      <c r="O244" s="1624"/>
      <c r="P244" s="1624"/>
      <c r="AH244" s="1631">
        <v>0</v>
      </c>
    </row>
    <row s="1635" customFormat="1" customHeight="1" ht="18.75" hidden="1">
      <c r="A245" s="1780" t="s">
        <v>206</v>
      </c>
      <c r="B245" s="1780" t="s">
        <v>207</v>
      </c>
      <c r="C245" s="369"/>
      <c r="D245" s="2462"/>
      <c r="E245" s="2204"/>
      <c r="F245" s="2383" t="str">
        <f>INDEX(PT_DIFFERENTIATION_VTAR,MATCH(A245,PT_DIFFERENTIATION_VTAR_ID,0))</f>
        <v>Тарифы на услуги по передаче тепловой энергии</v>
      </c>
      <c r="G245" s="2427" t="str">
        <f>INDEX(PT_DIFFERENTIATION_NTAR,MATCH(B245,PT_DIFFERENTIATION_NTAR_ID,0))</f>
        <v/>
      </c>
      <c r="H245" s="1862"/>
      <c r="I245" s="1739"/>
      <c r="J245" s="1773"/>
      <c r="K245" s="1778"/>
      <c r="L245" s="1862" t="s">
        <v>331</v>
      </c>
      <c r="M245" s="341"/>
      <c r="N245" s="334"/>
      <c r="O245" s="1624"/>
      <c r="P245" s="1624"/>
      <c r="AH245" s="1631">
        <v>0</v>
      </c>
    </row>
    <row s="1635" customFormat="1" customHeight="1" ht="18.75" hidden="1">
      <c r="A246" s="1780"/>
      <c r="B246" s="1780"/>
      <c r="C246" s="369" t="s">
        <v>1170</v>
      </c>
      <c r="D246" s="2462"/>
      <c r="E246" s="2204"/>
      <c r="F246" s="2383"/>
      <c r="G246" s="2427"/>
      <c r="H246" s="1500"/>
      <c r="I246" s="651" t="s">
        <v>1169</v>
      </c>
      <c r="J246" s="571"/>
      <c r="K246" s="1500"/>
      <c r="L246" s="214"/>
      <c r="M246" s="341"/>
      <c r="N246" s="334"/>
      <c r="O246" s="1624"/>
      <c r="P246" s="1624"/>
      <c r="AH246" s="1631">
        <v>0</v>
      </c>
    </row>
    <row s="1635" customFormat="1" customHeight="1" ht="0.75" hidden="1">
      <c r="A247" s="1780"/>
      <c r="B247" s="1780"/>
      <c r="C247" s="369" t="s">
        <v>1179</v>
      </c>
      <c r="D247" s="2462"/>
      <c r="E247" s="2204"/>
      <c r="F247" s="2383"/>
      <c r="G247" s="400"/>
      <c r="H247" s="1500"/>
      <c r="I247" s="651"/>
      <c r="J247" s="571"/>
      <c r="K247" s="1500"/>
      <c r="L247" s="214"/>
      <c r="M247" s="341"/>
      <c r="N247" s="334"/>
      <c r="O247" s="1624"/>
      <c r="P247" s="1624"/>
      <c r="AH247" s="1631">
        <v>0</v>
      </c>
    </row>
    <row s="1635" customFormat="1" customHeight="1" ht="18.75" hidden="1">
      <c r="A248" s="1780" t="s">
        <v>212</v>
      </c>
      <c r="B248" s="1780" t="s">
        <v>213</v>
      </c>
      <c r="C248" s="369"/>
      <c r="D248" s="2462"/>
      <c r="E248" s="2204"/>
      <c r="F248" s="2383" t="str">
        <f>INDEX(PT_DIFFERENTIATION_VTAR,MATCH(A248,PT_DIFFERENTIATION_VTAR_ID,0))</f>
        <v>Тарифы на услуги по передаче теплоносителя</v>
      </c>
      <c r="G248" s="2427" t="str">
        <f>INDEX(PT_DIFFERENTIATION_NTAR,MATCH(B248,PT_DIFFERENTIATION_NTAR_ID,0))</f>
        <v/>
      </c>
      <c r="H248" s="1862"/>
      <c r="I248" s="1739"/>
      <c r="J248" s="1773"/>
      <c r="K248" s="1778"/>
      <c r="L248" s="1862" t="s">
        <v>331</v>
      </c>
      <c r="M248" s="341"/>
      <c r="N248" s="334"/>
      <c r="O248" s="1624"/>
      <c r="P248" s="1624"/>
      <c r="AH248" s="1631">
        <v>0</v>
      </c>
    </row>
    <row s="1635" customFormat="1" customHeight="1" ht="18.75" hidden="1">
      <c r="A249" s="1780"/>
      <c r="B249" s="1780"/>
      <c r="C249" s="369" t="s">
        <v>1170</v>
      </c>
      <c r="D249" s="2462"/>
      <c r="E249" s="2204"/>
      <c r="F249" s="2383"/>
      <c r="G249" s="2427"/>
      <c r="H249" s="1500"/>
      <c r="I249" s="651" t="s">
        <v>1169</v>
      </c>
      <c r="J249" s="571"/>
      <c r="K249" s="1500"/>
      <c r="L249" s="214"/>
      <c r="M249" s="341"/>
      <c r="N249" s="334"/>
      <c r="O249" s="1624"/>
      <c r="P249" s="1624"/>
      <c r="AH249" s="1631">
        <v>0</v>
      </c>
    </row>
    <row s="1635" customFormat="1" customHeight="1" ht="0.75" hidden="1">
      <c r="A250" s="1780"/>
      <c r="B250" s="1780"/>
      <c r="C250" s="369" t="s">
        <v>1179</v>
      </c>
      <c r="D250" s="2462"/>
      <c r="E250" s="2204"/>
      <c r="F250" s="2383"/>
      <c r="G250" s="400"/>
      <c r="H250" s="1500"/>
      <c r="I250" s="651"/>
      <c r="J250" s="571"/>
      <c r="K250" s="1500"/>
      <c r="L250" s="214"/>
      <c r="M250" s="341"/>
      <c r="N250" s="334"/>
      <c r="O250" s="1624"/>
      <c r="P250" s="1624"/>
      <c r="AH250" s="1631">
        <v>0</v>
      </c>
    </row>
    <row s="1635" customFormat="1" customHeight="1" ht="18.75" hidden="1">
      <c r="A251" s="1780" t="s">
        <v>218</v>
      </c>
      <c r="B251" s="1780" t="s">
        <v>219</v>
      </c>
      <c r="C251" s="369"/>
      <c r="D251" s="2462"/>
      <c r="E251" s="2204"/>
      <c r="F251" s="2383" t="str">
        <f>INDEX(PT_DIFFERENTIATION_VTAR,MATCH(A251,PT_DIFFERENTIATION_VTAR_ID,0))</f>
        <v>Плата за услуги по поддержанию резервной тепловой мощности при отсутствии потребления тепловой энергии</v>
      </c>
      <c r="G251" s="2427" t="str">
        <f>INDEX(PT_DIFFERENTIATION_NTAR,MATCH(B251,PT_DIFFERENTIATION_NTAR_ID,0))</f>
        <v/>
      </c>
      <c r="H251" s="1862"/>
      <c r="I251" s="1739"/>
      <c r="J251" s="1773"/>
      <c r="K251" s="1778"/>
      <c r="L251" s="1862" t="s">
        <v>331</v>
      </c>
      <c r="M251" s="341"/>
      <c r="N251" s="334"/>
      <c r="O251" s="1624"/>
      <c r="P251" s="1624"/>
      <c r="AH251" s="1631">
        <v>0</v>
      </c>
    </row>
    <row s="1635" customFormat="1" customHeight="1" ht="18.75" hidden="1">
      <c r="A252" s="1780"/>
      <c r="B252" s="1780"/>
      <c r="C252" s="369" t="s">
        <v>1170</v>
      </c>
      <c r="D252" s="2462"/>
      <c r="E252" s="2204"/>
      <c r="F252" s="2383"/>
      <c r="G252" s="2427"/>
      <c r="H252" s="1500"/>
      <c r="I252" s="651" t="s">
        <v>1169</v>
      </c>
      <c r="J252" s="571"/>
      <c r="K252" s="1500"/>
      <c r="L252" s="214"/>
      <c r="M252" s="341"/>
      <c r="N252" s="334"/>
      <c r="O252" s="1624"/>
      <c r="P252" s="1624"/>
      <c r="AH252" s="1631">
        <v>0</v>
      </c>
    </row>
    <row s="1635" customFormat="1" customHeight="1" ht="0.75" hidden="1">
      <c r="A253" s="1780"/>
      <c r="B253" s="1780"/>
      <c r="C253" s="369" t="s">
        <v>1179</v>
      </c>
      <c r="D253" s="2462"/>
      <c r="E253" s="2204"/>
      <c r="F253" s="2383"/>
      <c r="G253" s="400"/>
      <c r="H253" s="1500"/>
      <c r="I253" s="651"/>
      <c r="J253" s="571"/>
      <c r="K253" s="1500"/>
      <c r="L253" s="214"/>
      <c r="M253" s="341"/>
      <c r="N253" s="334"/>
      <c r="O253" s="1624"/>
      <c r="P253" s="1624"/>
      <c r="AH253" s="1631">
        <v>0</v>
      </c>
    </row>
    <row s="1635" customFormat="1" customHeight="1" ht="18.75" hidden="1">
      <c r="A254" s="1780" t="s">
        <v>224</v>
      </c>
      <c r="B254" s="1780" t="s">
        <v>225</v>
      </c>
      <c r="C254" s="369"/>
      <c r="D254" s="2462"/>
      <c r="E254" s="2204"/>
      <c r="F254" s="2383" t="str">
        <f>INDEX(PT_DIFFERENTIATION_VTAR,MATCH(A254,PT_DIFFERENTIATION_VTAR_ID,0))</f>
        <v>Плата за подключение (технологическое присоединение) к системе теплоснабжения</v>
      </c>
      <c r="G254" s="2427" t="str">
        <f>INDEX(PT_DIFFERENTIATION_NTAR,MATCH(B254,PT_DIFFERENTIATION_NTAR_ID,0))</f>
        <v/>
      </c>
      <c r="H254" s="1862"/>
      <c r="I254" s="1739"/>
      <c r="J254" s="1773"/>
      <c r="K254" s="1778"/>
      <c r="L254" s="1862" t="s">
        <v>331</v>
      </c>
      <c r="M254" s="341"/>
      <c r="N254" s="334"/>
      <c r="O254" s="1624"/>
      <c r="P254" s="1624"/>
      <c r="AH254" s="1631">
        <v>0</v>
      </c>
    </row>
    <row s="1635" customFormat="1" customHeight="1" ht="18.75" hidden="1">
      <c r="A255" s="1780"/>
      <c r="B255" s="1780"/>
      <c r="C255" s="369" t="s">
        <v>1170</v>
      </c>
      <c r="D255" s="2462"/>
      <c r="E255" s="2204"/>
      <c r="F255" s="2383"/>
      <c r="G255" s="2427"/>
      <c r="H255" s="1500"/>
      <c r="I255" s="651" t="s">
        <v>1169</v>
      </c>
      <c r="J255" s="571"/>
      <c r="K255" s="1500"/>
      <c r="L255" s="214"/>
      <c r="M255" s="341"/>
      <c r="N255" s="334"/>
      <c r="O255" s="1624"/>
      <c r="P255" s="1624"/>
      <c r="AH255" s="1631">
        <v>0</v>
      </c>
    </row>
    <row s="1635" customFormat="1" customHeight="1" ht="0.75" hidden="1">
      <c r="A256" s="1780"/>
      <c r="B256" s="1780"/>
      <c r="C256" s="369" t="s">
        <v>1179</v>
      </c>
      <c r="D256" s="2462"/>
      <c r="E256" s="2204"/>
      <c r="F256" s="2383"/>
      <c r="G256" s="400"/>
      <c r="H256" s="1500"/>
      <c r="I256" s="651"/>
      <c r="J256" s="571"/>
      <c r="K256" s="1500"/>
      <c r="L256" s="214"/>
      <c r="M256" s="341"/>
      <c r="N256" s="334"/>
      <c r="O256" s="1624"/>
      <c r="P256" s="1624"/>
      <c r="AH256" s="1631">
        <v>0</v>
      </c>
    </row>
    <row s="1635" customFormat="1" customHeight="1" ht="18.75" hidden="1">
      <c r="A257" s="1780" t="s">
        <v>230</v>
      </c>
      <c r="B257" s="1780" t="s">
        <v>231</v>
      </c>
      <c r="C257" s="369"/>
      <c r="D257" s="2462"/>
      <c r="E257" s="2204"/>
      <c r="F257" s="2383" t="str">
        <f>INDEX(PT_DIFFERENTIATION_VTAR,MATCH(A257,PT_DIFFERENTIATION_VTAR_ID,0))</f>
        <v>Плата за подключение (технологическое присоединение) к системе теплоснабжения (индивидуальная)</v>
      </c>
      <c r="G257" s="2427" t="str">
        <f>INDEX(PT_DIFFERENTIATION_NTAR,MATCH(B257,PT_DIFFERENTIATION_NTAR_ID,0))</f>
        <v/>
      </c>
      <c r="H257" s="1989"/>
      <c r="I257" s="1739"/>
      <c r="J257" s="1773"/>
      <c r="K257" s="1778"/>
      <c r="L257" s="1989" t="s">
        <v>331</v>
      </c>
      <c r="M257" s="341"/>
      <c r="N257" s="334"/>
      <c r="O257" s="1624"/>
      <c r="P257" s="1624"/>
      <c r="AH257" s="1631">
        <v>0</v>
      </c>
    </row>
    <row s="1635" customFormat="1" customHeight="1" ht="18.75" hidden="1">
      <c r="A258" s="1780"/>
      <c r="B258" s="1780"/>
      <c r="C258" s="369" t="s">
        <v>1170</v>
      </c>
      <c r="D258" s="2462"/>
      <c r="E258" s="2204"/>
      <c r="F258" s="2383"/>
      <c r="G258" s="2427"/>
      <c r="H258" s="1500"/>
      <c r="I258" s="651" t="s">
        <v>1169</v>
      </c>
      <c r="J258" s="571"/>
      <c r="K258" s="1500"/>
      <c r="L258" s="214"/>
      <c r="M258" s="341"/>
      <c r="N258" s="334"/>
      <c r="O258" s="1624"/>
      <c r="P258" s="1624"/>
      <c r="AH258" s="1631">
        <v>0</v>
      </c>
    </row>
    <row s="1635" customFormat="1" customHeight="1" ht="0.75" hidden="1">
      <c r="A259" s="1780"/>
      <c r="B259" s="1780"/>
      <c r="C259" s="369" t="s">
        <v>1179</v>
      </c>
      <c r="D259" s="2462"/>
      <c r="E259" s="2204"/>
      <c r="F259" s="2383"/>
      <c r="G259" s="400"/>
      <c r="H259" s="1500"/>
      <c r="I259" s="651"/>
      <c r="J259" s="571"/>
      <c r="K259" s="1500"/>
      <c r="L259" s="214"/>
      <c r="M259" s="341"/>
      <c r="N259" s="334"/>
      <c r="O259" s="1624"/>
      <c r="P259" s="1624"/>
      <c r="AH259" s="1631">
        <v>0</v>
      </c>
    </row>
    <row s="1635" customFormat="1" customHeight="1" ht="18.75" hidden="1">
      <c r="A260" s="1780" t="s">
        <v>250</v>
      </c>
      <c r="B260" s="1780" t="s">
        <v>251</v>
      </c>
      <c r="C260" s="369"/>
      <c r="D260" s="2462"/>
      <c r="E260" s="2204"/>
      <c r="F260" s="2383" t="str">
        <f>INDEX(PT_DIFFERENTIATION_VTAR,MATCH(A260,PT_DIFFERENTIATION_VTAR_ID,0))</f>
        <v>Тариф на питьевую воду (питьевое водоснабжение)</v>
      </c>
      <c r="G260" s="2427" t="str">
        <f>INDEX(PT_DIFFERENTIATION_NTAR,MATCH(B260,PT_DIFFERENTIATION_NTAR_ID,0))</f>
        <v/>
      </c>
      <c r="H260" s="1862"/>
      <c r="I260" s="1739"/>
      <c r="J260" s="1773"/>
      <c r="K260" s="1778"/>
      <c r="L260" s="1862" t="s">
        <v>331</v>
      </c>
      <c r="M260" s="341"/>
      <c r="N260" s="334"/>
      <c r="O260" s="1624"/>
      <c r="P260" s="1624"/>
      <c r="AH260" s="1631">
        <v>0</v>
      </c>
    </row>
    <row s="1635" customFormat="1" customHeight="1" ht="18.75" hidden="1">
      <c r="A261" s="1780"/>
      <c r="B261" s="1780"/>
      <c r="C261" s="369" t="s">
        <v>1170</v>
      </c>
      <c r="D261" s="2462"/>
      <c r="E261" s="2204"/>
      <c r="F261" s="2383"/>
      <c r="G261" s="2427"/>
      <c r="H261" s="1500"/>
      <c r="I261" s="651" t="s">
        <v>1169</v>
      </c>
      <c r="J261" s="571"/>
      <c r="K261" s="1500"/>
      <c r="L261" s="214"/>
      <c r="M261" s="341"/>
      <c r="N261" s="334"/>
      <c r="O261" s="1624"/>
      <c r="P261" s="1624"/>
      <c r="AH261" s="1631">
        <v>0</v>
      </c>
    </row>
    <row s="1635" customFormat="1" customHeight="1" ht="0.75" hidden="1">
      <c r="A262" s="1780"/>
      <c r="B262" s="1780"/>
      <c r="C262" s="369" t="s">
        <v>1179</v>
      </c>
      <c r="D262" s="2462"/>
      <c r="E262" s="2204"/>
      <c r="F262" s="2383"/>
      <c r="G262" s="400"/>
      <c r="H262" s="1500"/>
      <c r="I262" s="651"/>
      <c r="J262" s="571"/>
      <c r="K262" s="1500"/>
      <c r="L262" s="214"/>
      <c r="M262" s="341"/>
      <c r="N262" s="334"/>
      <c r="O262" s="1624"/>
      <c r="P262" s="1624"/>
      <c r="AH262" s="1631">
        <v>0</v>
      </c>
    </row>
    <row s="1635" customFormat="1" customHeight="1" ht="18.75" hidden="1">
      <c r="A263" s="1780" t="s">
        <v>255</v>
      </c>
      <c r="B263" s="1780" t="s">
        <v>256</v>
      </c>
      <c r="C263" s="369"/>
      <c r="D263" s="2462"/>
      <c r="E263" s="2204"/>
      <c r="F263" s="2383" t="str">
        <f>INDEX(PT_DIFFERENTIATION_VTAR,MATCH(A263,PT_DIFFERENTIATION_VTAR_ID,0))</f>
        <v>Тариф на техническую воду</v>
      </c>
      <c r="G263" s="2427" t="str">
        <f>INDEX(PT_DIFFERENTIATION_NTAR,MATCH(B263,PT_DIFFERENTIATION_NTAR_ID,0))</f>
        <v/>
      </c>
      <c r="H263" s="1862"/>
      <c r="I263" s="1739"/>
      <c r="J263" s="1773"/>
      <c r="K263" s="1778"/>
      <c r="L263" s="1862" t="s">
        <v>331</v>
      </c>
      <c r="M263" s="341"/>
      <c r="N263" s="334"/>
      <c r="O263" s="1624"/>
      <c r="P263" s="1624"/>
      <c r="AH263" s="1631">
        <v>0</v>
      </c>
    </row>
    <row s="1635" customFormat="1" customHeight="1" ht="18.75" hidden="1">
      <c r="A264" s="1780"/>
      <c r="B264" s="1780"/>
      <c r="C264" s="369" t="s">
        <v>1170</v>
      </c>
      <c r="D264" s="2462"/>
      <c r="E264" s="2204"/>
      <c r="F264" s="2383"/>
      <c r="G264" s="2427"/>
      <c r="H264" s="1500"/>
      <c r="I264" s="651" t="s">
        <v>1169</v>
      </c>
      <c r="J264" s="571"/>
      <c r="K264" s="1500"/>
      <c r="L264" s="214"/>
      <c r="M264" s="341"/>
      <c r="N264" s="334"/>
      <c r="O264" s="1624"/>
      <c r="P264" s="1624"/>
      <c r="AH264" s="1631">
        <v>0</v>
      </c>
    </row>
    <row s="1635" customFormat="1" customHeight="1" ht="0.75" hidden="1">
      <c r="A265" s="1780"/>
      <c r="B265" s="1780"/>
      <c r="C265" s="369" t="s">
        <v>1179</v>
      </c>
      <c r="D265" s="2462"/>
      <c r="E265" s="2204"/>
      <c r="F265" s="2383"/>
      <c r="G265" s="400"/>
      <c r="H265" s="1500"/>
      <c r="I265" s="651"/>
      <c r="J265" s="571"/>
      <c r="K265" s="1500"/>
      <c r="L265" s="214"/>
      <c r="M265" s="341"/>
      <c r="N265" s="334"/>
      <c r="O265" s="1624"/>
      <c r="P265" s="1624"/>
      <c r="AH265" s="1631">
        <v>0</v>
      </c>
    </row>
    <row s="1635" customFormat="1" customHeight="1" ht="18.75" hidden="1">
      <c r="A266" s="1780" t="s">
        <v>260</v>
      </c>
      <c r="B266" s="1780" t="s">
        <v>261</v>
      </c>
      <c r="C266" s="369"/>
      <c r="D266" s="2462"/>
      <c r="E266" s="2204"/>
      <c r="F266" s="2383" t="str">
        <f>INDEX(PT_DIFFERENTIATION_VTAR,MATCH(A266,PT_DIFFERENTIATION_VTAR_ID,0))</f>
        <v>Тариф на транспортировку воды</v>
      </c>
      <c r="G266" s="2427" t="str">
        <f>INDEX(PT_DIFFERENTIATION_NTAR,MATCH(B266,PT_DIFFERENTIATION_NTAR_ID,0))</f>
        <v/>
      </c>
      <c r="H266" s="1862"/>
      <c r="I266" s="1739"/>
      <c r="J266" s="1773"/>
      <c r="K266" s="1778"/>
      <c r="L266" s="1862" t="s">
        <v>331</v>
      </c>
      <c r="M266" s="341"/>
      <c r="N266" s="334"/>
      <c r="O266" s="1624"/>
      <c r="P266" s="1624"/>
      <c r="AH266" s="1631">
        <v>0</v>
      </c>
    </row>
    <row s="1635" customFormat="1" customHeight="1" ht="18.75" hidden="1">
      <c r="A267" s="1780"/>
      <c r="B267" s="1780"/>
      <c r="C267" s="369" t="s">
        <v>1170</v>
      </c>
      <c r="D267" s="2462"/>
      <c r="E267" s="2204"/>
      <c r="F267" s="2383"/>
      <c r="G267" s="2427"/>
      <c r="H267" s="1500"/>
      <c r="I267" s="651" t="s">
        <v>1169</v>
      </c>
      <c r="J267" s="571"/>
      <c r="K267" s="1500"/>
      <c r="L267" s="214"/>
      <c r="M267" s="341"/>
      <c r="N267" s="334"/>
      <c r="O267" s="1624"/>
      <c r="P267" s="1624"/>
      <c r="AH267" s="1631">
        <v>0</v>
      </c>
    </row>
    <row s="1635" customFormat="1" customHeight="1" ht="0.75" hidden="1">
      <c r="A268" s="1780"/>
      <c r="B268" s="1780"/>
      <c r="C268" s="369" t="s">
        <v>1179</v>
      </c>
      <c r="D268" s="2462"/>
      <c r="E268" s="2204"/>
      <c r="F268" s="2383"/>
      <c r="G268" s="400"/>
      <c r="H268" s="1500"/>
      <c r="I268" s="651"/>
      <c r="J268" s="571"/>
      <c r="K268" s="1500"/>
      <c r="L268" s="214"/>
      <c r="M268" s="341"/>
      <c r="N268" s="334"/>
      <c r="O268" s="1624"/>
      <c r="P268" s="1624"/>
      <c r="AH268" s="1631">
        <v>0</v>
      </c>
    </row>
    <row s="1635" customFormat="1" customHeight="1" ht="18.75" hidden="1">
      <c r="A269" s="1780" t="s">
        <v>265</v>
      </c>
      <c r="B269" s="1780" t="s">
        <v>266</v>
      </c>
      <c r="C269" s="369"/>
      <c r="D269" s="2462"/>
      <c r="E269" s="2204"/>
      <c r="F269" s="2383" t="str">
        <f>INDEX(PT_DIFFERENTIATION_VTAR,MATCH(A269,PT_DIFFERENTIATION_VTAR_ID,0))</f>
        <v>Тариф на подвоз воды</v>
      </c>
      <c r="G269" s="2427" t="str">
        <f>INDEX(PT_DIFFERENTIATION_NTAR,MATCH(B269,PT_DIFFERENTIATION_NTAR_ID,0))</f>
        <v/>
      </c>
      <c r="H269" s="1862"/>
      <c r="I269" s="1739"/>
      <c r="J269" s="1773"/>
      <c r="K269" s="1778"/>
      <c r="L269" s="1862" t="s">
        <v>331</v>
      </c>
      <c r="M269" s="341"/>
      <c r="N269" s="334"/>
      <c r="O269" s="1624"/>
      <c r="P269" s="1624"/>
      <c r="AH269" s="1631">
        <v>0</v>
      </c>
    </row>
    <row s="1635" customFormat="1" customHeight="1" ht="18.75" hidden="1">
      <c r="A270" s="1780"/>
      <c r="B270" s="1780"/>
      <c r="C270" s="369" t="s">
        <v>1170</v>
      </c>
      <c r="D270" s="2462"/>
      <c r="E270" s="2204"/>
      <c r="F270" s="2383"/>
      <c r="G270" s="2427"/>
      <c r="H270" s="1500"/>
      <c r="I270" s="651" t="s">
        <v>1169</v>
      </c>
      <c r="J270" s="571"/>
      <c r="K270" s="1500"/>
      <c r="L270" s="214"/>
      <c r="M270" s="341"/>
      <c r="N270" s="334"/>
      <c r="O270" s="1624"/>
      <c r="P270" s="1624"/>
      <c r="AH270" s="1631">
        <v>0</v>
      </c>
    </row>
    <row s="1635" customFormat="1" customHeight="1" ht="0.75" hidden="1">
      <c r="A271" s="1780"/>
      <c r="B271" s="1780"/>
      <c r="C271" s="369" t="s">
        <v>1179</v>
      </c>
      <c r="D271" s="2462"/>
      <c r="E271" s="2204"/>
      <c r="F271" s="2383"/>
      <c r="G271" s="400"/>
      <c r="H271" s="1500"/>
      <c r="I271" s="651"/>
      <c r="J271" s="571"/>
      <c r="K271" s="1500"/>
      <c r="L271" s="214"/>
      <c r="M271" s="341"/>
      <c r="N271" s="334"/>
      <c r="O271" s="1624"/>
      <c r="P271" s="1624"/>
      <c r="AH271" s="1631">
        <v>0</v>
      </c>
    </row>
    <row s="1635" customFormat="1" customHeight="1" ht="18.75" hidden="1">
      <c r="A272" s="1780" t="s">
        <v>270</v>
      </c>
      <c r="B272" s="1780" t="s">
        <v>271</v>
      </c>
      <c r="C272" s="369"/>
      <c r="D272" s="2462"/>
      <c r="E272" s="2204"/>
      <c r="F272" s="2383" t="str">
        <f>INDEX(PT_DIFFERENTIATION_VTAR,MATCH(A272,PT_DIFFERENTIATION_VTAR_ID,0))</f>
        <v>Тариф на подключение (технологическое присоединение) к централизованной системе холодного водоснабжения</v>
      </c>
      <c r="G272" s="2427" t="str">
        <f>INDEX(PT_DIFFERENTIATION_NTAR,MATCH(B272,PT_DIFFERENTIATION_NTAR_ID,0))</f>
        <v/>
      </c>
      <c r="H272" s="1862"/>
      <c r="I272" s="1739"/>
      <c r="J272" s="1773"/>
      <c r="K272" s="1778"/>
      <c r="L272" s="1862" t="s">
        <v>331</v>
      </c>
      <c r="M272" s="341"/>
      <c r="N272" s="334"/>
      <c r="O272" s="1624"/>
      <c r="P272" s="1624"/>
      <c r="AH272" s="1631">
        <v>0</v>
      </c>
    </row>
    <row s="1635" customFormat="1" customHeight="1" ht="18.75" hidden="1">
      <c r="A273" s="1780"/>
      <c r="B273" s="1780"/>
      <c r="C273" s="369" t="s">
        <v>1170</v>
      </c>
      <c r="D273" s="2462"/>
      <c r="E273" s="2204"/>
      <c r="F273" s="2383"/>
      <c r="G273" s="2427"/>
      <c r="H273" s="1500"/>
      <c r="I273" s="651" t="s">
        <v>1169</v>
      </c>
      <c r="J273" s="571"/>
      <c r="K273" s="1500"/>
      <c r="L273" s="214"/>
      <c r="M273" s="341"/>
      <c r="N273" s="334"/>
      <c r="O273" s="1624"/>
      <c r="P273" s="1624"/>
      <c r="AH273" s="1631">
        <v>0</v>
      </c>
    </row>
    <row s="1635" customFormat="1" customHeight="1" ht="0.75" hidden="1">
      <c r="A274" s="1780"/>
      <c r="B274" s="1780"/>
      <c r="C274" s="369" t="s">
        <v>1179</v>
      </c>
      <c r="D274" s="2462"/>
      <c r="E274" s="2204"/>
      <c r="F274" s="2383"/>
      <c r="G274" s="400"/>
      <c r="H274" s="1500"/>
      <c r="I274" s="651"/>
      <c r="J274" s="571"/>
      <c r="K274" s="1500"/>
      <c r="L274" s="214"/>
      <c r="M274" s="341"/>
      <c r="N274" s="334"/>
      <c r="O274" s="1624"/>
      <c r="P274" s="1624"/>
      <c r="AH274" s="1631">
        <v>0</v>
      </c>
    </row>
    <row s="1635" customFormat="1" customHeight="1" ht="18.75" hidden="1">
      <c r="A275" s="1780" t="s">
        <v>275</v>
      </c>
      <c r="B275" s="1780" t="s">
        <v>276</v>
      </c>
      <c r="C275" s="369"/>
      <c r="D275" s="2462"/>
      <c r="E275" s="2204"/>
      <c r="F275" s="2383" t="str">
        <f>INDEX(PT_DIFFERENTIATION_VTAR,MATCH(A275,PT_DIFFERENTIATION_VTAR_ID,0))</f>
        <v>Тариф на горячую воду (горячее водоснабжение)</v>
      </c>
      <c r="G275" s="2427" t="str">
        <f>INDEX(PT_DIFFERENTIATION_NTAR,MATCH(B275,PT_DIFFERENTIATION_NTAR_ID,0))</f>
        <v/>
      </c>
      <c r="H275" s="1862"/>
      <c r="I275" s="1739"/>
      <c r="J275" s="1773"/>
      <c r="K275" s="1778"/>
      <c r="L275" s="1862" t="s">
        <v>331</v>
      </c>
      <c r="M275" s="341"/>
      <c r="N275" s="334"/>
      <c r="O275" s="1624"/>
      <c r="P275" s="1624"/>
      <c r="AH275" s="1631">
        <v>0</v>
      </c>
    </row>
    <row s="1635" customFormat="1" customHeight="1" ht="18.75" hidden="1">
      <c r="A276" s="1780"/>
      <c r="B276" s="1780"/>
      <c r="C276" s="369" t="s">
        <v>1170</v>
      </c>
      <c r="D276" s="2462"/>
      <c r="E276" s="2204"/>
      <c r="F276" s="2383"/>
      <c r="G276" s="2427"/>
      <c r="H276" s="1500"/>
      <c r="I276" s="651" t="s">
        <v>1169</v>
      </c>
      <c r="J276" s="571"/>
      <c r="K276" s="1500"/>
      <c r="L276" s="214"/>
      <c r="M276" s="341"/>
      <c r="N276" s="334"/>
      <c r="O276" s="1624"/>
      <c r="P276" s="1624"/>
      <c r="AH276" s="1631">
        <v>0</v>
      </c>
    </row>
    <row s="1635" customFormat="1" customHeight="1" ht="0.75" hidden="1">
      <c r="A277" s="1780"/>
      <c r="B277" s="1780"/>
      <c r="C277" s="369" t="s">
        <v>1179</v>
      </c>
      <c r="D277" s="2462"/>
      <c r="E277" s="2204"/>
      <c r="F277" s="2383"/>
      <c r="G277" s="400"/>
      <c r="H277" s="1500"/>
      <c r="I277" s="651"/>
      <c r="J277" s="571"/>
      <c r="K277" s="1500"/>
      <c r="L277" s="214"/>
      <c r="M277" s="341"/>
      <c r="N277" s="334"/>
      <c r="O277" s="1624"/>
      <c r="P277" s="1624"/>
      <c r="AH277" s="1631">
        <v>0</v>
      </c>
    </row>
    <row s="1635" customFormat="1" customHeight="1" ht="18.75" hidden="1">
      <c r="A278" s="1780" t="s">
        <v>280</v>
      </c>
      <c r="B278" s="1780" t="s">
        <v>281</v>
      </c>
      <c r="C278" s="369"/>
      <c r="D278" s="2462"/>
      <c r="E278" s="2204"/>
      <c r="F278" s="2383" t="str">
        <f>INDEX(PT_DIFFERENTIATION_VTAR,MATCH(A278,PT_DIFFERENTIATION_VTAR_ID,0))</f>
        <v>Тариф на транспортировку горячей воды</v>
      </c>
      <c r="G278" s="2427" t="str">
        <f>INDEX(PT_DIFFERENTIATION_NTAR,MATCH(B278,PT_DIFFERENTIATION_NTAR_ID,0))</f>
        <v/>
      </c>
      <c r="H278" s="1862"/>
      <c r="I278" s="1739"/>
      <c r="J278" s="1773"/>
      <c r="K278" s="1778"/>
      <c r="L278" s="1862" t="s">
        <v>331</v>
      </c>
      <c r="M278" s="341"/>
      <c r="N278" s="334"/>
      <c r="O278" s="1624"/>
      <c r="P278" s="1624"/>
      <c r="AH278" s="1631">
        <v>0</v>
      </c>
    </row>
    <row s="1635" customFormat="1" customHeight="1" ht="18.75" hidden="1">
      <c r="A279" s="1780"/>
      <c r="B279" s="1780"/>
      <c r="C279" s="369" t="s">
        <v>1170</v>
      </c>
      <c r="D279" s="2462"/>
      <c r="E279" s="2204"/>
      <c r="F279" s="2383"/>
      <c r="G279" s="2427"/>
      <c r="H279" s="1500"/>
      <c r="I279" s="651" t="s">
        <v>1169</v>
      </c>
      <c r="J279" s="571"/>
      <c r="K279" s="1500"/>
      <c r="L279" s="214"/>
      <c r="M279" s="341"/>
      <c r="N279" s="334"/>
      <c r="O279" s="1624"/>
      <c r="P279" s="1624"/>
      <c r="AH279" s="1631">
        <v>0</v>
      </c>
    </row>
    <row s="1635" customFormat="1" customHeight="1" ht="0.75" hidden="1">
      <c r="A280" s="1780"/>
      <c r="B280" s="1780"/>
      <c r="C280" s="369" t="s">
        <v>1179</v>
      </c>
      <c r="D280" s="2462"/>
      <c r="E280" s="2204"/>
      <c r="F280" s="2383"/>
      <c r="G280" s="400"/>
      <c r="H280" s="1500"/>
      <c r="I280" s="651"/>
      <c r="J280" s="571"/>
      <c r="K280" s="1500"/>
      <c r="L280" s="214"/>
      <c r="M280" s="341"/>
      <c r="N280" s="334"/>
      <c r="O280" s="1624"/>
      <c r="P280" s="1624"/>
      <c r="AH280" s="1631">
        <v>0</v>
      </c>
    </row>
    <row s="1635" customFormat="1" customHeight="1" ht="18.75" hidden="1">
      <c r="A281" s="1780" t="s">
        <v>285</v>
      </c>
      <c r="B281" s="1780" t="s">
        <v>286</v>
      </c>
      <c r="C281" s="369"/>
      <c r="D281" s="2462"/>
      <c r="E281" s="2204"/>
      <c r="F281" s="2383" t="str">
        <f>INDEX(PT_DIFFERENTIATION_VTAR,MATCH(A281,PT_DIFFERENTIATION_VTAR_ID,0))</f>
        <v>Тариф на подключение (технологическое присоединение) к централизованной системе горячего водоснабжения</v>
      </c>
      <c r="G281" s="2427" t="str">
        <f>INDEX(PT_DIFFERENTIATION_NTAR,MATCH(B281,PT_DIFFERENTIATION_NTAR_ID,0))</f>
        <v/>
      </c>
      <c r="H281" s="1862"/>
      <c r="I281" s="1739"/>
      <c r="J281" s="1773"/>
      <c r="K281" s="1778"/>
      <c r="L281" s="1862" t="s">
        <v>331</v>
      </c>
      <c r="M281" s="341"/>
      <c r="N281" s="334"/>
      <c r="O281" s="1624"/>
      <c r="P281" s="1624"/>
      <c r="AH281" s="1631">
        <v>0</v>
      </c>
    </row>
    <row s="1635" customFormat="1" customHeight="1" ht="18.75" hidden="1">
      <c r="A282" s="1780"/>
      <c r="B282" s="1780"/>
      <c r="C282" s="369" t="s">
        <v>1170</v>
      </c>
      <c r="D282" s="2462"/>
      <c r="E282" s="2204"/>
      <c r="F282" s="2383"/>
      <c r="G282" s="2427"/>
      <c r="H282" s="1500"/>
      <c r="I282" s="651" t="s">
        <v>1169</v>
      </c>
      <c r="J282" s="571"/>
      <c r="K282" s="1500"/>
      <c r="L282" s="214"/>
      <c r="M282" s="341"/>
      <c r="N282" s="334"/>
      <c r="O282" s="1624"/>
      <c r="P282" s="1624"/>
      <c r="AH282" s="1631">
        <v>0</v>
      </c>
    </row>
    <row s="1635" customFormat="1" customHeight="1" ht="0.75" hidden="1">
      <c r="A283" s="1780"/>
      <c r="B283" s="1780"/>
      <c r="C283" s="369" t="s">
        <v>1179</v>
      </c>
      <c r="D283" s="2462"/>
      <c r="E283" s="2204"/>
      <c r="F283" s="2383"/>
      <c r="G283" s="400"/>
      <c r="H283" s="1500"/>
      <c r="I283" s="651"/>
      <c r="J283" s="571"/>
      <c r="K283" s="1500"/>
      <c r="L283" s="214"/>
      <c r="M283" s="341"/>
      <c r="N283" s="334"/>
      <c r="O283" s="1624"/>
      <c r="P283" s="1624"/>
      <c r="AH283" s="1631">
        <v>0</v>
      </c>
    </row>
    <row s="1635" customFormat="1" customHeight="1" ht="18.75" hidden="1">
      <c r="A284" s="1780" t="s">
        <v>290</v>
      </c>
      <c r="B284" s="1780" t="s">
        <v>291</v>
      </c>
      <c r="C284" s="369"/>
      <c r="D284" s="2462"/>
      <c r="E284" s="2204"/>
      <c r="F284" s="2383" t="str">
        <f>INDEX(PT_DIFFERENTIATION_VTAR,MATCH(A284,PT_DIFFERENTIATION_VTAR_ID,0))</f>
        <v>Тариф на водоотведение</v>
      </c>
      <c r="G284" s="2427" t="str">
        <f>INDEX(PT_DIFFERENTIATION_NTAR,MATCH(B284,PT_DIFFERENTIATION_NTAR_ID,0))</f>
        <v/>
      </c>
      <c r="H284" s="1862"/>
      <c r="I284" s="1739"/>
      <c r="J284" s="1773"/>
      <c r="K284" s="1778"/>
      <c r="L284" s="1862" t="s">
        <v>331</v>
      </c>
      <c r="M284" s="341"/>
      <c r="N284" s="334"/>
      <c r="O284" s="1624"/>
      <c r="P284" s="1624"/>
      <c r="AH284" s="1631">
        <v>0</v>
      </c>
    </row>
    <row s="1635" customFormat="1" customHeight="1" ht="18.75" hidden="1">
      <c r="A285" s="1780"/>
      <c r="B285" s="1780"/>
      <c r="C285" s="369" t="s">
        <v>1170</v>
      </c>
      <c r="D285" s="2462"/>
      <c r="E285" s="2204"/>
      <c r="F285" s="2383"/>
      <c r="G285" s="2427"/>
      <c r="H285" s="1500"/>
      <c r="I285" s="651" t="s">
        <v>1169</v>
      </c>
      <c r="J285" s="571"/>
      <c r="K285" s="1500"/>
      <c r="L285" s="214"/>
      <c r="M285" s="341"/>
      <c r="N285" s="334"/>
      <c r="O285" s="1624"/>
      <c r="P285" s="1624"/>
      <c r="AH285" s="1631">
        <v>0</v>
      </c>
    </row>
    <row s="1635" customFormat="1" customHeight="1" ht="0.75" hidden="1">
      <c r="A286" s="1780"/>
      <c r="B286" s="1780"/>
      <c r="C286" s="369" t="s">
        <v>1179</v>
      </c>
      <c r="D286" s="2462"/>
      <c r="E286" s="2204"/>
      <c r="F286" s="2383"/>
      <c r="G286" s="400"/>
      <c r="H286" s="1500"/>
      <c r="I286" s="651"/>
      <c r="J286" s="571"/>
      <c r="K286" s="1500"/>
      <c r="L286" s="214"/>
      <c r="M286" s="341"/>
      <c r="N286" s="334"/>
      <c r="O286" s="1624"/>
      <c r="P286" s="1624"/>
      <c r="AH286" s="1631">
        <v>0</v>
      </c>
    </row>
    <row s="1635" customFormat="1" customHeight="1" ht="18.75" hidden="1">
      <c r="A287" s="1780" t="s">
        <v>295</v>
      </c>
      <c r="B287" s="1780" t="s">
        <v>296</v>
      </c>
      <c r="C287" s="369"/>
      <c r="D287" s="2462"/>
      <c r="E287" s="2204"/>
      <c r="F287" s="2383" t="str">
        <f>INDEX(PT_DIFFERENTIATION_VTAR,MATCH(A287,PT_DIFFERENTIATION_VTAR_ID,0))</f>
        <v>Тариф на транспортировку сточных вод</v>
      </c>
      <c r="G287" s="2427" t="str">
        <f>INDEX(PT_DIFFERENTIATION_NTAR,MATCH(B287,PT_DIFFERENTIATION_NTAR_ID,0))</f>
        <v/>
      </c>
      <c r="H287" s="1862"/>
      <c r="I287" s="1739"/>
      <c r="J287" s="1773"/>
      <c r="K287" s="1778"/>
      <c r="L287" s="1862" t="s">
        <v>331</v>
      </c>
      <c r="M287" s="341"/>
      <c r="N287" s="334"/>
      <c r="O287" s="1624"/>
      <c r="P287" s="1624"/>
      <c r="AH287" s="1631">
        <v>0</v>
      </c>
    </row>
    <row s="1635" customFormat="1" customHeight="1" ht="18.75" hidden="1">
      <c r="A288" s="1780"/>
      <c r="B288" s="1780"/>
      <c r="C288" s="369" t="s">
        <v>1170</v>
      </c>
      <c r="D288" s="2462"/>
      <c r="E288" s="2204"/>
      <c r="F288" s="2383"/>
      <c r="G288" s="2427"/>
      <c r="H288" s="1500"/>
      <c r="I288" s="651" t="s">
        <v>1169</v>
      </c>
      <c r="J288" s="571"/>
      <c r="K288" s="1500"/>
      <c r="L288" s="214"/>
      <c r="M288" s="341"/>
      <c r="N288" s="334"/>
      <c r="O288" s="1624"/>
      <c r="P288" s="1624"/>
      <c r="AH288" s="1631">
        <v>0</v>
      </c>
    </row>
    <row s="1635" customFormat="1" customHeight="1" ht="0.75" hidden="1">
      <c r="A289" s="1780"/>
      <c r="B289" s="1780"/>
      <c r="C289" s="369" t="s">
        <v>1179</v>
      </c>
      <c r="D289" s="2462"/>
      <c r="E289" s="2204"/>
      <c r="F289" s="2383"/>
      <c r="G289" s="400"/>
      <c r="H289" s="1500"/>
      <c r="I289" s="651"/>
      <c r="J289" s="571"/>
      <c r="K289" s="1500"/>
      <c r="L289" s="214"/>
      <c r="M289" s="341"/>
      <c r="N289" s="334"/>
      <c r="O289" s="1624"/>
      <c r="P289" s="1624"/>
      <c r="AH289" s="1631">
        <v>0</v>
      </c>
    </row>
    <row s="1635" customFormat="1" customHeight="1" ht="18.75" hidden="1">
      <c r="A290" s="1780" t="s">
        <v>300</v>
      </c>
      <c r="B290" s="1780" t="s">
        <v>301</v>
      </c>
      <c r="C290" s="369"/>
      <c r="D290" s="2462"/>
      <c r="E290" s="2204"/>
      <c r="F290" s="2383" t="str">
        <f>INDEX(PT_DIFFERENTIATION_VTAR,MATCH(A290,PT_DIFFERENTIATION_VTAR_ID,0))</f>
        <v>Тариф на подключение (технологическое присоединение) к централизованной системе водоотведения</v>
      </c>
      <c r="G290" s="2427" t="str">
        <f>INDEX(PT_DIFFERENTIATION_NTAR,MATCH(B290,PT_DIFFERENTIATION_NTAR_ID,0))</f>
        <v/>
      </c>
      <c r="H290" s="1862"/>
      <c r="I290" s="1739"/>
      <c r="J290" s="1773"/>
      <c r="K290" s="1778"/>
      <c r="L290" s="1862" t="s">
        <v>331</v>
      </c>
      <c r="M290" s="341"/>
      <c r="N290" s="334"/>
      <c r="O290" s="1624"/>
      <c r="P290" s="1624"/>
      <c r="AH290" s="1631">
        <v>0</v>
      </c>
    </row>
    <row s="1635" customFormat="1" customHeight="1" ht="18.75" hidden="1">
      <c r="A291" s="1780"/>
      <c r="B291" s="1780"/>
      <c r="C291" s="369" t="s">
        <v>1170</v>
      </c>
      <c r="D291" s="2462"/>
      <c r="E291" s="2204"/>
      <c r="F291" s="2383"/>
      <c r="G291" s="2427"/>
      <c r="H291" s="1500"/>
      <c r="I291" s="651" t="s">
        <v>1169</v>
      </c>
      <c r="J291" s="571"/>
      <c r="K291" s="1500"/>
      <c r="L291" s="214"/>
      <c r="M291" s="341"/>
      <c r="N291" s="334"/>
      <c r="O291" s="1624"/>
      <c r="P291" s="1624"/>
      <c r="AH291" s="1631">
        <v>0</v>
      </c>
    </row>
    <row s="1635" customFormat="1" customHeight="1" ht="1.05">
      <c r="A292" s="1780"/>
      <c r="B292" s="1780"/>
      <c r="C292" s="369" t="s">
        <v>1179</v>
      </c>
      <c r="D292" s="2462"/>
      <c r="E292" s="2204"/>
      <c r="F292" s="2383"/>
      <c r="G292" s="400"/>
      <c r="H292" s="1500"/>
      <c r="I292" s="651"/>
      <c r="J292" s="571"/>
      <c r="K292" s="1500"/>
      <c r="L292" s="214"/>
      <c r="M292" s="341"/>
      <c r="N292" s="334"/>
      <c r="O292" s="1624"/>
      <c r="P292" s="1624"/>
      <c r="AH292" s="1631">
        <v>1</v>
      </c>
    </row>
    <row customHeight="1" ht="27.299999999999997">
      <c r="A293" s="1780"/>
      <c r="B293" s="1780"/>
      <c r="D293" s="376"/>
      <c r="E293" s="147" t="s">
        <v>93</v>
      </c>
      <c r="F293"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93" s="2460"/>
      <c r="H293" s="2460"/>
      <c r="I293" s="2460"/>
      <c r="J293" s="2460"/>
      <c r="K293" s="2460"/>
      <c r="L293" s="2460"/>
      <c r="M293" s="297"/>
      <c r="N293" s="334"/>
      <c r="AH293" s="374">
        <v>26</v>
      </c>
    </row>
    <row s="1635" customFormat="1" customHeight="1" ht="60.75" hidden="1">
      <c r="A294" s="1780" t="s">
        <v>157</v>
      </c>
      <c r="B294" s="1780" t="s">
        <v>158</v>
      </c>
      <c r="C294" s="369"/>
      <c r="D294" s="2462"/>
      <c r="E294" s="2204"/>
      <c r="F294" s="2383" t="str">
        <f>INDEX(PT_DIFFERENTIATION_VTAR,MATCH(A294,PT_DIFFERENTIATION_VTAR_ID,0))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94" s="2427" t="str">
        <f>INDEX(PT_DIFFERENTIATION_NTAR,MATCH(B294,PT_DIFFERENTIATION_NTAR_ID,0))</f>
        <v/>
      </c>
      <c r="H294" s="1862"/>
      <c r="I294" s="1739"/>
      <c r="J294" s="1773"/>
      <c r="K294" s="1778"/>
      <c r="L294" s="1862" t="s">
        <v>331</v>
      </c>
      <c r="M29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94" s="334"/>
      <c r="O294" s="1624"/>
      <c r="P294" s="1624"/>
      <c r="AH294" s="1631">
        <v>0</v>
      </c>
    </row>
    <row s="1635" customFormat="1" customHeight="1" ht="18.75" hidden="1">
      <c r="A295" s="1780"/>
      <c r="B295" s="1780"/>
      <c r="C295" s="369" t="s">
        <v>1170</v>
      </c>
      <c r="D295" s="2462"/>
      <c r="E295" s="2204"/>
      <c r="F295" s="2383"/>
      <c r="G295" s="2427"/>
      <c r="H295" s="1500"/>
      <c r="I295" s="651" t="s">
        <v>1169</v>
      </c>
      <c r="J295" s="571"/>
      <c r="K295" s="1500"/>
      <c r="L295" s="214"/>
      <c r="M295" s="2170"/>
      <c r="N295" s="334"/>
      <c r="O295" s="1624"/>
      <c r="P295" s="1624"/>
      <c r="AH295" s="1631">
        <v>0</v>
      </c>
    </row>
    <row s="1635" customFormat="1" customHeight="1" ht="0.75" hidden="1">
      <c r="A296" s="1780"/>
      <c r="B296" s="1780"/>
      <c r="C296" s="369" t="s">
        <v>1179</v>
      </c>
      <c r="D296" s="2462"/>
      <c r="E296" s="2204"/>
      <c r="F296" s="2383"/>
      <c r="G296" s="400"/>
      <c r="H296" s="1500"/>
      <c r="I296" s="651"/>
      <c r="J296" s="571"/>
      <c r="K296" s="1500"/>
      <c r="L296" s="214"/>
      <c r="M296" s="2170"/>
      <c r="N296" s="334"/>
      <c r="O296" s="1624"/>
      <c r="P296" s="1624"/>
      <c r="AH296" s="1631">
        <v>0</v>
      </c>
    </row>
    <row s="1635" customFormat="1" customHeight="1" ht="45">
      <c r="A297" s="1780" t="s">
        <v>165</v>
      </c>
      <c r="B297" s="1780" t="s">
        <v>166</v>
      </c>
      <c r="C297" s="369"/>
      <c r="D297" s="2462"/>
      <c r="E297" s="2204"/>
      <c r="F297" s="2383" t="str">
        <f>INDEX(PT_DIFFERENTIATION_VTAR,MATCH(A297,PT_DIFFERENTIATION_VTAR_ID,0))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97" s="2427" t="str">
        <f>INDEX(PT_DIFFERENTIATION_NTAR,MATCH(B297,PT_DIFFERENTIATION_NTAR_ID,0))</f>
        <v>Тарифы на тепловую энергию (мощность) потребителям в случае отсутствия дифференциации тарифов по схеме подключения</v>
      </c>
      <c r="H297" s="1862"/>
      <c r="I297" s="1739">
        <v>46388</v>
      </c>
      <c r="J297" s="1773">
        <v>46752</v>
      </c>
      <c r="K297" s="1778">
        <v>0</v>
      </c>
      <c r="L297" s="1862" t="s">
        <v>331</v>
      </c>
      <c r="M297" s="2171"/>
      <c r="N297" s="334"/>
      <c r="O297" s="1624"/>
      <c r="P297" s="1624"/>
      <c r="AH297" s="1631">
        <v>0</v>
      </c>
    </row>
    <row s="1635" customFormat="1" customHeight="1" ht="18.75">
      <c r="A298" s="1780"/>
      <c r="B298" s="1780"/>
      <c r="C298" s="369" t="s">
        <v>1170</v>
      </c>
      <c r="D298" s="2462"/>
      <c r="E298" s="2204"/>
      <c r="F298" s="2383"/>
      <c r="G298" s="2427"/>
      <c r="H298" s="1500"/>
      <c r="I298" s="651" t="s">
        <v>1169</v>
      </c>
      <c r="J298" s="571"/>
      <c r="K298" s="1500"/>
      <c r="L298" s="214"/>
      <c r="M298" s="1861"/>
      <c r="N298" s="334"/>
      <c r="O298" s="1624"/>
      <c r="P298" s="1624"/>
      <c r="AH298" s="1631">
        <v>0</v>
      </c>
    </row>
    <row s="1635" customFormat="1" customHeight="1" ht="18.75">
      <c r="A299" s="1823" t="s">
        <v>165</v>
      </c>
      <c r="B299" s="1823" t="s">
        <v>175</v>
      </c>
      <c r="C299" s="1687"/>
      <c r="D299" s="344"/>
      <c r="E299" s="1031"/>
      <c r="F299" s="1031"/>
      <c r="G299" s="2427" t="str">
        <f>INDEX(PT_DIFFERENTIATION_NTAR,MATCH(B299,PT_DIFFERENTIATION_NTAR_ID,0))</f>
        <v>Тарифы на тепловую энергию (мощность) населению и потребителям, приравненных к населению</v>
      </c>
      <c r="H299" s="2271"/>
      <c r="I299" s="1739">
        <v>46388</v>
      </c>
      <c r="J299" s="1773">
        <v>46752</v>
      </c>
      <c r="K299" s="1778">
        <v>0</v>
      </c>
      <c r="L299" s="2271" t="s">
        <v>331</v>
      </c>
      <c r="M299" s="2318"/>
      <c r="N299" s="618"/>
      <c r="O299" s="1624"/>
      <c r="P299" s="1624"/>
      <c r="Q299" s="1635"/>
      <c r="R299" s="1635"/>
      <c r="S299" s="1635"/>
      <c r="T299" s="1635"/>
      <c r="U299" s="1635"/>
      <c r="V299" s="1635"/>
      <c r="W299" s="1635"/>
      <c r="X299" s="1635"/>
      <c r="Y299" s="1635"/>
      <c r="Z299" s="1635"/>
      <c r="AA299" s="1635"/>
      <c r="AB299" s="1635"/>
      <c r="AC299" s="1635"/>
      <c r="AD299" s="1635"/>
      <c r="AE299" s="1635"/>
      <c r="AF299" s="1635"/>
      <c r="AG299" s="1635"/>
      <c r="AH299" s="1635">
        <v>0</v>
      </c>
    </row>
    <row s="1635" customFormat="1" customHeight="1" ht="18.75">
      <c r="A300" s="1823"/>
      <c r="B300" s="1823"/>
      <c r="C300" s="1687" t="s">
        <v>1170</v>
      </c>
      <c r="D300" s="344"/>
      <c r="E300" s="1031"/>
      <c r="F300" s="1031"/>
      <c r="G300" s="2427"/>
      <c r="H300" s="2698"/>
      <c r="I300" s="2714" t="s">
        <v>1169</v>
      </c>
      <c r="J300" s="2700"/>
      <c r="K300" s="2698"/>
      <c r="L300" s="2701"/>
      <c r="M300" s="2318"/>
      <c r="N300" s="618"/>
      <c r="O300" s="1624"/>
      <c r="P300" s="1624"/>
      <c r="Q300" s="1635"/>
      <c r="R300" s="1635"/>
      <c r="S300" s="1635"/>
      <c r="T300" s="1635"/>
      <c r="U300" s="1635"/>
      <c r="V300" s="1635"/>
      <c r="W300" s="1635"/>
      <c r="X300" s="1635"/>
      <c r="Y300" s="1635"/>
      <c r="Z300" s="1635"/>
      <c r="AA300" s="1635"/>
      <c r="AB300" s="1635"/>
      <c r="AC300" s="1635"/>
      <c r="AD300" s="1635"/>
      <c r="AE300" s="1635"/>
      <c r="AF300" s="1635"/>
      <c r="AG300" s="1635"/>
      <c r="AH300" s="1635">
        <v>0</v>
      </c>
    </row>
    <row s="1635" customFormat="1" customHeight="1" ht="18.75">
      <c r="A301" s="1823" t="s">
        <v>165</v>
      </c>
      <c r="B301" s="1823" t="s">
        <v>180</v>
      </c>
      <c r="C301" s="1687"/>
      <c r="D301" s="344"/>
      <c r="E301" s="1031"/>
      <c r="F301" s="1031"/>
      <c r="G301" s="2427" t="str">
        <f>INDEX(PT_DIFFERENTIATION_NTAR,MATCH(B301,PT_DIFFERENTIATION_NTAR_ID,0))</f>
        <v>Тарифы на тепловую энергию (мощность) населению, проживающему в одноэтажных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v>
      </c>
      <c r="H301" s="2271"/>
      <c r="I301" s="1739">
        <v>46388</v>
      </c>
      <c r="J301" s="1773">
        <v>46752</v>
      </c>
      <c r="K301" s="1778">
        <v>0</v>
      </c>
      <c r="L301" s="2271" t="s">
        <v>331</v>
      </c>
      <c r="M301" s="2318"/>
      <c r="N301" s="618"/>
      <c r="O301" s="1624"/>
      <c r="P301" s="1624"/>
      <c r="Q301" s="1635"/>
      <c r="R301" s="1635"/>
      <c r="S301" s="1635"/>
      <c r="T301" s="1635"/>
      <c r="U301" s="1635"/>
      <c r="V301" s="1635"/>
      <c r="W301" s="1635"/>
      <c r="X301" s="1635"/>
      <c r="Y301" s="1635"/>
      <c r="Z301" s="1635"/>
      <c r="AA301" s="1635"/>
      <c r="AB301" s="1635"/>
      <c r="AC301" s="1635"/>
      <c r="AD301" s="1635"/>
      <c r="AE301" s="1635"/>
      <c r="AF301" s="1635"/>
      <c r="AG301" s="1635"/>
      <c r="AH301" s="1635">
        <v>0</v>
      </c>
    </row>
    <row s="1635" customFormat="1" customHeight="1" ht="18.75">
      <c r="A302" s="1823"/>
      <c r="B302" s="1823"/>
      <c r="C302" s="1687" t="s">
        <v>1170</v>
      </c>
      <c r="D302" s="344"/>
      <c r="E302" s="1031"/>
      <c r="F302" s="1031"/>
      <c r="G302" s="2427"/>
      <c r="H302" s="2698"/>
      <c r="I302" s="2715" t="s">
        <v>1169</v>
      </c>
      <c r="J302" s="2700"/>
      <c r="K302" s="2698"/>
      <c r="L302" s="2701"/>
      <c r="M302" s="2318"/>
      <c r="N302" s="618"/>
      <c r="O302" s="1624"/>
      <c r="P302" s="1624"/>
      <c r="Q302" s="1635"/>
      <c r="R302" s="1635"/>
      <c r="S302" s="1635"/>
      <c r="T302" s="1635"/>
      <c r="U302" s="1635"/>
      <c r="V302" s="1635"/>
      <c r="W302" s="1635"/>
      <c r="X302" s="1635"/>
      <c r="Y302" s="1635"/>
      <c r="Z302" s="1635"/>
      <c r="AA302" s="1635"/>
      <c r="AB302" s="1635"/>
      <c r="AC302" s="1635"/>
      <c r="AD302" s="1635"/>
      <c r="AE302" s="1635"/>
      <c r="AF302" s="1635"/>
      <c r="AG302" s="1635"/>
      <c r="AH302" s="1635">
        <v>0</v>
      </c>
    </row>
    <row s="1635" customFormat="1" customHeight="1" ht="18.75">
      <c r="A303" s="1823" t="s">
        <v>165</v>
      </c>
      <c r="B303" s="1823" t="s">
        <v>185</v>
      </c>
      <c r="C303" s="1687"/>
      <c r="D303" s="344"/>
      <c r="E303" s="1031"/>
      <c r="F303" s="1031"/>
      <c r="G303" s="2427" t="str">
        <f>INDEX(PT_DIFFERENTIATION_NTAR,MATCH(B303,PT_DIFFERENTIATION_NTAR_ID,0))</f>
        <v>Тарифы на тепловую энергию (мощность) населению, проживающему в двухэтажных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v>
      </c>
      <c r="H303" s="2271"/>
      <c r="I303" s="1739">
        <v>46388</v>
      </c>
      <c r="J303" s="1773">
        <v>46752</v>
      </c>
      <c r="K303" s="1778">
        <v>0</v>
      </c>
      <c r="L303" s="2271" t="s">
        <v>331</v>
      </c>
      <c r="M303" s="2318"/>
      <c r="N303" s="618"/>
      <c r="O303" s="1624"/>
      <c r="P303" s="1624"/>
      <c r="Q303" s="1635"/>
      <c r="R303" s="1635"/>
      <c r="S303" s="1635"/>
      <c r="T303" s="1635"/>
      <c r="U303" s="1635"/>
      <c r="V303" s="1635"/>
      <c r="W303" s="1635"/>
      <c r="X303" s="1635"/>
      <c r="Y303" s="1635"/>
      <c r="Z303" s="1635"/>
      <c r="AA303" s="1635"/>
      <c r="AB303" s="1635"/>
      <c r="AC303" s="1635"/>
      <c r="AD303" s="1635"/>
      <c r="AE303" s="1635"/>
      <c r="AF303" s="1635"/>
      <c r="AG303" s="1635"/>
      <c r="AH303" s="1635">
        <v>0</v>
      </c>
    </row>
    <row s="1635" customFormat="1" customHeight="1" ht="18.75">
      <c r="A304" s="1823"/>
      <c r="B304" s="1823"/>
      <c r="C304" s="1687" t="s">
        <v>1170</v>
      </c>
      <c r="D304" s="344"/>
      <c r="E304" s="1031"/>
      <c r="F304" s="1031"/>
      <c r="G304" s="2427"/>
      <c r="H304" s="2698"/>
      <c r="I304" s="2716" t="s">
        <v>1169</v>
      </c>
      <c r="J304" s="2700"/>
      <c r="K304" s="2698"/>
      <c r="L304" s="2701"/>
      <c r="M304" s="2318"/>
      <c r="N304" s="618"/>
      <c r="O304" s="1624"/>
      <c r="P304" s="1624"/>
      <c r="Q304" s="1635"/>
      <c r="R304" s="1635"/>
      <c r="S304" s="1635"/>
      <c r="T304" s="1635"/>
      <c r="U304" s="1635"/>
      <c r="V304" s="1635"/>
      <c r="W304" s="1635"/>
      <c r="X304" s="1635"/>
      <c r="Y304" s="1635"/>
      <c r="Z304" s="1635"/>
      <c r="AA304" s="1635"/>
      <c r="AB304" s="1635"/>
      <c r="AC304" s="1635"/>
      <c r="AD304" s="1635"/>
      <c r="AE304" s="1635"/>
      <c r="AF304" s="1635"/>
      <c r="AG304" s="1635"/>
      <c r="AH304" s="1635">
        <v>0</v>
      </c>
    </row>
    <row s="1635" customFormat="1" customHeight="1" ht="0.75">
      <c r="A305" s="1780"/>
      <c r="B305" s="1780"/>
      <c r="C305" s="369" t="s">
        <v>1179</v>
      </c>
      <c r="D305" s="2462"/>
      <c r="E305" s="2204"/>
      <c r="F305" s="2383"/>
      <c r="G305" s="400"/>
      <c r="H305" s="1500"/>
      <c r="I305" s="651"/>
      <c r="J305" s="571"/>
      <c r="K305" s="1500"/>
      <c r="L305" s="214"/>
      <c r="M305" s="341"/>
      <c r="N305" s="334"/>
      <c r="O305" s="1624"/>
      <c r="P305" s="1624"/>
      <c r="AH305" s="1631">
        <v>0</v>
      </c>
    </row>
    <row s="1635" customFormat="1" customHeight="1" ht="45">
      <c r="A306" s="1780" t="s">
        <v>193</v>
      </c>
      <c r="B306" s="1780" t="s">
        <v>194</v>
      </c>
      <c r="C306" s="369"/>
      <c r="D306" s="2462"/>
      <c r="E306" s="2204"/>
      <c r="F306" s="2383" t="str">
        <f>INDEX(PT_DIFFERENTIATION_VTAR,MATCH(A306,PT_DIFFERENTIATION_VTAR_ID,0))</f>
        <v>Тарифы на теплоноситель, поставляемый теплоснабжающими организациями потребителям, другим теплоснабжающим организациям</v>
      </c>
      <c r="G306" s="2427" t="str">
        <f>INDEX(PT_DIFFERENTIATION_NTAR,MATCH(B306,PT_DIFFERENTIATION_NTAR_ID,0))</f>
        <v>Тариф на теплоноситель, поставляемый потребителям</v>
      </c>
      <c r="H306" s="1862"/>
      <c r="I306" s="1739">
        <v>46388</v>
      </c>
      <c r="J306" s="1773">
        <v>46752</v>
      </c>
      <c r="K306" s="1778">
        <v>0</v>
      </c>
      <c r="L306" s="1862" t="s">
        <v>331</v>
      </c>
      <c r="M306" s="341"/>
      <c r="N306" s="334"/>
      <c r="O306" s="1624"/>
      <c r="P306" s="1624"/>
      <c r="AH306" s="1631">
        <v>0</v>
      </c>
    </row>
    <row s="1635" customFormat="1" customHeight="1" ht="18.75">
      <c r="A307" s="1780"/>
      <c r="B307" s="1780"/>
      <c r="C307" s="369" t="s">
        <v>1170</v>
      </c>
      <c r="D307" s="2462"/>
      <c r="E307" s="2204"/>
      <c r="F307" s="2383"/>
      <c r="G307" s="2427"/>
      <c r="H307" s="1500"/>
      <c r="I307" s="651" t="s">
        <v>1169</v>
      </c>
      <c r="J307" s="571"/>
      <c r="K307" s="1500"/>
      <c r="L307" s="214"/>
      <c r="M307" s="341"/>
      <c r="N307" s="334"/>
      <c r="O307" s="1624"/>
      <c r="P307" s="1624"/>
      <c r="AH307" s="1631">
        <v>0</v>
      </c>
    </row>
    <row s="1635" customFormat="1" customHeight="1" ht="0.75">
      <c r="A308" s="1780"/>
      <c r="B308" s="1780"/>
      <c r="C308" s="369" t="s">
        <v>1179</v>
      </c>
      <c r="D308" s="2462"/>
      <c r="E308" s="2204"/>
      <c r="F308" s="2383"/>
      <c r="G308" s="400"/>
      <c r="H308" s="1500"/>
      <c r="I308" s="651"/>
      <c r="J308" s="571"/>
      <c r="K308" s="1500"/>
      <c r="L308" s="214"/>
      <c r="M308" s="341"/>
      <c r="N308" s="334"/>
      <c r="O308" s="1624"/>
      <c r="P308" s="1624"/>
      <c r="AH308" s="1631">
        <v>0</v>
      </c>
    </row>
    <row s="1635" customFormat="1" customHeight="1" ht="45">
      <c r="A309" s="1780" t="s">
        <v>200</v>
      </c>
      <c r="B309" s="1780" t="s">
        <v>201</v>
      </c>
      <c r="C309" s="369"/>
      <c r="D309" s="2462"/>
      <c r="E309" s="2204"/>
      <c r="F309" s="2383" t="str">
        <f>INDEX(PT_DIFFERENTIATION_VTAR,MATCH(A309,PT_DIFFERENTIATION_VTAR_ID,0))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09" s="2427" t="str">
        <f>INDEX(PT_DIFFERENTIATION_NTAR,MATCH(B309,PT_DIFFERENTIATION_NTAR_ID,0))</f>
        <v>Тарифы на горячую воду в открытых системах теплоснабжения (горячее водоснабжение)</v>
      </c>
      <c r="H309" s="1862"/>
      <c r="I309" s="1739">
        <v>46388</v>
      </c>
      <c r="J309" s="1773">
        <v>46752</v>
      </c>
      <c r="K309" s="1778">
        <v>0</v>
      </c>
      <c r="L309" s="1862" t="s">
        <v>331</v>
      </c>
      <c r="M309" s="341"/>
      <c r="N309" s="334"/>
      <c r="O309" s="1624"/>
      <c r="P309" s="1624"/>
      <c r="AH309" s="1631">
        <v>0</v>
      </c>
    </row>
    <row s="1635" customFormat="1" customHeight="1" ht="18.75">
      <c r="A310" s="1780"/>
      <c r="B310" s="1780"/>
      <c r="C310" s="369" t="s">
        <v>1170</v>
      </c>
      <c r="D310" s="2462"/>
      <c r="E310" s="2204"/>
      <c r="F310" s="2383"/>
      <c r="G310" s="2427"/>
      <c r="H310" s="1500"/>
      <c r="I310" s="651" t="s">
        <v>1169</v>
      </c>
      <c r="J310" s="571"/>
      <c r="K310" s="1500"/>
      <c r="L310" s="214"/>
      <c r="M310" s="341"/>
      <c r="N310" s="334"/>
      <c r="O310" s="1624"/>
      <c r="P310" s="1624"/>
      <c r="AH310" s="1631">
        <v>0</v>
      </c>
    </row>
    <row s="1635" customFormat="1" customHeight="1" ht="0.75">
      <c r="A311" s="1780"/>
      <c r="B311" s="1780"/>
      <c r="C311" s="369" t="s">
        <v>1179</v>
      </c>
      <c r="D311" s="2462"/>
      <c r="E311" s="2204"/>
      <c r="F311" s="2383"/>
      <c r="G311" s="400"/>
      <c r="H311" s="1500"/>
      <c r="I311" s="651"/>
      <c r="J311" s="571"/>
      <c r="K311" s="1500"/>
      <c r="L311" s="214"/>
      <c r="M311" s="341"/>
      <c r="N311" s="334"/>
      <c r="O311" s="1624"/>
      <c r="P311" s="1624"/>
      <c r="AH311" s="1631">
        <v>0</v>
      </c>
    </row>
    <row s="1635" customFormat="1" customHeight="1" ht="18.75" hidden="1">
      <c r="A312" s="1780" t="s">
        <v>206</v>
      </c>
      <c r="B312" s="1780" t="s">
        <v>207</v>
      </c>
      <c r="C312" s="369"/>
      <c r="D312" s="2462"/>
      <c r="E312" s="2204"/>
      <c r="F312" s="2383" t="str">
        <f>INDEX(PT_DIFFERENTIATION_VTAR,MATCH(A312,PT_DIFFERENTIATION_VTAR_ID,0))</f>
        <v>Тарифы на услуги по передаче тепловой энергии</v>
      </c>
      <c r="G312" s="2427" t="str">
        <f>INDEX(PT_DIFFERENTIATION_NTAR,MATCH(B312,PT_DIFFERENTIATION_NTAR_ID,0))</f>
        <v/>
      </c>
      <c r="H312" s="1862"/>
      <c r="I312" s="1739"/>
      <c r="J312" s="1773"/>
      <c r="K312" s="1778"/>
      <c r="L312" s="1862" t="s">
        <v>331</v>
      </c>
      <c r="M312" s="341"/>
      <c r="N312" s="334"/>
      <c r="O312" s="1624"/>
      <c r="P312" s="1624"/>
      <c r="AH312" s="1631">
        <v>0</v>
      </c>
    </row>
    <row s="1635" customFormat="1" customHeight="1" ht="18.75" hidden="1">
      <c r="A313" s="1780"/>
      <c r="B313" s="1780"/>
      <c r="C313" s="369" t="s">
        <v>1170</v>
      </c>
      <c r="D313" s="2462"/>
      <c r="E313" s="2204"/>
      <c r="F313" s="2383"/>
      <c r="G313" s="2427"/>
      <c r="H313" s="1500"/>
      <c r="I313" s="651" t="s">
        <v>1169</v>
      </c>
      <c r="J313" s="571"/>
      <c r="K313" s="1500"/>
      <c r="L313" s="214"/>
      <c r="M313" s="341"/>
      <c r="N313" s="334"/>
      <c r="O313" s="1624"/>
      <c r="P313" s="1624"/>
      <c r="AH313" s="1631">
        <v>0</v>
      </c>
    </row>
    <row s="1635" customFormat="1" customHeight="1" ht="0.75" hidden="1">
      <c r="A314" s="1780"/>
      <c r="B314" s="1780"/>
      <c r="C314" s="369" t="s">
        <v>1179</v>
      </c>
      <c r="D314" s="2462"/>
      <c r="E314" s="2204"/>
      <c r="F314" s="2383"/>
      <c r="G314" s="400"/>
      <c r="H314" s="1500"/>
      <c r="I314" s="651"/>
      <c r="J314" s="571"/>
      <c r="K314" s="1500"/>
      <c r="L314" s="214"/>
      <c r="M314" s="341"/>
      <c r="N314" s="334"/>
      <c r="O314" s="1624"/>
      <c r="P314" s="1624"/>
      <c r="AH314" s="1631">
        <v>0</v>
      </c>
    </row>
    <row s="1635" customFormat="1" customHeight="1" ht="18.75" hidden="1">
      <c r="A315" s="1780" t="s">
        <v>212</v>
      </c>
      <c r="B315" s="1780" t="s">
        <v>213</v>
      </c>
      <c r="C315" s="369"/>
      <c r="D315" s="2462"/>
      <c r="E315" s="2204"/>
      <c r="F315" s="2383" t="str">
        <f>INDEX(PT_DIFFERENTIATION_VTAR,MATCH(A315,PT_DIFFERENTIATION_VTAR_ID,0))</f>
        <v>Тарифы на услуги по передаче теплоносителя</v>
      </c>
      <c r="G315" s="2427" t="str">
        <f>INDEX(PT_DIFFERENTIATION_NTAR,MATCH(B315,PT_DIFFERENTIATION_NTAR_ID,0))</f>
        <v/>
      </c>
      <c r="H315" s="1862"/>
      <c r="I315" s="1739"/>
      <c r="J315" s="1773"/>
      <c r="K315" s="1778"/>
      <c r="L315" s="1862" t="s">
        <v>331</v>
      </c>
      <c r="M315" s="341"/>
      <c r="N315" s="334"/>
      <c r="O315" s="1624"/>
      <c r="P315" s="1624"/>
      <c r="AH315" s="1631">
        <v>0</v>
      </c>
    </row>
    <row s="1635" customFormat="1" customHeight="1" ht="18.75" hidden="1">
      <c r="A316" s="1780"/>
      <c r="B316" s="1780"/>
      <c r="C316" s="369" t="s">
        <v>1170</v>
      </c>
      <c r="D316" s="2462"/>
      <c r="E316" s="2204"/>
      <c r="F316" s="2383"/>
      <c r="G316" s="2427"/>
      <c r="H316" s="1500"/>
      <c r="I316" s="651" t="s">
        <v>1169</v>
      </c>
      <c r="J316" s="571"/>
      <c r="K316" s="1500"/>
      <c r="L316" s="214"/>
      <c r="M316" s="341"/>
      <c r="N316" s="334"/>
      <c r="O316" s="1624"/>
      <c r="P316" s="1624"/>
      <c r="AH316" s="1631">
        <v>0</v>
      </c>
    </row>
    <row s="1635" customFormat="1" customHeight="1" ht="0.75" hidden="1">
      <c r="A317" s="1780"/>
      <c r="B317" s="1780"/>
      <c r="C317" s="369" t="s">
        <v>1179</v>
      </c>
      <c r="D317" s="2462"/>
      <c r="E317" s="2204"/>
      <c r="F317" s="2383"/>
      <c r="G317" s="400"/>
      <c r="H317" s="1500"/>
      <c r="I317" s="651"/>
      <c r="J317" s="571"/>
      <c r="K317" s="1500"/>
      <c r="L317" s="214"/>
      <c r="M317" s="341"/>
      <c r="N317" s="334"/>
      <c r="O317" s="1624"/>
      <c r="P317" s="1624"/>
      <c r="AH317" s="1631">
        <v>0</v>
      </c>
    </row>
    <row s="1635" customFormat="1" customHeight="1" ht="18.75" hidden="1">
      <c r="A318" s="1780" t="s">
        <v>218</v>
      </c>
      <c r="B318" s="1780" t="s">
        <v>219</v>
      </c>
      <c r="C318" s="369"/>
      <c r="D318" s="2462"/>
      <c r="E318" s="2204"/>
      <c r="F318" s="2383" t="str">
        <f>INDEX(PT_DIFFERENTIATION_VTAR,MATCH(A318,PT_DIFFERENTIATION_VTAR_ID,0))</f>
        <v>Плата за услуги по поддержанию резервной тепловой мощности при отсутствии потребления тепловой энергии</v>
      </c>
      <c r="G318" s="2427" t="str">
        <f>INDEX(PT_DIFFERENTIATION_NTAR,MATCH(B318,PT_DIFFERENTIATION_NTAR_ID,0))</f>
        <v/>
      </c>
      <c r="H318" s="1862"/>
      <c r="I318" s="1739"/>
      <c r="J318" s="1773"/>
      <c r="K318" s="1778"/>
      <c r="L318" s="1862" t="s">
        <v>331</v>
      </c>
      <c r="M318" s="341"/>
      <c r="N318" s="334"/>
      <c r="O318" s="1624"/>
      <c r="P318" s="1624"/>
      <c r="AH318" s="1631">
        <v>0</v>
      </c>
    </row>
    <row s="1635" customFormat="1" customHeight="1" ht="18.75" hidden="1">
      <c r="A319" s="1780"/>
      <c r="B319" s="1780"/>
      <c r="C319" s="369" t="s">
        <v>1170</v>
      </c>
      <c r="D319" s="2462"/>
      <c r="E319" s="2204"/>
      <c r="F319" s="2383"/>
      <c r="G319" s="2427"/>
      <c r="H319" s="1500"/>
      <c r="I319" s="651" t="s">
        <v>1169</v>
      </c>
      <c r="J319" s="571"/>
      <c r="K319" s="1500"/>
      <c r="L319" s="214"/>
      <c r="M319" s="341"/>
      <c r="N319" s="334"/>
      <c r="O319" s="1624"/>
      <c r="P319" s="1624"/>
      <c r="AH319" s="1631">
        <v>0</v>
      </c>
    </row>
    <row s="1635" customFormat="1" customHeight="1" ht="0.75" hidden="1">
      <c r="A320" s="1780"/>
      <c r="B320" s="1780"/>
      <c r="C320" s="369" t="s">
        <v>1179</v>
      </c>
      <c r="D320" s="2462"/>
      <c r="E320" s="2204"/>
      <c r="F320" s="2383"/>
      <c r="G320" s="400"/>
      <c r="H320" s="1500"/>
      <c r="I320" s="651"/>
      <c r="J320" s="571"/>
      <c r="K320" s="1500"/>
      <c r="L320" s="214"/>
      <c r="M320" s="341"/>
      <c r="N320" s="334"/>
      <c r="O320" s="1624"/>
      <c r="P320" s="1624"/>
      <c r="AH320" s="1631">
        <v>0</v>
      </c>
    </row>
    <row s="1635" customFormat="1" customHeight="1" ht="18.75" hidden="1">
      <c r="A321" s="1780" t="s">
        <v>224</v>
      </c>
      <c r="B321" s="1780" t="s">
        <v>225</v>
      </c>
      <c r="C321" s="369"/>
      <c r="D321" s="2462"/>
      <c r="E321" s="2204"/>
      <c r="F321" s="2383" t="str">
        <f>INDEX(PT_DIFFERENTIATION_VTAR,MATCH(A321,PT_DIFFERENTIATION_VTAR_ID,0))</f>
        <v>Плата за подключение (технологическое присоединение) к системе теплоснабжения</v>
      </c>
      <c r="G321" s="2427" t="str">
        <f>INDEX(PT_DIFFERENTIATION_NTAR,MATCH(B321,PT_DIFFERENTIATION_NTAR_ID,0))</f>
        <v/>
      </c>
      <c r="H321" s="1862"/>
      <c r="I321" s="1739"/>
      <c r="J321" s="1773"/>
      <c r="K321" s="1778"/>
      <c r="L321" s="1862" t="s">
        <v>331</v>
      </c>
      <c r="M321" s="341"/>
      <c r="N321" s="334"/>
      <c r="O321" s="1624"/>
      <c r="P321" s="1624"/>
      <c r="AH321" s="1631">
        <v>0</v>
      </c>
    </row>
    <row s="1635" customFormat="1" customHeight="1" ht="18.75" hidden="1">
      <c r="A322" s="1780"/>
      <c r="B322" s="1780"/>
      <c r="C322" s="369" t="s">
        <v>1170</v>
      </c>
      <c r="D322" s="2462"/>
      <c r="E322" s="2204"/>
      <c r="F322" s="2383"/>
      <c r="G322" s="2427"/>
      <c r="H322" s="1500"/>
      <c r="I322" s="651" t="s">
        <v>1169</v>
      </c>
      <c r="J322" s="571"/>
      <c r="K322" s="1500"/>
      <c r="L322" s="214"/>
      <c r="M322" s="341"/>
      <c r="N322" s="334"/>
      <c r="O322" s="1624"/>
      <c r="P322" s="1624"/>
      <c r="AH322" s="1631">
        <v>0</v>
      </c>
    </row>
    <row s="1635" customFormat="1" customHeight="1" ht="0.75" hidden="1">
      <c r="A323" s="1780"/>
      <c r="B323" s="1780"/>
      <c r="C323" s="369" t="s">
        <v>1179</v>
      </c>
      <c r="D323" s="2462"/>
      <c r="E323" s="2204"/>
      <c r="F323" s="2383"/>
      <c r="G323" s="400"/>
      <c r="H323" s="1500"/>
      <c r="I323" s="651"/>
      <c r="J323" s="571"/>
      <c r="K323" s="1500"/>
      <c r="L323" s="214"/>
      <c r="M323" s="341"/>
      <c r="N323" s="334"/>
      <c r="O323" s="1624"/>
      <c r="P323" s="1624"/>
      <c r="AH323" s="1631">
        <v>0</v>
      </c>
    </row>
    <row s="1635" customFormat="1" customHeight="1" ht="18.75" hidden="1">
      <c r="A324" s="1780" t="s">
        <v>230</v>
      </c>
      <c r="B324" s="1780" t="s">
        <v>231</v>
      </c>
      <c r="C324" s="369"/>
      <c r="D324" s="2462"/>
      <c r="E324" s="2204"/>
      <c r="F324" s="2383" t="str">
        <f>INDEX(PT_DIFFERENTIATION_VTAR,MATCH(A324,PT_DIFFERENTIATION_VTAR_ID,0))</f>
        <v>Плата за подключение (технологическое присоединение) к системе теплоснабжения (индивидуальная)</v>
      </c>
      <c r="G324" s="2427" t="str">
        <f>INDEX(PT_DIFFERENTIATION_NTAR,MATCH(B324,PT_DIFFERENTIATION_NTAR_ID,0))</f>
        <v/>
      </c>
      <c r="H324" s="1989"/>
      <c r="I324" s="1739"/>
      <c r="J324" s="1773"/>
      <c r="K324" s="1778"/>
      <c r="L324" s="1989" t="s">
        <v>331</v>
      </c>
      <c r="M324" s="341"/>
      <c r="N324" s="334"/>
      <c r="O324" s="1624"/>
      <c r="P324" s="1624"/>
      <c r="AH324" s="1631">
        <v>0</v>
      </c>
    </row>
    <row s="1635" customFormat="1" customHeight="1" ht="18.75" hidden="1">
      <c r="A325" s="1780"/>
      <c r="B325" s="1780"/>
      <c r="C325" s="369" t="s">
        <v>1170</v>
      </c>
      <c r="D325" s="2462"/>
      <c r="E325" s="2204"/>
      <c r="F325" s="2383"/>
      <c r="G325" s="2427"/>
      <c r="H325" s="1500"/>
      <c r="I325" s="651" t="s">
        <v>1169</v>
      </c>
      <c r="J325" s="571"/>
      <c r="K325" s="1500"/>
      <c r="L325" s="214"/>
      <c r="M325" s="341"/>
      <c r="N325" s="334"/>
      <c r="O325" s="1624"/>
      <c r="P325" s="1624"/>
      <c r="AH325" s="1631">
        <v>0</v>
      </c>
    </row>
    <row s="1635" customFormat="1" customHeight="1" ht="0.75" hidden="1">
      <c r="A326" s="1780"/>
      <c r="B326" s="1780"/>
      <c r="C326" s="369" t="s">
        <v>1179</v>
      </c>
      <c r="D326" s="2462"/>
      <c r="E326" s="2204"/>
      <c r="F326" s="2383"/>
      <c r="G326" s="400"/>
      <c r="H326" s="1500"/>
      <c r="I326" s="651"/>
      <c r="J326" s="571"/>
      <c r="K326" s="1500"/>
      <c r="L326" s="214"/>
      <c r="M326" s="341"/>
      <c r="N326" s="334"/>
      <c r="O326" s="1624"/>
      <c r="P326" s="1624"/>
      <c r="AH326" s="1631">
        <v>0</v>
      </c>
    </row>
    <row s="1635" customFormat="1" customHeight="1" ht="18.75" hidden="1">
      <c r="A327" s="1780" t="s">
        <v>250</v>
      </c>
      <c r="B327" s="1780" t="s">
        <v>251</v>
      </c>
      <c r="C327" s="369"/>
      <c r="D327" s="2462"/>
      <c r="E327" s="2204"/>
      <c r="F327" s="2383" t="str">
        <f>INDEX(PT_DIFFERENTIATION_VTAR,MATCH(A327,PT_DIFFERENTIATION_VTAR_ID,0))</f>
        <v>Тариф на питьевую воду (питьевое водоснабжение)</v>
      </c>
      <c r="G327" s="2427" t="str">
        <f>INDEX(PT_DIFFERENTIATION_NTAR,MATCH(B327,PT_DIFFERENTIATION_NTAR_ID,0))</f>
        <v/>
      </c>
      <c r="H327" s="1862"/>
      <c r="I327" s="1739"/>
      <c r="J327" s="1773"/>
      <c r="K327" s="1778"/>
      <c r="L327" s="1862" t="s">
        <v>331</v>
      </c>
      <c r="M327" s="341"/>
      <c r="N327" s="334"/>
      <c r="O327" s="1624"/>
      <c r="P327" s="1624"/>
      <c r="AH327" s="1631">
        <v>0</v>
      </c>
    </row>
    <row s="1635" customFormat="1" customHeight="1" ht="18.75" hidden="1">
      <c r="A328" s="1780"/>
      <c r="B328" s="1780"/>
      <c r="C328" s="369" t="s">
        <v>1170</v>
      </c>
      <c r="D328" s="2462"/>
      <c r="E328" s="2204"/>
      <c r="F328" s="2383"/>
      <c r="G328" s="2427"/>
      <c r="H328" s="1500"/>
      <c r="I328" s="651" t="s">
        <v>1169</v>
      </c>
      <c r="J328" s="571"/>
      <c r="K328" s="1500"/>
      <c r="L328" s="214"/>
      <c r="M328" s="341"/>
      <c r="N328" s="334"/>
      <c r="O328" s="1624"/>
      <c r="P328" s="1624"/>
      <c r="AH328" s="1631">
        <v>0</v>
      </c>
    </row>
    <row s="1635" customFormat="1" customHeight="1" ht="0.75" hidden="1">
      <c r="A329" s="1780"/>
      <c r="B329" s="1780"/>
      <c r="C329" s="369" t="s">
        <v>1179</v>
      </c>
      <c r="D329" s="2462"/>
      <c r="E329" s="2204"/>
      <c r="F329" s="2383"/>
      <c r="G329" s="400"/>
      <c r="H329" s="1500"/>
      <c r="I329" s="651"/>
      <c r="J329" s="571"/>
      <c r="K329" s="1500"/>
      <c r="L329" s="214"/>
      <c r="M329" s="341"/>
      <c r="N329" s="334"/>
      <c r="O329" s="1624"/>
      <c r="P329" s="1624"/>
      <c r="AH329" s="1631">
        <v>0</v>
      </c>
    </row>
    <row s="1635" customFormat="1" customHeight="1" ht="18.75" hidden="1">
      <c r="A330" s="1780" t="s">
        <v>255</v>
      </c>
      <c r="B330" s="1780" t="s">
        <v>256</v>
      </c>
      <c r="C330" s="369"/>
      <c r="D330" s="2462"/>
      <c r="E330" s="2204"/>
      <c r="F330" s="2383" t="str">
        <f>INDEX(PT_DIFFERENTIATION_VTAR,MATCH(A330,PT_DIFFERENTIATION_VTAR_ID,0))</f>
        <v>Тариф на техническую воду</v>
      </c>
      <c r="G330" s="2427" t="str">
        <f>INDEX(PT_DIFFERENTIATION_NTAR,MATCH(B330,PT_DIFFERENTIATION_NTAR_ID,0))</f>
        <v/>
      </c>
      <c r="H330" s="1862"/>
      <c r="I330" s="1739"/>
      <c r="J330" s="1773"/>
      <c r="K330" s="1778"/>
      <c r="L330" s="1862" t="s">
        <v>331</v>
      </c>
      <c r="M330" s="341"/>
      <c r="N330" s="334"/>
      <c r="O330" s="1624"/>
      <c r="P330" s="1624"/>
      <c r="AH330" s="1631">
        <v>0</v>
      </c>
    </row>
    <row s="1635" customFormat="1" customHeight="1" ht="18.75" hidden="1">
      <c r="A331" s="1780"/>
      <c r="B331" s="1780"/>
      <c r="C331" s="369" t="s">
        <v>1170</v>
      </c>
      <c r="D331" s="2462"/>
      <c r="E331" s="2204"/>
      <c r="F331" s="2383"/>
      <c r="G331" s="2427"/>
      <c r="H331" s="1500"/>
      <c r="I331" s="651" t="s">
        <v>1169</v>
      </c>
      <c r="J331" s="571"/>
      <c r="K331" s="1500"/>
      <c r="L331" s="214"/>
      <c r="M331" s="341"/>
      <c r="N331" s="334"/>
      <c r="O331" s="1624"/>
      <c r="P331" s="1624"/>
      <c r="AH331" s="1631">
        <v>0</v>
      </c>
    </row>
    <row s="1635" customFormat="1" customHeight="1" ht="0.75" hidden="1">
      <c r="A332" s="1780"/>
      <c r="B332" s="1780"/>
      <c r="C332" s="369" t="s">
        <v>1179</v>
      </c>
      <c r="D332" s="2462"/>
      <c r="E332" s="2204"/>
      <c r="F332" s="2383"/>
      <c r="G332" s="400"/>
      <c r="H332" s="1500"/>
      <c r="I332" s="651"/>
      <c r="J332" s="571"/>
      <c r="K332" s="1500"/>
      <c r="L332" s="214"/>
      <c r="M332" s="341"/>
      <c r="N332" s="334"/>
      <c r="O332" s="1624"/>
      <c r="P332" s="1624"/>
      <c r="AH332" s="1631">
        <v>0</v>
      </c>
    </row>
    <row s="1635" customFormat="1" customHeight="1" ht="18.75" hidden="1">
      <c r="A333" s="1780" t="s">
        <v>260</v>
      </c>
      <c r="B333" s="1780" t="s">
        <v>261</v>
      </c>
      <c r="C333" s="369"/>
      <c r="D333" s="2462"/>
      <c r="E333" s="2204"/>
      <c r="F333" s="2383" t="str">
        <f>INDEX(PT_DIFFERENTIATION_VTAR,MATCH(A333,PT_DIFFERENTIATION_VTAR_ID,0))</f>
        <v>Тариф на транспортировку воды</v>
      </c>
      <c r="G333" s="2427" t="str">
        <f>INDEX(PT_DIFFERENTIATION_NTAR,MATCH(B333,PT_DIFFERENTIATION_NTAR_ID,0))</f>
        <v/>
      </c>
      <c r="H333" s="1862"/>
      <c r="I333" s="1739"/>
      <c r="J333" s="1773"/>
      <c r="K333" s="1778"/>
      <c r="L333" s="1862" t="s">
        <v>331</v>
      </c>
      <c r="M333" s="341"/>
      <c r="N333" s="334"/>
      <c r="O333" s="1624"/>
      <c r="P333" s="1624"/>
      <c r="AH333" s="1631">
        <v>0</v>
      </c>
    </row>
    <row s="1635" customFormat="1" customHeight="1" ht="18.75" hidden="1">
      <c r="A334" s="1780"/>
      <c r="B334" s="1780"/>
      <c r="C334" s="369" t="s">
        <v>1170</v>
      </c>
      <c r="D334" s="2462"/>
      <c r="E334" s="2204"/>
      <c r="F334" s="2383"/>
      <c r="G334" s="2427"/>
      <c r="H334" s="1500"/>
      <c r="I334" s="651" t="s">
        <v>1169</v>
      </c>
      <c r="J334" s="571"/>
      <c r="K334" s="1500"/>
      <c r="L334" s="214"/>
      <c r="M334" s="341"/>
      <c r="N334" s="334"/>
      <c r="O334" s="1624"/>
      <c r="P334" s="1624"/>
      <c r="AH334" s="1631">
        <v>0</v>
      </c>
    </row>
    <row s="1635" customFormat="1" customHeight="1" ht="0.75" hidden="1">
      <c r="A335" s="1780"/>
      <c r="B335" s="1780"/>
      <c r="C335" s="369" t="s">
        <v>1179</v>
      </c>
      <c r="D335" s="2462"/>
      <c r="E335" s="2204"/>
      <c r="F335" s="2383"/>
      <c r="G335" s="400"/>
      <c r="H335" s="1500"/>
      <c r="I335" s="651"/>
      <c r="J335" s="571"/>
      <c r="K335" s="1500"/>
      <c r="L335" s="214"/>
      <c r="M335" s="341"/>
      <c r="N335" s="334"/>
      <c r="O335" s="1624"/>
      <c r="P335" s="1624"/>
      <c r="AH335" s="1631">
        <v>0</v>
      </c>
    </row>
    <row s="1635" customFormat="1" customHeight="1" ht="18.75" hidden="1">
      <c r="A336" s="1780" t="s">
        <v>265</v>
      </c>
      <c r="B336" s="1780" t="s">
        <v>266</v>
      </c>
      <c r="C336" s="369"/>
      <c r="D336" s="2462"/>
      <c r="E336" s="2204"/>
      <c r="F336" s="2383" t="str">
        <f>INDEX(PT_DIFFERENTIATION_VTAR,MATCH(A336,PT_DIFFERENTIATION_VTAR_ID,0))</f>
        <v>Тариф на подвоз воды</v>
      </c>
      <c r="G336" s="2427" t="str">
        <f>INDEX(PT_DIFFERENTIATION_NTAR,MATCH(B336,PT_DIFFERENTIATION_NTAR_ID,0))</f>
        <v/>
      </c>
      <c r="H336" s="1862"/>
      <c r="I336" s="1739"/>
      <c r="J336" s="1773"/>
      <c r="K336" s="1778"/>
      <c r="L336" s="1862" t="s">
        <v>331</v>
      </c>
      <c r="M336" s="341"/>
      <c r="N336" s="334"/>
      <c r="O336" s="1624"/>
      <c r="P336" s="1624"/>
      <c r="AH336" s="1631">
        <v>0</v>
      </c>
    </row>
    <row s="1635" customFormat="1" customHeight="1" ht="18.75" hidden="1">
      <c r="A337" s="1780"/>
      <c r="B337" s="1780"/>
      <c r="C337" s="369" t="s">
        <v>1170</v>
      </c>
      <c r="D337" s="2462"/>
      <c r="E337" s="2204"/>
      <c r="F337" s="2383"/>
      <c r="G337" s="2427"/>
      <c r="H337" s="1500"/>
      <c r="I337" s="651" t="s">
        <v>1169</v>
      </c>
      <c r="J337" s="571"/>
      <c r="K337" s="1500"/>
      <c r="L337" s="214"/>
      <c r="M337" s="341"/>
      <c r="N337" s="334"/>
      <c r="O337" s="1624"/>
      <c r="P337" s="1624"/>
      <c r="AH337" s="1631">
        <v>0</v>
      </c>
    </row>
    <row s="1635" customFormat="1" customHeight="1" ht="0.75" hidden="1">
      <c r="A338" s="1780"/>
      <c r="B338" s="1780"/>
      <c r="C338" s="369" t="s">
        <v>1179</v>
      </c>
      <c r="D338" s="2462"/>
      <c r="E338" s="2204"/>
      <c r="F338" s="2383"/>
      <c r="G338" s="400"/>
      <c r="H338" s="1500"/>
      <c r="I338" s="651"/>
      <c r="J338" s="571"/>
      <c r="K338" s="1500"/>
      <c r="L338" s="214"/>
      <c r="M338" s="341"/>
      <c r="N338" s="334"/>
      <c r="O338" s="1624"/>
      <c r="P338" s="1624"/>
      <c r="AH338" s="1631">
        <v>0</v>
      </c>
    </row>
    <row s="1635" customFormat="1" customHeight="1" ht="18.75" hidden="1">
      <c r="A339" s="1780" t="s">
        <v>270</v>
      </c>
      <c r="B339" s="1780" t="s">
        <v>271</v>
      </c>
      <c r="C339" s="369"/>
      <c r="D339" s="2462"/>
      <c r="E339" s="2204"/>
      <c r="F339" s="2383" t="str">
        <f>INDEX(PT_DIFFERENTIATION_VTAR,MATCH(A339,PT_DIFFERENTIATION_VTAR_ID,0))</f>
        <v>Тариф на подключение (технологическое присоединение) к централизованной системе холодного водоснабжения</v>
      </c>
      <c r="G339" s="2427" t="str">
        <f>INDEX(PT_DIFFERENTIATION_NTAR,MATCH(B339,PT_DIFFERENTIATION_NTAR_ID,0))</f>
        <v/>
      </c>
      <c r="H339" s="1862"/>
      <c r="I339" s="1739"/>
      <c r="J339" s="1773"/>
      <c r="K339" s="1778"/>
      <c r="L339" s="1862" t="s">
        <v>331</v>
      </c>
      <c r="M339" s="341"/>
      <c r="N339" s="334"/>
      <c r="O339" s="1624"/>
      <c r="P339" s="1624"/>
      <c r="AH339" s="1631">
        <v>0</v>
      </c>
    </row>
    <row s="1635" customFormat="1" customHeight="1" ht="18.75" hidden="1">
      <c r="A340" s="1780"/>
      <c r="B340" s="1780"/>
      <c r="C340" s="369" t="s">
        <v>1170</v>
      </c>
      <c r="D340" s="2462"/>
      <c r="E340" s="2204"/>
      <c r="F340" s="2383"/>
      <c r="G340" s="2427"/>
      <c r="H340" s="1500"/>
      <c r="I340" s="651" t="s">
        <v>1169</v>
      </c>
      <c r="J340" s="571"/>
      <c r="K340" s="1500"/>
      <c r="L340" s="214"/>
      <c r="M340" s="341"/>
      <c r="N340" s="334"/>
      <c r="O340" s="1624"/>
      <c r="P340" s="1624"/>
      <c r="AH340" s="1631">
        <v>0</v>
      </c>
    </row>
    <row s="1635" customFormat="1" customHeight="1" ht="0.75" hidden="1">
      <c r="A341" s="1780"/>
      <c r="B341" s="1780"/>
      <c r="C341" s="369" t="s">
        <v>1179</v>
      </c>
      <c r="D341" s="2462"/>
      <c r="E341" s="2204"/>
      <c r="F341" s="2383"/>
      <c r="G341" s="400"/>
      <c r="H341" s="1500"/>
      <c r="I341" s="651"/>
      <c r="J341" s="571"/>
      <c r="K341" s="1500"/>
      <c r="L341" s="214"/>
      <c r="M341" s="341"/>
      <c r="N341" s="334"/>
      <c r="O341" s="1624"/>
      <c r="P341" s="1624"/>
      <c r="AH341" s="1631">
        <v>0</v>
      </c>
    </row>
    <row s="1635" customFormat="1" customHeight="1" ht="18.75" hidden="1">
      <c r="A342" s="1780" t="s">
        <v>275</v>
      </c>
      <c r="B342" s="1780" t="s">
        <v>276</v>
      </c>
      <c r="C342" s="369"/>
      <c r="D342" s="2462"/>
      <c r="E342" s="2204"/>
      <c r="F342" s="2383" t="str">
        <f>INDEX(PT_DIFFERENTIATION_VTAR,MATCH(A342,PT_DIFFERENTIATION_VTAR_ID,0))</f>
        <v>Тариф на горячую воду (горячее водоснабжение)</v>
      </c>
      <c r="G342" s="2427" t="str">
        <f>INDEX(PT_DIFFERENTIATION_NTAR,MATCH(B342,PT_DIFFERENTIATION_NTAR_ID,0))</f>
        <v/>
      </c>
      <c r="H342" s="1862"/>
      <c r="I342" s="1739"/>
      <c r="J342" s="1773"/>
      <c r="K342" s="1778"/>
      <c r="L342" s="1862" t="s">
        <v>331</v>
      </c>
      <c r="M342" s="341"/>
      <c r="N342" s="334"/>
      <c r="O342" s="1624"/>
      <c r="P342" s="1624"/>
      <c r="AH342" s="1631">
        <v>0</v>
      </c>
    </row>
    <row s="1635" customFormat="1" customHeight="1" ht="18.75" hidden="1">
      <c r="A343" s="1780"/>
      <c r="B343" s="1780"/>
      <c r="C343" s="369" t="s">
        <v>1170</v>
      </c>
      <c r="D343" s="2462"/>
      <c r="E343" s="2204"/>
      <c r="F343" s="2383"/>
      <c r="G343" s="2427"/>
      <c r="H343" s="1500"/>
      <c r="I343" s="651" t="s">
        <v>1169</v>
      </c>
      <c r="J343" s="571"/>
      <c r="K343" s="1500"/>
      <c r="L343" s="214"/>
      <c r="M343" s="341"/>
      <c r="N343" s="334"/>
      <c r="O343" s="1624"/>
      <c r="P343" s="1624"/>
      <c r="AH343" s="1631">
        <v>0</v>
      </c>
    </row>
    <row s="1635" customFormat="1" customHeight="1" ht="0.75" hidden="1">
      <c r="A344" s="1780"/>
      <c r="B344" s="1780"/>
      <c r="C344" s="369" t="s">
        <v>1179</v>
      </c>
      <c r="D344" s="2462"/>
      <c r="E344" s="2204"/>
      <c r="F344" s="2383"/>
      <c r="G344" s="400"/>
      <c r="H344" s="1500"/>
      <c r="I344" s="651"/>
      <c r="J344" s="571"/>
      <c r="K344" s="1500"/>
      <c r="L344" s="214"/>
      <c r="M344" s="341"/>
      <c r="N344" s="334"/>
      <c r="O344" s="1624"/>
      <c r="P344" s="1624"/>
      <c r="AH344" s="1631">
        <v>0</v>
      </c>
    </row>
    <row s="1635" customFormat="1" customHeight="1" ht="18.75" hidden="1">
      <c r="A345" s="1780" t="s">
        <v>280</v>
      </c>
      <c r="B345" s="1780" t="s">
        <v>281</v>
      </c>
      <c r="C345" s="369"/>
      <c r="D345" s="2462"/>
      <c r="E345" s="2204"/>
      <c r="F345" s="2383" t="str">
        <f>INDEX(PT_DIFFERENTIATION_VTAR,MATCH(A345,PT_DIFFERENTIATION_VTAR_ID,0))</f>
        <v>Тариф на транспортировку горячей воды</v>
      </c>
      <c r="G345" s="2427" t="str">
        <f>INDEX(PT_DIFFERENTIATION_NTAR,MATCH(B345,PT_DIFFERENTIATION_NTAR_ID,0))</f>
        <v/>
      </c>
      <c r="H345" s="1862"/>
      <c r="I345" s="1739"/>
      <c r="J345" s="1773"/>
      <c r="K345" s="1778"/>
      <c r="L345" s="1862" t="s">
        <v>331</v>
      </c>
      <c r="M345" s="341"/>
      <c r="N345" s="334"/>
      <c r="O345" s="1624"/>
      <c r="P345" s="1624"/>
      <c r="AH345" s="1631">
        <v>0</v>
      </c>
    </row>
    <row s="1635" customFormat="1" customHeight="1" ht="18.75" hidden="1">
      <c r="A346" s="1780"/>
      <c r="B346" s="1780"/>
      <c r="C346" s="369" t="s">
        <v>1170</v>
      </c>
      <c r="D346" s="2462"/>
      <c r="E346" s="2204"/>
      <c r="F346" s="2383"/>
      <c r="G346" s="2427"/>
      <c r="H346" s="1500"/>
      <c r="I346" s="651" t="s">
        <v>1169</v>
      </c>
      <c r="J346" s="571"/>
      <c r="K346" s="1500"/>
      <c r="L346" s="214"/>
      <c r="M346" s="341"/>
      <c r="N346" s="334"/>
      <c r="O346" s="1624"/>
      <c r="P346" s="1624"/>
      <c r="AH346" s="1631">
        <v>0</v>
      </c>
    </row>
    <row s="1635" customFormat="1" customHeight="1" ht="0.75" hidden="1">
      <c r="A347" s="1780"/>
      <c r="B347" s="1780"/>
      <c r="C347" s="369" t="s">
        <v>1179</v>
      </c>
      <c r="D347" s="2462"/>
      <c r="E347" s="2204"/>
      <c r="F347" s="2383"/>
      <c r="G347" s="400"/>
      <c r="H347" s="1500"/>
      <c r="I347" s="651"/>
      <c r="J347" s="571"/>
      <c r="K347" s="1500"/>
      <c r="L347" s="214"/>
      <c r="M347" s="341"/>
      <c r="N347" s="334"/>
      <c r="O347" s="1624"/>
      <c r="P347" s="1624"/>
      <c r="AH347" s="1631">
        <v>0</v>
      </c>
    </row>
    <row s="1635" customFormat="1" customHeight="1" ht="18.75" hidden="1">
      <c r="A348" s="1780" t="s">
        <v>285</v>
      </c>
      <c r="B348" s="1780" t="s">
        <v>286</v>
      </c>
      <c r="C348" s="369"/>
      <c r="D348" s="2462"/>
      <c r="E348" s="2204"/>
      <c r="F348" s="2383" t="str">
        <f>INDEX(PT_DIFFERENTIATION_VTAR,MATCH(A348,PT_DIFFERENTIATION_VTAR_ID,0))</f>
        <v>Тариф на подключение (технологическое присоединение) к централизованной системе горячего водоснабжения</v>
      </c>
      <c r="G348" s="2427" t="str">
        <f>INDEX(PT_DIFFERENTIATION_NTAR,MATCH(B348,PT_DIFFERENTIATION_NTAR_ID,0))</f>
        <v/>
      </c>
      <c r="H348" s="1862"/>
      <c r="I348" s="1739"/>
      <c r="J348" s="1773"/>
      <c r="K348" s="1778"/>
      <c r="L348" s="1862" t="s">
        <v>331</v>
      </c>
      <c r="M348" s="341"/>
      <c r="N348" s="334"/>
      <c r="O348" s="1624"/>
      <c r="P348" s="1624"/>
      <c r="AH348" s="1631">
        <v>0</v>
      </c>
    </row>
    <row s="1635" customFormat="1" customHeight="1" ht="18.75" hidden="1">
      <c r="A349" s="1780"/>
      <c r="B349" s="1780"/>
      <c r="C349" s="369" t="s">
        <v>1170</v>
      </c>
      <c r="D349" s="2462"/>
      <c r="E349" s="2204"/>
      <c r="F349" s="2383"/>
      <c r="G349" s="2427"/>
      <c r="H349" s="1500"/>
      <c r="I349" s="651" t="s">
        <v>1169</v>
      </c>
      <c r="J349" s="571"/>
      <c r="K349" s="1500"/>
      <c r="L349" s="214"/>
      <c r="M349" s="341"/>
      <c r="N349" s="334"/>
      <c r="O349" s="1624"/>
      <c r="P349" s="1624"/>
      <c r="AH349" s="1631">
        <v>0</v>
      </c>
    </row>
    <row s="1635" customFormat="1" customHeight="1" ht="0.75" hidden="1">
      <c r="A350" s="1780"/>
      <c r="B350" s="1780"/>
      <c r="C350" s="369" t="s">
        <v>1179</v>
      </c>
      <c r="D350" s="2462"/>
      <c r="E350" s="2204"/>
      <c r="F350" s="2383"/>
      <c r="G350" s="400"/>
      <c r="H350" s="1500"/>
      <c r="I350" s="651"/>
      <c r="J350" s="571"/>
      <c r="K350" s="1500"/>
      <c r="L350" s="214"/>
      <c r="M350" s="341"/>
      <c r="N350" s="334"/>
      <c r="O350" s="1624"/>
      <c r="P350" s="1624"/>
      <c r="AH350" s="1631">
        <v>0</v>
      </c>
    </row>
    <row s="1635" customFormat="1" customHeight="1" ht="18.75" hidden="1">
      <c r="A351" s="1780" t="s">
        <v>290</v>
      </c>
      <c r="B351" s="1780" t="s">
        <v>291</v>
      </c>
      <c r="C351" s="369"/>
      <c r="D351" s="2462"/>
      <c r="E351" s="2204"/>
      <c r="F351" s="2383" t="str">
        <f>INDEX(PT_DIFFERENTIATION_VTAR,MATCH(A351,PT_DIFFERENTIATION_VTAR_ID,0))</f>
        <v>Тариф на водоотведение</v>
      </c>
      <c r="G351" s="2427" t="str">
        <f>INDEX(PT_DIFFERENTIATION_NTAR,MATCH(B351,PT_DIFFERENTIATION_NTAR_ID,0))</f>
        <v/>
      </c>
      <c r="H351" s="1862"/>
      <c r="I351" s="1739"/>
      <c r="J351" s="1773"/>
      <c r="K351" s="1778"/>
      <c r="L351" s="1862" t="s">
        <v>331</v>
      </c>
      <c r="M351" s="341"/>
      <c r="N351" s="334"/>
      <c r="O351" s="1624"/>
      <c r="P351" s="1624"/>
      <c r="AH351" s="1631">
        <v>0</v>
      </c>
    </row>
    <row s="1635" customFormat="1" customHeight="1" ht="18.75" hidden="1">
      <c r="A352" s="1780"/>
      <c r="B352" s="1780"/>
      <c r="C352" s="369" t="s">
        <v>1170</v>
      </c>
      <c r="D352" s="2462"/>
      <c r="E352" s="2204"/>
      <c r="F352" s="2383"/>
      <c r="G352" s="2427"/>
      <c r="H352" s="1500"/>
      <c r="I352" s="651" t="s">
        <v>1169</v>
      </c>
      <c r="J352" s="571"/>
      <c r="K352" s="1500"/>
      <c r="L352" s="214"/>
      <c r="M352" s="341"/>
      <c r="N352" s="334"/>
      <c r="O352" s="1624"/>
      <c r="P352" s="1624"/>
      <c r="AH352" s="1631">
        <v>0</v>
      </c>
    </row>
    <row s="1635" customFormat="1" customHeight="1" ht="0.75" hidden="1">
      <c r="A353" s="1780"/>
      <c r="B353" s="1780"/>
      <c r="C353" s="369" t="s">
        <v>1179</v>
      </c>
      <c r="D353" s="2462"/>
      <c r="E353" s="2204"/>
      <c r="F353" s="2383"/>
      <c r="G353" s="400"/>
      <c r="H353" s="1500"/>
      <c r="I353" s="651"/>
      <c r="J353" s="571"/>
      <c r="K353" s="1500"/>
      <c r="L353" s="214"/>
      <c r="M353" s="341"/>
      <c r="N353" s="334"/>
      <c r="O353" s="1624"/>
      <c r="P353" s="1624"/>
      <c r="AH353" s="1631">
        <v>0</v>
      </c>
    </row>
    <row s="1635" customFormat="1" customHeight="1" ht="18.75" hidden="1">
      <c r="A354" s="1780" t="s">
        <v>295</v>
      </c>
      <c r="B354" s="1780" t="s">
        <v>296</v>
      </c>
      <c r="C354" s="369"/>
      <c r="D354" s="2462"/>
      <c r="E354" s="2204"/>
      <c r="F354" s="2383" t="str">
        <f>INDEX(PT_DIFFERENTIATION_VTAR,MATCH(A354,PT_DIFFERENTIATION_VTAR_ID,0))</f>
        <v>Тариф на транспортировку сточных вод</v>
      </c>
      <c r="G354" s="2427" t="str">
        <f>INDEX(PT_DIFFERENTIATION_NTAR,MATCH(B354,PT_DIFFERENTIATION_NTAR_ID,0))</f>
        <v/>
      </c>
      <c r="H354" s="1862"/>
      <c r="I354" s="1739"/>
      <c r="J354" s="1773"/>
      <c r="K354" s="1778"/>
      <c r="L354" s="1862" t="s">
        <v>331</v>
      </c>
      <c r="M354" s="341"/>
      <c r="N354" s="334"/>
      <c r="O354" s="1624"/>
      <c r="P354" s="1624"/>
      <c r="AH354" s="1631">
        <v>0</v>
      </c>
    </row>
    <row s="1635" customFormat="1" customHeight="1" ht="18.75" hidden="1">
      <c r="A355" s="1780"/>
      <c r="B355" s="1780"/>
      <c r="C355" s="369" t="s">
        <v>1170</v>
      </c>
      <c r="D355" s="2462"/>
      <c r="E355" s="2204"/>
      <c r="F355" s="2383"/>
      <c r="G355" s="2427"/>
      <c r="H355" s="1500"/>
      <c r="I355" s="651" t="s">
        <v>1169</v>
      </c>
      <c r="J355" s="571"/>
      <c r="K355" s="1500"/>
      <c r="L355" s="214"/>
      <c r="M355" s="341"/>
      <c r="N355" s="334"/>
      <c r="O355" s="1624"/>
      <c r="P355" s="1624"/>
      <c r="AH355" s="1631">
        <v>0</v>
      </c>
    </row>
    <row s="1635" customFormat="1" customHeight="1" ht="0.75" hidden="1">
      <c r="A356" s="1780"/>
      <c r="B356" s="1780"/>
      <c r="C356" s="369" t="s">
        <v>1179</v>
      </c>
      <c r="D356" s="2462"/>
      <c r="E356" s="2204"/>
      <c r="F356" s="2383"/>
      <c r="G356" s="400"/>
      <c r="H356" s="1500"/>
      <c r="I356" s="651"/>
      <c r="J356" s="571"/>
      <c r="K356" s="1500"/>
      <c r="L356" s="214"/>
      <c r="M356" s="341"/>
      <c r="N356" s="334"/>
      <c r="O356" s="1624"/>
      <c r="P356" s="1624"/>
      <c r="AH356" s="1631">
        <v>0</v>
      </c>
    </row>
    <row s="1635" customFormat="1" customHeight="1" ht="18.75" hidden="1">
      <c r="A357" s="1780" t="s">
        <v>300</v>
      </c>
      <c r="B357" s="1780" t="s">
        <v>301</v>
      </c>
      <c r="C357" s="369"/>
      <c r="D357" s="2462"/>
      <c r="E357" s="2204"/>
      <c r="F357" s="2383" t="str">
        <f>INDEX(PT_DIFFERENTIATION_VTAR,MATCH(A357,PT_DIFFERENTIATION_VTAR_ID,0))</f>
        <v>Тариф на подключение (технологическое присоединение) к централизованной системе водоотведения</v>
      </c>
      <c r="G357" s="2427" t="str">
        <f>INDEX(PT_DIFFERENTIATION_NTAR,MATCH(B357,PT_DIFFERENTIATION_NTAR_ID,0))</f>
        <v/>
      </c>
      <c r="H357" s="1862"/>
      <c r="I357" s="1739"/>
      <c r="J357" s="1773"/>
      <c r="K357" s="1778"/>
      <c r="L357" s="1862" t="s">
        <v>331</v>
      </c>
      <c r="M357" s="341"/>
      <c r="N357" s="334"/>
      <c r="O357" s="1624"/>
      <c r="P357" s="1624"/>
      <c r="AH357" s="1631">
        <v>0</v>
      </c>
    </row>
    <row s="1635" customFormat="1" customHeight="1" ht="18.75" hidden="1">
      <c r="A358" s="1780"/>
      <c r="B358" s="1780"/>
      <c r="C358" s="369" t="s">
        <v>1170</v>
      </c>
      <c r="D358" s="2462"/>
      <c r="E358" s="2204"/>
      <c r="F358" s="2383"/>
      <c r="G358" s="2427"/>
      <c r="H358" s="1500"/>
      <c r="I358" s="651" t="s">
        <v>1169</v>
      </c>
      <c r="J358" s="571"/>
      <c r="K358" s="1500"/>
      <c r="L358" s="214"/>
      <c r="M358" s="341"/>
      <c r="N358" s="334"/>
      <c r="O358" s="1624"/>
      <c r="P358" s="1624"/>
      <c r="AH358" s="1631">
        <v>0</v>
      </c>
    </row>
    <row s="1635" customFormat="1" customHeight="1" ht="1.05">
      <c r="A359" s="1780"/>
      <c r="B359" s="1780"/>
      <c r="C359" s="369" t="s">
        <v>1179</v>
      </c>
      <c r="D359" s="2462"/>
      <c r="E359" s="2204"/>
      <c r="F359" s="2383"/>
      <c r="G359" s="400"/>
      <c r="H359" s="1500"/>
      <c r="I359" s="651"/>
      <c r="J359" s="571"/>
      <c r="K359" s="1500"/>
      <c r="L359" s="214"/>
      <c r="M359" s="341"/>
      <c r="N359" s="334"/>
      <c r="O359" s="1624"/>
      <c r="P359" s="1624"/>
      <c r="AH359" s="1631">
        <v>1</v>
      </c>
    </row>
    <row s="1823" customFormat="1" customHeight="1" ht="3">
      <c r="A360" s="1780"/>
      <c r="B360" s="1780"/>
      <c r="C360" s="1781"/>
      <c r="E360" s="402"/>
      <c r="F360" s="402"/>
      <c r="G360" s="402"/>
      <c r="H360" s="402"/>
      <c r="I360" s="402"/>
      <c r="J360" s="402"/>
      <c r="K360" s="402"/>
      <c r="L360" s="402"/>
      <c r="M360" s="402"/>
      <c r="O360" s="196"/>
      <c r="P360" s="196"/>
      <c r="AH360" s="140">
        <v>3</v>
      </c>
    </row>
    <row customHeight="1" ht="26.25">
      <c r="E361" s="202"/>
      <c r="F361" s="2285"/>
      <c r="G361" s="2285"/>
      <c r="H361" s="2285"/>
      <c r="I361" s="2285"/>
      <c r="J361" s="2285"/>
      <c r="K361" s="2285"/>
      <c r="L361" s="2285"/>
      <c r="M361" s="2285"/>
      <c r="AH361" s="374">
        <v>25</v>
      </c>
    </row>
    <row customHeight="1" ht="14.25" hidden="1">
      <c r="A362" s="1779" t="s">
        <v>83</v>
      </c>
      <c r="B362" s="1779">
        <v>0</v>
      </c>
      <c r="C362" s="369">
        <v>0</v>
      </c>
      <c r="D362" s="344">
        <v>3</v>
      </c>
      <c r="E362" s="374">
        <v>6</v>
      </c>
      <c r="F362" s="374">
        <v>46</v>
      </c>
      <c r="G362" s="374">
        <v>35</v>
      </c>
      <c r="H362" s="374">
        <v>3</v>
      </c>
      <c r="I362" s="374">
        <v>11</v>
      </c>
      <c r="J362" s="374">
        <v>11</v>
      </c>
      <c r="K362" s="374">
        <v>35</v>
      </c>
      <c r="L362" s="374">
        <v>35</v>
      </c>
      <c r="M362" s="374">
        <v>84</v>
      </c>
      <c r="N362" s="374">
        <v>10</v>
      </c>
      <c r="O362" s="350">
        <v>10</v>
      </c>
      <c r="P362" s="350">
        <v>10</v>
      </c>
      <c r="Q362" s="374">
        <v>10</v>
      </c>
      <c r="R362" s="374">
        <v>10</v>
      </c>
      <c r="S362" s="374">
        <v>10</v>
      </c>
      <c r="T362" s="374">
        <v>10</v>
      </c>
      <c r="U362" s="374">
        <v>10</v>
      </c>
      <c r="V362" s="374">
        <v>10</v>
      </c>
      <c r="W362" s="374">
        <v>10</v>
      </c>
      <c r="X362" s="374">
        <v>10</v>
      </c>
      <c r="Y362" s="374">
        <v>10</v>
      </c>
      <c r="Z362" s="374">
        <v>10</v>
      </c>
      <c r="AA362" s="374">
        <v>10</v>
      </c>
      <c r="AB362" s="374">
        <v>10</v>
      </c>
      <c r="AC362" s="374">
        <v>10</v>
      </c>
      <c r="AD362" s="374">
        <v>10</v>
      </c>
      <c r="AE362" s="374">
        <v>10</v>
      </c>
      <c r="AF362" s="374">
        <v>10</v>
      </c>
      <c r="AG362" s="374">
        <v>10</v>
      </c>
      <c r="AH362" s="374">
        <v>14</v>
      </c>
    </row>
  </sheetData>
  <sheetProtection formatColumns="0" formatRows="0" autoFilter="0" sort="0" insertRows="0" insertColumns="1" deleteRows="0" deleteColumns="0"/>
  <mergeCells count="443">
    <mergeCell ref="G54:G55"/>
    <mergeCell ref="D123:D125"/>
    <mergeCell ref="E123:E125"/>
    <mergeCell ref="F123:F125"/>
    <mergeCell ref="G123:G124"/>
    <mergeCell ref="D190:D192"/>
    <mergeCell ref="E190:E192"/>
    <mergeCell ref="F190:F192"/>
    <mergeCell ref="G190:G191"/>
    <mergeCell ref="D75:D77"/>
    <mergeCell ref="E75:E77"/>
    <mergeCell ref="F75:F77"/>
    <mergeCell ref="D96:D104"/>
    <mergeCell ref="E96:E104"/>
    <mergeCell ref="D78:D80"/>
    <mergeCell ref="E78:E80"/>
    <mergeCell ref="F78:F80"/>
    <mergeCell ref="G175:G176"/>
    <mergeCell ref="G178:G179"/>
    <mergeCell ref="E54:E56"/>
    <mergeCell ref="F54:F56"/>
    <mergeCell ref="G108:G109"/>
    <mergeCell ref="G111:G112"/>
    <mergeCell ref="D81:D83"/>
    <mergeCell ref="F45:F47"/>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36:F338"/>
    <mergeCell ref="G333:G334"/>
    <mergeCell ref="D48:D50"/>
    <mergeCell ref="E48:E50"/>
    <mergeCell ref="F48:F50"/>
    <mergeCell ref="D27:D35"/>
    <mergeCell ref="E27:E35"/>
    <mergeCell ref="F27:F35"/>
    <mergeCell ref="D36:D38"/>
    <mergeCell ref="E36:E38"/>
    <mergeCell ref="F36:F38"/>
    <mergeCell ref="D39:D41"/>
    <mergeCell ref="E39:E41"/>
    <mergeCell ref="F39:F41"/>
    <mergeCell ref="G27:G28"/>
    <mergeCell ref="G36:G37"/>
    <mergeCell ref="G39:G40"/>
    <mergeCell ref="G42:G43"/>
    <mergeCell ref="G45:G46"/>
    <mergeCell ref="D42:D44"/>
    <mergeCell ref="E42:E44"/>
    <mergeCell ref="F42:F44"/>
    <mergeCell ref="D45:D47"/>
    <mergeCell ref="E45:E47"/>
    <mergeCell ref="F361:M361"/>
    <mergeCell ref="F293:L293"/>
    <mergeCell ref="D294:D296"/>
    <mergeCell ref="E294:E296"/>
    <mergeCell ref="F294:F296"/>
    <mergeCell ref="D297:D305"/>
    <mergeCell ref="E297:E305"/>
    <mergeCell ref="F297:F305"/>
    <mergeCell ref="D306:D308"/>
    <mergeCell ref="D312:D314"/>
    <mergeCell ref="E312:E314"/>
    <mergeCell ref="F312:F314"/>
    <mergeCell ref="D315:D317"/>
    <mergeCell ref="E315:E317"/>
    <mergeCell ref="F315:F317"/>
    <mergeCell ref="E306:E308"/>
    <mergeCell ref="F306:F308"/>
    <mergeCell ref="D309:D311"/>
    <mergeCell ref="E309:E311"/>
    <mergeCell ref="F333:F335"/>
    <mergeCell ref="D336:D338"/>
    <mergeCell ref="E336:E338"/>
    <mergeCell ref="D357:D359"/>
    <mergeCell ref="E357:E359"/>
    <mergeCell ref="G51:G52"/>
    <mergeCell ref="G57:G58"/>
    <mergeCell ref="G60:G61"/>
    <mergeCell ref="G63:G64"/>
    <mergeCell ref="M227:M230"/>
    <mergeCell ref="M93:M96"/>
    <mergeCell ref="F159:L159"/>
    <mergeCell ref="M160:M163"/>
    <mergeCell ref="F226:L226"/>
    <mergeCell ref="F57:F59"/>
    <mergeCell ref="F60:F62"/>
    <mergeCell ref="F81:F83"/>
    <mergeCell ref="F84:F86"/>
    <mergeCell ref="F96:F104"/>
    <mergeCell ref="F105:F107"/>
    <mergeCell ref="M24:M89"/>
    <mergeCell ref="G48:G49"/>
    <mergeCell ref="G141:G142"/>
    <mergeCell ref="G144:G145"/>
    <mergeCell ref="G147:G148"/>
    <mergeCell ref="G150:G151"/>
    <mergeCell ref="G172:G173"/>
    <mergeCell ref="G96:G97"/>
    <mergeCell ref="G105:G106"/>
    <mergeCell ref="D51:D53"/>
    <mergeCell ref="E51:E53"/>
    <mergeCell ref="F51:F53"/>
    <mergeCell ref="D69:D71"/>
    <mergeCell ref="E69:E71"/>
    <mergeCell ref="F69:F71"/>
    <mergeCell ref="D72:D74"/>
    <mergeCell ref="E72:E74"/>
    <mergeCell ref="F72:F74"/>
    <mergeCell ref="D63:D65"/>
    <mergeCell ref="E63:E65"/>
    <mergeCell ref="F63:F65"/>
    <mergeCell ref="D66:D68"/>
    <mergeCell ref="E66:E68"/>
    <mergeCell ref="F66:F68"/>
    <mergeCell ref="D57:D59"/>
    <mergeCell ref="E57:E59"/>
    <mergeCell ref="D60:D62"/>
    <mergeCell ref="E60:E62"/>
    <mergeCell ref="D54:D56"/>
    <mergeCell ref="E81:E83"/>
    <mergeCell ref="D84:D86"/>
    <mergeCell ref="E84:E86"/>
    <mergeCell ref="D105:D107"/>
    <mergeCell ref="E105:E107"/>
    <mergeCell ref="D120:D122"/>
    <mergeCell ref="E120:E122"/>
    <mergeCell ref="F120:F122"/>
    <mergeCell ref="F108:F110"/>
    <mergeCell ref="D111:D113"/>
    <mergeCell ref="E111:E113"/>
    <mergeCell ref="F111:F113"/>
    <mergeCell ref="D87:D89"/>
    <mergeCell ref="E87:E89"/>
    <mergeCell ref="F87:F89"/>
    <mergeCell ref="D93:D95"/>
    <mergeCell ref="E93:E95"/>
    <mergeCell ref="F93:F95"/>
    <mergeCell ref="D108:D110"/>
    <mergeCell ref="E108:E110"/>
    <mergeCell ref="F90:L90"/>
    <mergeCell ref="H91:I91"/>
    <mergeCell ref="F92:L92"/>
    <mergeCell ref="G114:G115"/>
    <mergeCell ref="D126:D128"/>
    <mergeCell ref="E126:E128"/>
    <mergeCell ref="F126:F128"/>
    <mergeCell ref="D114:D116"/>
    <mergeCell ref="E114:E116"/>
    <mergeCell ref="F114:F116"/>
    <mergeCell ref="D117:D119"/>
    <mergeCell ref="E117:E119"/>
    <mergeCell ref="F117:F119"/>
    <mergeCell ref="D129:D131"/>
    <mergeCell ref="E129:E131"/>
    <mergeCell ref="F129:F131"/>
    <mergeCell ref="D132:D134"/>
    <mergeCell ref="E132:E134"/>
    <mergeCell ref="F132:F134"/>
    <mergeCell ref="G132:G133"/>
    <mergeCell ref="G135:G136"/>
    <mergeCell ref="G138:G139"/>
    <mergeCell ref="D135:D137"/>
    <mergeCell ref="E135:E137"/>
    <mergeCell ref="F135:F137"/>
    <mergeCell ref="D138:D140"/>
    <mergeCell ref="E138:E140"/>
    <mergeCell ref="F138:F140"/>
    <mergeCell ref="D147:D149"/>
    <mergeCell ref="E147:E149"/>
    <mergeCell ref="F147:F149"/>
    <mergeCell ref="D150:D152"/>
    <mergeCell ref="E150:E152"/>
    <mergeCell ref="F150:F152"/>
    <mergeCell ref="D141:D143"/>
    <mergeCell ref="E141:E143"/>
    <mergeCell ref="F141:F143"/>
    <mergeCell ref="D144:D146"/>
    <mergeCell ref="E144:E146"/>
    <mergeCell ref="F144:F146"/>
    <mergeCell ref="G153:G154"/>
    <mergeCell ref="G156:G157"/>
    <mergeCell ref="G160:G161"/>
    <mergeCell ref="G163:G164"/>
    <mergeCell ref="D178:D180"/>
    <mergeCell ref="E178:E180"/>
    <mergeCell ref="F178:F180"/>
    <mergeCell ref="D181:D183"/>
    <mergeCell ref="E181:E183"/>
    <mergeCell ref="F181:F183"/>
    <mergeCell ref="D172:D174"/>
    <mergeCell ref="D163:D171"/>
    <mergeCell ref="E163:E171"/>
    <mergeCell ref="F163:F171"/>
    <mergeCell ref="D153:D155"/>
    <mergeCell ref="E153:E155"/>
    <mergeCell ref="F153:F155"/>
    <mergeCell ref="D156:D158"/>
    <mergeCell ref="E156:E158"/>
    <mergeCell ref="F156:F158"/>
    <mergeCell ref="D160:D162"/>
    <mergeCell ref="E160:E162"/>
    <mergeCell ref="F160:F162"/>
    <mergeCell ref="E172:E174"/>
    <mergeCell ref="F172:F174"/>
    <mergeCell ref="D175:D177"/>
    <mergeCell ref="E175:E177"/>
    <mergeCell ref="F175:F177"/>
    <mergeCell ref="D184:D186"/>
    <mergeCell ref="E184:E186"/>
    <mergeCell ref="F184:F186"/>
    <mergeCell ref="D187:D189"/>
    <mergeCell ref="E187:E189"/>
    <mergeCell ref="F187:F189"/>
    <mergeCell ref="D208:D210"/>
    <mergeCell ref="E208:E210"/>
    <mergeCell ref="F208:F210"/>
    <mergeCell ref="D199:D201"/>
    <mergeCell ref="E199:E201"/>
    <mergeCell ref="F199:F201"/>
    <mergeCell ref="D202:D204"/>
    <mergeCell ref="E202:E204"/>
    <mergeCell ref="F202:F204"/>
    <mergeCell ref="D193:D195"/>
    <mergeCell ref="E193:E195"/>
    <mergeCell ref="F193:F195"/>
    <mergeCell ref="D196:D198"/>
    <mergeCell ref="E196:E198"/>
    <mergeCell ref="F196:F198"/>
    <mergeCell ref="G196:G197"/>
    <mergeCell ref="D205:D207"/>
    <mergeCell ref="E205:E207"/>
    <mergeCell ref="F205:F207"/>
    <mergeCell ref="D211:D213"/>
    <mergeCell ref="E211:E213"/>
    <mergeCell ref="F211:F213"/>
    <mergeCell ref="D214:D216"/>
    <mergeCell ref="E214:E216"/>
    <mergeCell ref="F214:F216"/>
    <mergeCell ref="G211:G212"/>
    <mergeCell ref="G214:G215"/>
    <mergeCell ref="D239:D241"/>
    <mergeCell ref="E239:E241"/>
    <mergeCell ref="F239:F241"/>
    <mergeCell ref="D223:D225"/>
    <mergeCell ref="E223:E225"/>
    <mergeCell ref="F223:F225"/>
    <mergeCell ref="D227:D229"/>
    <mergeCell ref="E227:E229"/>
    <mergeCell ref="F227:F229"/>
    <mergeCell ref="D217:D219"/>
    <mergeCell ref="E217:E219"/>
    <mergeCell ref="F217:F219"/>
    <mergeCell ref="D220:D222"/>
    <mergeCell ref="E220:E222"/>
    <mergeCell ref="F220:F222"/>
    <mergeCell ref="G220:G221"/>
    <mergeCell ref="D248:D250"/>
    <mergeCell ref="E248:E250"/>
    <mergeCell ref="F248:F250"/>
    <mergeCell ref="D251:D253"/>
    <mergeCell ref="E251:E253"/>
    <mergeCell ref="F251:F253"/>
    <mergeCell ref="G251:G252"/>
    <mergeCell ref="D230:D238"/>
    <mergeCell ref="E230:E238"/>
    <mergeCell ref="F230:F238"/>
    <mergeCell ref="D242:D244"/>
    <mergeCell ref="E242:E244"/>
    <mergeCell ref="F242:F244"/>
    <mergeCell ref="D245:D247"/>
    <mergeCell ref="E245:E247"/>
    <mergeCell ref="F245:F247"/>
    <mergeCell ref="D263:D265"/>
    <mergeCell ref="E263:E265"/>
    <mergeCell ref="F263:F265"/>
    <mergeCell ref="G257:G258"/>
    <mergeCell ref="D269:D271"/>
    <mergeCell ref="E269:E271"/>
    <mergeCell ref="F269:F271"/>
    <mergeCell ref="D266:D268"/>
    <mergeCell ref="E266:E268"/>
    <mergeCell ref="F266:F268"/>
    <mergeCell ref="D254:D256"/>
    <mergeCell ref="E254:E256"/>
    <mergeCell ref="F254:F256"/>
    <mergeCell ref="D260:D262"/>
    <mergeCell ref="E260:E262"/>
    <mergeCell ref="F260:F262"/>
    <mergeCell ref="D257:D259"/>
    <mergeCell ref="E257:E259"/>
    <mergeCell ref="F257:F259"/>
    <mergeCell ref="D272:D274"/>
    <mergeCell ref="E272:E274"/>
    <mergeCell ref="F272:F274"/>
    <mergeCell ref="G269:G270"/>
    <mergeCell ref="G272:G273"/>
    <mergeCell ref="G275:G276"/>
    <mergeCell ref="D290:D292"/>
    <mergeCell ref="E290:E292"/>
    <mergeCell ref="F290:F292"/>
    <mergeCell ref="D281:D283"/>
    <mergeCell ref="E281:E283"/>
    <mergeCell ref="F281:F283"/>
    <mergeCell ref="D284:D286"/>
    <mergeCell ref="E284:E286"/>
    <mergeCell ref="F284:F286"/>
    <mergeCell ref="D275:D277"/>
    <mergeCell ref="E275:E277"/>
    <mergeCell ref="F275:F277"/>
    <mergeCell ref="D278:D280"/>
    <mergeCell ref="E278:E280"/>
    <mergeCell ref="F278:F280"/>
    <mergeCell ref="G278:G279"/>
    <mergeCell ref="D287:D289"/>
    <mergeCell ref="E287:E289"/>
    <mergeCell ref="F287:F289"/>
    <mergeCell ref="F309:F311"/>
    <mergeCell ref="D327:D329"/>
    <mergeCell ref="E327:E329"/>
    <mergeCell ref="F327:F329"/>
    <mergeCell ref="D330:D332"/>
    <mergeCell ref="E330:E332"/>
    <mergeCell ref="F330:F332"/>
    <mergeCell ref="D318:D320"/>
    <mergeCell ref="E318:E320"/>
    <mergeCell ref="F318:F320"/>
    <mergeCell ref="D321:D323"/>
    <mergeCell ref="E321:E323"/>
    <mergeCell ref="F321:F323"/>
    <mergeCell ref="D324:D326"/>
    <mergeCell ref="E324:E326"/>
    <mergeCell ref="F324:F326"/>
    <mergeCell ref="F357:F359"/>
    <mergeCell ref="M294:M297"/>
    <mergeCell ref="D351:D353"/>
    <mergeCell ref="E351:E353"/>
    <mergeCell ref="F351:F353"/>
    <mergeCell ref="D354:D356"/>
    <mergeCell ref="E354:E356"/>
    <mergeCell ref="F354:F356"/>
    <mergeCell ref="D345:D347"/>
    <mergeCell ref="E345:E347"/>
    <mergeCell ref="F345:F347"/>
    <mergeCell ref="D348:D350"/>
    <mergeCell ref="E348:E350"/>
    <mergeCell ref="F348:F350"/>
    <mergeCell ref="D339:D341"/>
    <mergeCell ref="E339:E341"/>
    <mergeCell ref="F339:F341"/>
    <mergeCell ref="D342:D344"/>
    <mergeCell ref="E342:E344"/>
    <mergeCell ref="F342:F344"/>
    <mergeCell ref="D333:D335"/>
    <mergeCell ref="E333:E335"/>
    <mergeCell ref="G357:G358"/>
    <mergeCell ref="G297:G298"/>
    <mergeCell ref="G66:G67"/>
    <mergeCell ref="G69:G70"/>
    <mergeCell ref="G72:G73"/>
    <mergeCell ref="G75:G76"/>
    <mergeCell ref="G78:G79"/>
    <mergeCell ref="G81:G82"/>
    <mergeCell ref="G84:G85"/>
    <mergeCell ref="G87:G88"/>
    <mergeCell ref="G93:G94"/>
    <mergeCell ref="G345:G346"/>
    <mergeCell ref="G348:G349"/>
    <mergeCell ref="G351:G352"/>
    <mergeCell ref="G354:G355"/>
    <mergeCell ref="G336:G337"/>
    <mergeCell ref="G339:G340"/>
    <mergeCell ref="G342:G343"/>
    <mergeCell ref="G330:G331"/>
    <mergeCell ref="G281:G282"/>
    <mergeCell ref="G284:G285"/>
    <mergeCell ref="G287:G288"/>
    <mergeCell ref="G290:G291"/>
    <mergeCell ref="G294:G295"/>
    <mergeCell ref="G306:G307"/>
    <mergeCell ref="G309:G310"/>
    <mergeCell ref="G312:G313"/>
    <mergeCell ref="G315:G316"/>
    <mergeCell ref="G318:G319"/>
    <mergeCell ref="G321:G322"/>
    <mergeCell ref="G327:G328"/>
    <mergeCell ref="G324:G325"/>
    <mergeCell ref="G117:G118"/>
    <mergeCell ref="G120:G121"/>
    <mergeCell ref="G126:G127"/>
    <mergeCell ref="G129:G130"/>
    <mergeCell ref="G254:G255"/>
    <mergeCell ref="G260:G261"/>
    <mergeCell ref="G263:G264"/>
    <mergeCell ref="G266:G267"/>
    <mergeCell ref="G217:G218"/>
    <mergeCell ref="G223:G224"/>
    <mergeCell ref="G227:G228"/>
    <mergeCell ref="G230:G231"/>
    <mergeCell ref="G239:G240"/>
    <mergeCell ref="G184:G185"/>
    <mergeCell ref="G187:G188"/>
    <mergeCell ref="G193:G194"/>
    <mergeCell ref="G242:G243"/>
    <mergeCell ref="G245:G246"/>
    <mergeCell ref="G248:G249"/>
    <mergeCell ref="G199:G200"/>
    <mergeCell ref="G202:G203"/>
    <mergeCell ref="G205:G206"/>
    <mergeCell ref="G208:G209"/>
    <mergeCell ref="G181:G182"/>
    <mergeCell ref="G29:G30"/>
    <mergeCell ref="G98:G99"/>
    <mergeCell ref="G165:G166"/>
    <mergeCell ref="G232:G233"/>
    <mergeCell ref="G299:G300"/>
    <mergeCell ref="G31:G32"/>
    <mergeCell ref="G100:G101"/>
    <mergeCell ref="G167:G168"/>
    <mergeCell ref="G234:G235"/>
    <mergeCell ref="G301:G302"/>
    <mergeCell ref="G33:G34"/>
    <mergeCell ref="G102:G103"/>
    <mergeCell ref="G169:G170"/>
    <mergeCell ref="G236:G237"/>
    <mergeCell ref="G303:G30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5:J45 I24:J24 I27:J27 I36:J36 I39:J39 I42:J42 I48:J48 I51:J51 I57:J57 I60:J60 I63:J63 I66:J66 I69:J69 I72:J72 I75:J75 I78:J78 I81:J81 I84:J84 I227:J227 I230:J230 I239:J239 I242:J242 I245:J245 I248:J248 I251:J251 I254:J254 I260:J260 I263:J263 I266:J266 I269:J269 I272:J272 I275:J275 I278:J278 I281:J281 I284:J284 I8:J8 I87:J87 I156:J156 I96:J96 I105:J105 I108:J108 I111:J111 I114:J114 I117:J117 I120:J120 I126:J126 I129:J129 I132:J132 I135:J135 I138:J138 I141:J141 I144:J144 I147:J147 I150:J150 I153:J153 I160:J160 I93:J93 I163:J163 I172:J172 I175:J175 I178:J178 I181:J181 I184:J184 I187:J187 I193:J193 I196:J196 I199:J199 I202:J202 I205:J205 I211:J211 I214:J214 I217:J217 I220:J220 I223:J223 I208:J208 I287:J287 I290:J290 I294:J294 I297:J297 I306:J306 I309:J309 I312:J312 I315:J315 I318:J318 I321:J321 I327:J327 I330:J330 I333:J333 I336:J336 I339:J339 I342:J342 I345:J345 I348:J348 I351:J351 I354:J354 I357:J357 I2:J2 I5:J5 I54:J54 I123:J123 I190:J190 I257:J257 I324:J324 I29 J29 I98 J98 I165 J165 I232 J232 I299 J299 I31 J31 I100 J100 I167 J167 I234 J234 I301 J301 I33 J33 I102 J102 I169 J169 I236 J236 I303 J30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91">
      <formula1>900</formula1>
    </dataValidation>
    <dataValidation type="textLength" operator="lessThanOrEqual" allowBlank="1" showInputMessage="1" showErrorMessage="1" errorTitle="Ошибка" error="Допускается ввод не более 900 символов!" sqref="M160:M161 M227:M228 M23 M93:M94 M294:M295">
      <formula1>900</formula1>
    </dataValidation>
    <dataValidation type="decimal" allowBlank="1" showErrorMessage="1" errorTitle="Ошибка" error="Допускается ввод только действительных чисел!" sqref="K227 K230 K239 K242 K245 K248 K251 K254 K260 K263 K266 K269 K272 K275 K278 K281 K284 K287 K10 K93 K153 K150 K147 K144 K141 K138 K135 K132 K129 K126 K120 K117 K114 K111 K108 K105 K96 K160 K156 K163 K172 K175 K178 K181 K184 K187 K193 K196 K199 K202 K205 K211 K214 K217 K220 K223 K208 K290 K294 K297 K306 K309 K312 K315 K318 K321 K327 K330 K333 K336 K339 K342 K345 K348 K351 K354 K357 K5 K123 K190 K257 K324 K98 K165 K232 K299 K100 K167 K234 K301 K102 K169 K236 K303">
      <formula1>-9.99999999999999E+23</formula1>
      <formula2>9.99999999999999E+23</formula2>
    </dataValidation>
  </dataValidations>
  <hyperlinks>
    <hyperlink ref="L91" r:id="rId2" xr:uid="{.6091165-23A4-1DB8-1AB4-0.0F9508F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39298-2A39-9008-44E1-0.B343BD67}" mc:Ignorable="x14ac xr xr2 xr3">
  <sheetPr>
    <tabColor theme="6" tint="0.4"/>
  </sheetPr>
  <dimension ref="A1:R17"/>
  <sheetViews>
    <sheetView topLeftCell="A1" showGridLines="0" zoomScale="90" workbookViewId="0">
      <selection activeCell="G14" sqref="G14"/>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173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ИМУП «ПОСЖИЛКОМСЕРВИС»</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325</v>
      </c>
      <c r="E8" s="2209"/>
      <c r="F8" s="2209"/>
      <c r="G8" s="2209"/>
      <c r="H8" s="2389" t="s">
        <v>326</v>
      </c>
      <c r="R8" s="374">
        <v>14</v>
      </c>
    </row>
    <row customHeight="1" ht="24">
      <c r="C9" s="376"/>
      <c r="D9" s="386" t="s">
        <v>89</v>
      </c>
      <c r="E9" s="108" t="s">
        <v>327</v>
      </c>
      <c r="F9" s="108" t="s">
        <v>328</v>
      </c>
      <c r="G9" s="108" t="s">
        <v>415</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1180</v>
      </c>
      <c r="G10" s="2717" t="s">
        <v>1181</v>
      </c>
      <c r="H10" s="2169" t="s">
        <v>1182</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1183</v>
      </c>
      <c r="G11" s="2717" t="s">
        <v>1184</v>
      </c>
      <c r="H11" s="2170"/>
      <c r="R11" s="374">
        <v>14</v>
      </c>
    </row>
    <row customHeight="1" ht="14.699999999999998">
      <c r="A12" s="102"/>
      <c r="C12" s="387"/>
      <c r="D12" s="147" t="s">
        <v>91</v>
      </c>
      <c r="E12" s="388" t="str">
        <f>"Сведения о планировании закупочных процедур"&amp;IF(TEMPLATE_SPHERE="TKO"," &lt;1&gt;","")</f>
        <v>Сведения о планировании закупочных процедур</v>
      </c>
      <c r="F12" s="257" t="s">
        <v>1185</v>
      </c>
      <c r="G12" s="2717" t="s">
        <v>1186</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92</v>
      </c>
      <c r="E13" s="388" t="str">
        <f>"Сведения о результатах проведения закупочных процедур"&amp;IF(TEMPLATE_SPHERE="TKO"," &lt;1&gt;","")</f>
        <v>Сведения о результатах проведения закупочных процедур</v>
      </c>
      <c r="F13" s="257" t="s">
        <v>1187</v>
      </c>
      <c r="G13" s="2717" t="s">
        <v>1188</v>
      </c>
      <c r="H13" s="2170"/>
      <c r="I13" s="350"/>
      <c r="K13" s="374"/>
      <c r="R13" s="374">
        <v>14</v>
      </c>
    </row>
    <row customHeight="1" ht="14.699999999999998">
      <c r="A14" s="343"/>
      <c r="C14" s="376"/>
      <c r="D14" s="347"/>
      <c r="E14" s="395" t="s">
        <v>347</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83</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66B2E78F-4C7B-17A5-92B5-0.949F4DE1}"/>
    <hyperlink ref="G11" r:id="rId3" xr:uid="{6EB4B977-9A1C-43D9-4425-0.37A9ACCD}"/>
    <hyperlink ref="G12" r:id="rId4" xr:uid="{6F15C09D-ABBD-D9F1-81A6-0.663BD1F2}"/>
    <hyperlink ref="G13" r:id="rId5" xr:uid="{C0F686B5-E3FA-2E36-E62D-0.59D4C7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F39B1-6AF5-8A47-5B8F-0.C23E2189}" mc:Ignorable="x14ac xr xr2 xr3">
  <sheetPr>
    <tabColor rgb="FFCCCCFF"/>
  </sheetPr>
  <dimension ref="A1:AR158"/>
  <sheetViews>
    <sheetView topLeftCell="A1" showGridLines="0" zoomScale="90" workbookViewId="0">
      <selection activeCell="S45" sqref="S45:S46"/>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ИМУП «ПОСЖИЛКОМСЕРВИС»</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89</v>
      </c>
      <c r="E9" s="2101" t="s">
        <v>124</v>
      </c>
      <c r="F9" s="2103"/>
      <c r="G9" s="2127" t="s">
        <v>107</v>
      </c>
      <c r="H9" s="2127" t="s">
        <v>89</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90</v>
      </c>
      <c r="F10" s="1284" t="s">
        <v>130</v>
      </c>
      <c r="G10" s="2127"/>
      <c r="H10" s="2127"/>
      <c r="I10" s="2127"/>
      <c r="J10" s="2127"/>
      <c r="K10" s="110" t="s">
        <v>110</v>
      </c>
      <c r="L10" s="2127" t="s">
        <v>89</v>
      </c>
      <c r="M10" s="2127"/>
      <c r="N10" s="110" t="s">
        <v>131</v>
      </c>
      <c r="O10" s="110" t="s">
        <v>110</v>
      </c>
      <c r="P10" s="2127" t="s">
        <v>89</v>
      </c>
      <c r="Q10" s="2127"/>
      <c r="R10" s="110" t="s">
        <v>131</v>
      </c>
      <c r="S10" s="283" t="s">
        <v>110</v>
      </c>
      <c r="T10" s="2127" t="s">
        <v>89</v>
      </c>
      <c r="U10" s="2127"/>
      <c r="V10" s="283" t="s">
        <v>90</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91</v>
      </c>
      <c r="H11" s="2156" t="s">
        <v>113</v>
      </c>
      <c r="I11" s="2156"/>
      <c r="J11" s="1249" t="s">
        <v>93</v>
      </c>
      <c r="K11" s="1249" t="s">
        <v>94</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162</v>
      </c>
      <c r="F18" s="2145" t="s">
        <v>67</v>
      </c>
      <c r="G18" s="2631"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553"/>
      <c r="I18" s="2553">
        <v>1</v>
      </c>
      <c r="J18" s="2501" t="s">
        <v>163</v>
      </c>
      <c r="K18" s="2185" t="s">
        <v>67</v>
      </c>
      <c r="L18" s="2108"/>
      <c r="M18" s="2108" t="s">
        <v>111</v>
      </c>
      <c r="N18" s="2504" t="str">
        <f>IF(Z18="","",INDEX(TERRITORY_MR_LIST,MATCH(Z18,TERRITORY_LIST_ID,0)))</f>
        <v>Территория 1</v>
      </c>
      <c r="O18" s="2185" t="s">
        <v>19</v>
      </c>
      <c r="P18" s="2108"/>
      <c r="Q18" s="2108" t="s">
        <v>111</v>
      </c>
      <c r="R18" s="2632" t="s">
        <v>28</v>
      </c>
      <c r="S18" s="2107" t="s">
        <v>19</v>
      </c>
      <c r="T18" s="2108"/>
      <c r="U18" s="2108" t="s">
        <v>111</v>
      </c>
      <c r="V18" s="2632" t="s">
        <v>28</v>
      </c>
      <c r="W18" s="2501"/>
      <c r="X18" s="1267"/>
      <c r="Y18" s="1267"/>
      <c r="Z18" s="1267" t="s">
        <v>99</v>
      </c>
      <c r="AA18" s="1267"/>
      <c r="AB18" s="1267" t="s">
        <v>164</v>
      </c>
      <c r="AC18" s="1267" t="s">
        <v>165</v>
      </c>
      <c r="AD18" s="1267" t="s">
        <v>166</v>
      </c>
      <c r="AE18" s="1267" t="s">
        <v>167</v>
      </c>
      <c r="AF18" s="1267" t="s">
        <v>168</v>
      </c>
      <c r="AG18" s="1267" t="s">
        <v>169</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Производство тепловой энергии. Некомбинированная выработка; Передача. Тепловая энергия; Сбыт. Тепловая энергия</v>
      </c>
      <c r="AJ18" s="1267" t="str">
        <f>IF($J$18=0,"",$J$18)</f>
        <v>Тарифы на тепловую энергию (мощность) потребителям в случае отсутствия дифференциации тарифов по схеме подключения</v>
      </c>
      <c r="AK18" s="1267" t="str">
        <f>IF($K$18="нет","без дифференциации",IF($N$18=0,"",$N$18))</f>
        <v>Территория 1</v>
      </c>
      <c r="AL18" s="1267" t="str">
        <f>IF($O$18="нет","без дифференциации",IF($R$18=0,"",$R$18))</f>
        <v>без дифференциации</v>
      </c>
      <c r="AM18" s="1267" t="str">
        <f>IF($S$18="нет","без дифференциации",IF($V$18=0,"",$V$18))</f>
        <v>без дифференциации</v>
      </c>
      <c r="AN18" s="1772">
        <f>$I$18</f>
        <v>1</v>
      </c>
      <c r="AO18" s="1267" t="str">
        <f>$I$18&amp;"."&amp;$M$18</f>
        <v>1.1</v>
      </c>
      <c r="AP18" s="1259" t="str">
        <f>$I$18&amp;"."&amp;$M$18&amp;"."&amp;$Q$18</f>
        <v>1.1.1</v>
      </c>
      <c r="AQ18" s="1259" t="str">
        <f>$I$18&amp;"."&amp;$M$18&amp;"."&amp;$Q$18&amp;"."&amp;$U$18</f>
        <v>1.1.1.1</v>
      </c>
      <c r="AR18" s="1283">
        <v>0</v>
      </c>
    </row>
    <row s="1853" customFormat="1" customHeight="1" ht="17.25">
      <c r="A19" s="321"/>
      <c r="C19" s="320"/>
      <c r="D19" s="2135"/>
      <c r="E19" s="2164"/>
      <c r="F19" s="2146"/>
      <c r="G19" s="2631"/>
      <c r="H19" s="2553"/>
      <c r="I19" s="2553"/>
      <c r="J19" s="2501"/>
      <c r="K19" s="2186"/>
      <c r="L19" s="2108"/>
      <c r="M19" s="2108"/>
      <c r="N19" s="2504"/>
      <c r="O19" s="2186"/>
      <c r="P19" s="2108"/>
      <c r="Q19" s="2108"/>
      <c r="R19" s="2632" t="s">
        <v>28</v>
      </c>
      <c r="S19" s="2107"/>
      <c r="T19" s="2633"/>
      <c r="U19" s="2634"/>
      <c r="V19" s="2635" t="s">
        <v>170</v>
      </c>
      <c r="W19" s="2636"/>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637"/>
      <c r="H20" s="2503"/>
      <c r="I20" s="2503"/>
      <c r="J20" s="2533"/>
      <c r="K20" s="2186"/>
      <c r="L20" s="2503"/>
      <c r="M20" s="2503"/>
      <c r="N20" s="2505"/>
      <c r="O20" s="2112"/>
      <c r="P20" s="2633"/>
      <c r="Q20" s="2634"/>
      <c r="R20" s="2638" t="s">
        <v>171</v>
      </c>
      <c r="S20" s="2639"/>
      <c r="T20" s="2639"/>
      <c r="U20" s="2639"/>
      <c r="V20" s="2639"/>
      <c r="W20" s="2636"/>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637"/>
      <c r="H21" s="2503"/>
      <c r="I21" s="2503"/>
      <c r="J21" s="2533"/>
      <c r="K21" s="2112"/>
      <c r="L21" s="2633"/>
      <c r="M21" s="2634"/>
      <c r="N21" s="2640" t="s">
        <v>172</v>
      </c>
      <c r="O21" s="2634"/>
      <c r="P21" s="2634"/>
      <c r="Q21" s="2634"/>
      <c r="R21" s="2634"/>
      <c r="S21" s="2639"/>
      <c r="T21" s="2639"/>
      <c r="U21" s="2639"/>
      <c r="V21" s="2639"/>
      <c r="W21" s="2636"/>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customHeight="1" ht="17.25">
      <c r="A22" s="1840"/>
      <c r="B22" s="1853"/>
      <c r="C22" s="1842"/>
      <c r="D22" s="1830"/>
      <c r="E22" s="1847"/>
      <c r="F22" s="1784"/>
      <c r="G22" s="1848"/>
      <c r="H22" s="2529" t="s">
        <v>173</v>
      </c>
      <c r="I22" s="2529" t="s">
        <v>112</v>
      </c>
      <c r="J22" s="2501" t="s">
        <v>174</v>
      </c>
      <c r="K22" s="2185" t="s">
        <v>67</v>
      </c>
      <c r="L22" s="2108"/>
      <c r="M22" s="2108" t="s">
        <v>111</v>
      </c>
      <c r="N22" s="2504" t="str">
        <f>IF(Z22="","",INDEX(TERRITORY_MR_LIST,MATCH(Z22,TERRITORY_LIST_ID,0)))</f>
        <v>Территория 1</v>
      </c>
      <c r="O22" s="2185" t="s">
        <v>19</v>
      </c>
      <c r="P22" s="2108"/>
      <c r="Q22" s="2108" t="s">
        <v>111</v>
      </c>
      <c r="R22" s="2641" t="s">
        <v>28</v>
      </c>
      <c r="S22" s="2107" t="s">
        <v>19</v>
      </c>
      <c r="T22" s="1811"/>
      <c r="U22" s="1811" t="s">
        <v>111</v>
      </c>
      <c r="V22" s="2642" t="s">
        <v>28</v>
      </c>
      <c r="W22" s="1801"/>
      <c r="X22" s="1853"/>
      <c r="Y22" s="1267"/>
      <c r="Z22" s="1267" t="s">
        <v>99</v>
      </c>
      <c r="AA22" s="1267"/>
      <c r="AB22" s="1267"/>
      <c r="AC22" s="1974" t="s">
        <v>165</v>
      </c>
      <c r="AD22" s="1267" t="s">
        <v>175</v>
      </c>
      <c r="AE22" s="1267" t="s">
        <v>176</v>
      </c>
      <c r="AF22" s="1267" t="s">
        <v>177</v>
      </c>
      <c r="AG22" s="1267" t="s">
        <v>178</v>
      </c>
      <c r="AH22" s="1267" t="str">
        <f>IF($E$18=0,"",$E$18)</f>
        <v>Тарифы на тепловую энергию (мощность), поставляемую теплоснабжающими организациями потребителям, другим теплоснабжающим организациям</v>
      </c>
      <c r="AI22" s="1267" t="str">
        <f>IF($G$18=0,"",$G$18)</f>
        <v>Производство тепловой энергии. Некомбинированная выработка; Передача. Тепловая энергия; Сбыт. Тепловая энергия</v>
      </c>
      <c r="AJ22" s="1267" t="str">
        <f>IF($J$22=0,"",$J$22)</f>
        <v>Тарифы на тепловую энергию (мощность) населению и потребителям, приравненных к населению</v>
      </c>
      <c r="AK22" s="1267" t="str">
        <f>IF($K$22="нет","без дифференциации",IF($N$22=0,"",$N$22))</f>
        <v>Территория 1</v>
      </c>
      <c r="AL22" s="1844" t="str">
        <f>IF($O$22="нет","без дифференциации",IF($R$22=0,"",$R$22))</f>
        <v>без дифференциации</v>
      </c>
      <c r="AM22" s="1844" t="str">
        <f>IF($S$22="нет","без дифференциации",IF($V$22=0,"",$V$22))</f>
        <v>без дифференциации</v>
      </c>
      <c r="AN22" s="1267" t="str">
        <f>$I$22</f>
        <v>2</v>
      </c>
      <c r="AO22" s="1267" t="str">
        <f>$I$22&amp;"."&amp;$M$22</f>
        <v>2.1</v>
      </c>
      <c r="AP22" s="1267" t="str">
        <f>$I$22&amp;"."&amp;$M$22&amp;"."&amp;$Q$22</f>
        <v>2.1.1</v>
      </c>
      <c r="AQ22" s="1267" t="str">
        <f>$I$22&amp;"."&amp;$M$22&amp;"."&amp;$Q$22&amp;"."&amp;$U$22</f>
        <v>2.1.1.1</v>
      </c>
      <c r="AR22" s="1853"/>
    </row>
    <row customHeight="1" ht="17.25">
      <c r="A23" s="1840"/>
      <c r="B23" s="1853"/>
      <c r="C23" s="1845"/>
      <c r="D23" s="1830"/>
      <c r="E23" s="1847"/>
      <c r="F23" s="1784"/>
      <c r="G23" s="1848"/>
      <c r="H23" s="2529"/>
      <c r="I23" s="2529"/>
      <c r="J23" s="2501"/>
      <c r="K23" s="2186"/>
      <c r="L23" s="2108"/>
      <c r="M23" s="2108"/>
      <c r="N23" s="2504"/>
      <c r="O23" s="2186"/>
      <c r="P23" s="2108"/>
      <c r="Q23" s="2108"/>
      <c r="R23" s="2641" t="s">
        <v>28</v>
      </c>
      <c r="S23" s="2107"/>
      <c r="T23" s="317"/>
      <c r="U23" s="318"/>
      <c r="V23" s="318" t="s">
        <v>170</v>
      </c>
      <c r="W23" s="319"/>
      <c r="X23" s="1853"/>
      <c r="Y23" s="1259"/>
      <c r="Z23" s="1259"/>
      <c r="AA23" s="1259"/>
      <c r="AB23" s="1259"/>
      <c r="AC23" s="1259"/>
      <c r="AD23" s="1259"/>
      <c r="AE23" s="1259"/>
      <c r="AF23" s="1259"/>
      <c r="AG23" s="1259"/>
      <c r="AH23" s="1259"/>
      <c r="AI23" s="1259"/>
      <c r="AJ23" s="1259"/>
      <c r="AK23" s="1259"/>
      <c r="AL23" s="1853"/>
      <c r="AM23" s="1853"/>
      <c r="AN23" s="1853"/>
      <c r="AO23" s="1853"/>
      <c r="AP23" s="1853"/>
      <c r="AQ23" s="1853"/>
      <c r="AR23" s="1853"/>
    </row>
    <row customHeight="1" ht="17.25">
      <c r="A24" s="1840"/>
      <c r="B24" s="1853"/>
      <c r="C24" s="1845"/>
      <c r="D24" s="1830"/>
      <c r="E24" s="1847"/>
      <c r="F24" s="1784"/>
      <c r="G24" s="1848"/>
      <c r="H24" s="2503"/>
      <c r="I24" s="2503"/>
      <c r="J24" s="2533"/>
      <c r="K24" s="2186"/>
      <c r="L24" s="2503"/>
      <c r="M24" s="2503"/>
      <c r="N24" s="2505"/>
      <c r="O24" s="2112"/>
      <c r="P24" s="317"/>
      <c r="Q24" s="318"/>
      <c r="R24" s="318" t="s">
        <v>171</v>
      </c>
      <c r="S24" s="1846"/>
      <c r="T24" s="1846"/>
      <c r="U24" s="1846"/>
      <c r="V24" s="1846"/>
      <c r="W24" s="319"/>
      <c r="X24" s="1853"/>
      <c r="Y24" s="1259"/>
      <c r="Z24" s="1259"/>
      <c r="AA24" s="1259"/>
      <c r="AB24" s="1259"/>
      <c r="AC24" s="1259"/>
      <c r="AD24" s="1259"/>
      <c r="AE24" s="1259"/>
      <c r="AF24" s="1259"/>
      <c r="AG24" s="1259"/>
      <c r="AH24" s="1259"/>
      <c r="AI24" s="1259"/>
      <c r="AJ24" s="1259"/>
      <c r="AK24" s="1259"/>
      <c r="AL24" s="1853"/>
      <c r="AM24" s="1853"/>
      <c r="AN24" s="1853"/>
      <c r="AO24" s="1853"/>
      <c r="AP24" s="1853"/>
      <c r="AQ24" s="1853"/>
      <c r="AR24" s="1853"/>
    </row>
    <row customHeight="1" ht="17.25">
      <c r="A25" s="1840"/>
      <c r="B25" s="1853"/>
      <c r="C25" s="1845"/>
      <c r="D25" s="1830"/>
      <c r="E25" s="1847"/>
      <c r="F25" s="1784"/>
      <c r="G25" s="1848"/>
      <c r="H25" s="2503"/>
      <c r="I25" s="2503"/>
      <c r="J25" s="2533"/>
      <c r="K25" s="2112"/>
      <c r="L25" s="317"/>
      <c r="M25" s="318"/>
      <c r="N25" s="318" t="s">
        <v>172</v>
      </c>
      <c r="O25" s="318"/>
      <c r="P25" s="318"/>
      <c r="Q25" s="318"/>
      <c r="R25" s="318"/>
      <c r="S25" s="1846"/>
      <c r="T25" s="1846"/>
      <c r="U25" s="1846"/>
      <c r="V25" s="1846"/>
      <c r="W25" s="319"/>
      <c r="X25" s="1853"/>
      <c r="Y25" s="1259"/>
      <c r="Z25" s="1259"/>
      <c r="AA25" s="1259"/>
      <c r="AB25" s="1259"/>
      <c r="AC25" s="1259"/>
      <c r="AD25" s="1259"/>
      <c r="AE25" s="1259"/>
      <c r="AF25" s="1259"/>
      <c r="AG25" s="1259"/>
      <c r="AH25" s="1259"/>
      <c r="AI25" s="1259"/>
      <c r="AJ25" s="1259"/>
      <c r="AK25" s="1259"/>
      <c r="AL25" s="1853"/>
      <c r="AM25" s="1853"/>
      <c r="AN25" s="1853"/>
      <c r="AO25" s="1853"/>
      <c r="AP25" s="1853"/>
      <c r="AQ25" s="1853"/>
      <c r="AR25" s="1853"/>
    </row>
    <row customHeight="1" ht="17.25">
      <c r="A26" s="1840"/>
      <c r="B26" s="1853"/>
      <c r="C26" s="1842"/>
      <c r="D26" s="1830"/>
      <c r="E26" s="1847"/>
      <c r="F26" s="1784"/>
      <c r="G26" s="1848"/>
      <c r="H26" s="2529" t="s">
        <v>173</v>
      </c>
      <c r="I26" s="2529" t="s">
        <v>91</v>
      </c>
      <c r="J26" s="2501" t="s">
        <v>179</v>
      </c>
      <c r="K26" s="2185" t="s">
        <v>67</v>
      </c>
      <c r="L26" s="2108"/>
      <c r="M26" s="2108" t="s">
        <v>111</v>
      </c>
      <c r="N26" s="2504" t="str">
        <f>IF(Z26="","",INDEX(TERRITORY_MR_LIST,MATCH(Z26,TERRITORY_LIST_ID,0)))</f>
        <v>Территория 1</v>
      </c>
      <c r="O26" s="2185" t="s">
        <v>19</v>
      </c>
      <c r="P26" s="2108"/>
      <c r="Q26" s="2108" t="s">
        <v>111</v>
      </c>
      <c r="R26" s="2641" t="s">
        <v>28</v>
      </c>
      <c r="S26" s="2107" t="s">
        <v>19</v>
      </c>
      <c r="T26" s="1811"/>
      <c r="U26" s="1811" t="s">
        <v>111</v>
      </c>
      <c r="V26" s="2642" t="s">
        <v>28</v>
      </c>
      <c r="W26" s="1801"/>
      <c r="X26" s="1853"/>
      <c r="Y26" s="1267"/>
      <c r="Z26" s="1267" t="s">
        <v>99</v>
      </c>
      <c r="AA26" s="1267"/>
      <c r="AB26" s="1267"/>
      <c r="AC26" s="1974" t="s">
        <v>165</v>
      </c>
      <c r="AD26" s="1267" t="s">
        <v>180</v>
      </c>
      <c r="AE26" s="1267" t="s">
        <v>181</v>
      </c>
      <c r="AF26" s="1267" t="s">
        <v>182</v>
      </c>
      <c r="AG26" s="1267" t="s">
        <v>183</v>
      </c>
      <c r="AH26" s="1267" t="str">
        <f>IF($E$18=0,"",$E$18)</f>
        <v>Тарифы на тепловую энергию (мощность), поставляемую теплоснабжающими организациями потребителям, другим теплоснабжающим организациям</v>
      </c>
      <c r="AI26" s="1267" t="str">
        <f>IF($G$18=0,"",$G$18)</f>
        <v>Производство тепловой энергии. Некомбинированная выработка; Передача. Тепловая энергия; Сбыт. Тепловая энергия</v>
      </c>
      <c r="AJ26" s="1267" t="str">
        <f>IF($J$26=0,"",$J$26)</f>
        <v>Тарифы на тепловую энергию (мощность) населению, проживающему в одноэтажных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v>
      </c>
      <c r="AK26" s="1267" t="str">
        <f>IF($K$26="нет","без дифференциации",IF($N$26=0,"",$N$26))</f>
        <v>Территория 1</v>
      </c>
      <c r="AL26" s="1844" t="str">
        <f>IF($O$26="нет","без дифференциации",IF($R$26=0,"",$R$26))</f>
        <v>без дифференциации</v>
      </c>
      <c r="AM26" s="1844" t="str">
        <f>IF($S$26="нет","без дифференциации",IF($V$26=0,"",$V$26))</f>
        <v>без дифференциации</v>
      </c>
      <c r="AN26" s="1267" t="str">
        <f>$I$26</f>
        <v>3</v>
      </c>
      <c r="AO26" s="1267" t="str">
        <f>$I$26&amp;"."&amp;$M$26</f>
        <v>3.1</v>
      </c>
      <c r="AP26" s="1267" t="str">
        <f>$I$26&amp;"."&amp;$M$26&amp;"."&amp;$Q$26</f>
        <v>3.1.1</v>
      </c>
      <c r="AQ26" s="1267" t="str">
        <f>$I$26&amp;"."&amp;$M$26&amp;"."&amp;$Q$26&amp;"."&amp;$U$26</f>
        <v>3.1.1.1</v>
      </c>
      <c r="AR26" s="1853"/>
    </row>
    <row customHeight="1" ht="17.25">
      <c r="A27" s="1840"/>
      <c r="B27" s="1853"/>
      <c r="C27" s="1845"/>
      <c r="D27" s="1830"/>
      <c r="E27" s="1847"/>
      <c r="F27" s="1784"/>
      <c r="G27" s="1848"/>
      <c r="H27" s="2529"/>
      <c r="I27" s="2529"/>
      <c r="J27" s="2501"/>
      <c r="K27" s="2186"/>
      <c r="L27" s="2108"/>
      <c r="M27" s="2108"/>
      <c r="N27" s="2504"/>
      <c r="O27" s="2186"/>
      <c r="P27" s="2108"/>
      <c r="Q27" s="2108"/>
      <c r="R27" s="2641" t="s">
        <v>28</v>
      </c>
      <c r="S27" s="2107"/>
      <c r="T27" s="317"/>
      <c r="U27" s="318"/>
      <c r="V27" s="318" t="s">
        <v>170</v>
      </c>
      <c r="W27" s="319"/>
      <c r="X27" s="1853"/>
      <c r="Y27" s="1259"/>
      <c r="Z27" s="1259"/>
      <c r="AA27" s="1259"/>
      <c r="AB27" s="1259"/>
      <c r="AC27" s="1259"/>
      <c r="AD27" s="1259"/>
      <c r="AE27" s="1259"/>
      <c r="AF27" s="1259"/>
      <c r="AG27" s="1259"/>
      <c r="AH27" s="1259"/>
      <c r="AI27" s="1259"/>
      <c r="AJ27" s="1259"/>
      <c r="AK27" s="1259"/>
      <c r="AL27" s="1853"/>
      <c r="AM27" s="1853"/>
      <c r="AN27" s="1853"/>
      <c r="AO27" s="1853"/>
      <c r="AP27" s="1853"/>
      <c r="AQ27" s="1853"/>
      <c r="AR27" s="1853"/>
    </row>
    <row customHeight="1" ht="17.25">
      <c r="A28" s="1840"/>
      <c r="B28" s="1853"/>
      <c r="C28" s="1845"/>
      <c r="D28" s="1830"/>
      <c r="E28" s="1847"/>
      <c r="F28" s="1784"/>
      <c r="G28" s="1848"/>
      <c r="H28" s="2503"/>
      <c r="I28" s="2503"/>
      <c r="J28" s="2533"/>
      <c r="K28" s="2186"/>
      <c r="L28" s="2503"/>
      <c r="M28" s="2503"/>
      <c r="N28" s="2505"/>
      <c r="O28" s="2112"/>
      <c r="P28" s="317"/>
      <c r="Q28" s="318"/>
      <c r="R28" s="318" t="s">
        <v>171</v>
      </c>
      <c r="S28" s="1846"/>
      <c r="T28" s="1846"/>
      <c r="U28" s="1846"/>
      <c r="V28" s="1846"/>
      <c r="W28" s="319"/>
      <c r="X28" s="1853"/>
      <c r="Y28" s="1259"/>
      <c r="Z28" s="1259"/>
      <c r="AA28" s="1259"/>
      <c r="AB28" s="1259"/>
      <c r="AC28" s="1259"/>
      <c r="AD28" s="1259"/>
      <c r="AE28" s="1259"/>
      <c r="AF28" s="1259"/>
      <c r="AG28" s="1259"/>
      <c r="AH28" s="1259"/>
      <c r="AI28" s="1259"/>
      <c r="AJ28" s="1259"/>
      <c r="AK28" s="1259"/>
      <c r="AL28" s="1853"/>
      <c r="AM28" s="1853"/>
      <c r="AN28" s="1853"/>
      <c r="AO28" s="1853"/>
      <c r="AP28" s="1853"/>
      <c r="AQ28" s="1853"/>
      <c r="AR28" s="1853"/>
    </row>
    <row customHeight="1" ht="17.25">
      <c r="A29" s="1840"/>
      <c r="B29" s="1853"/>
      <c r="C29" s="1845"/>
      <c r="D29" s="1830"/>
      <c r="E29" s="1847"/>
      <c r="F29" s="1784"/>
      <c r="G29" s="1848"/>
      <c r="H29" s="2503"/>
      <c r="I29" s="2503"/>
      <c r="J29" s="2533"/>
      <c r="K29" s="2112"/>
      <c r="L29" s="317"/>
      <c r="M29" s="318"/>
      <c r="N29" s="318" t="s">
        <v>172</v>
      </c>
      <c r="O29" s="318"/>
      <c r="P29" s="318"/>
      <c r="Q29" s="318"/>
      <c r="R29" s="318"/>
      <c r="S29" s="1846"/>
      <c r="T29" s="1846"/>
      <c r="U29" s="1846"/>
      <c r="V29" s="1846"/>
      <c r="W29" s="319"/>
      <c r="X29" s="1853"/>
      <c r="Y29" s="1259"/>
      <c r="Z29" s="1259"/>
      <c r="AA29" s="1259"/>
      <c r="AB29" s="1259"/>
      <c r="AC29" s="1259"/>
      <c r="AD29" s="1259"/>
      <c r="AE29" s="1259"/>
      <c r="AF29" s="1259"/>
      <c r="AG29" s="1259"/>
      <c r="AH29" s="1259"/>
      <c r="AI29" s="1259"/>
      <c r="AJ29" s="1259"/>
      <c r="AK29" s="1259"/>
      <c r="AL29" s="1853"/>
      <c r="AM29" s="1853"/>
      <c r="AN29" s="1853"/>
      <c r="AO29" s="1853"/>
      <c r="AP29" s="1853"/>
      <c r="AQ29" s="1853"/>
      <c r="AR29" s="1853"/>
    </row>
    <row customHeight="1" ht="17.25">
      <c r="A30" s="1840"/>
      <c r="B30" s="1853"/>
      <c r="C30" s="1842"/>
      <c r="D30" s="1830"/>
      <c r="E30" s="1847"/>
      <c r="F30" s="1784"/>
      <c r="G30" s="1848"/>
      <c r="H30" s="2529" t="s">
        <v>173</v>
      </c>
      <c r="I30" s="2529" t="s">
        <v>92</v>
      </c>
      <c r="J30" s="2501" t="s">
        <v>184</v>
      </c>
      <c r="K30" s="2185" t="s">
        <v>67</v>
      </c>
      <c r="L30" s="2108"/>
      <c r="M30" s="2108" t="s">
        <v>111</v>
      </c>
      <c r="N30" s="2504" t="str">
        <f>IF(Z30="","",INDEX(TERRITORY_MR_LIST,MATCH(Z30,TERRITORY_LIST_ID,0)))</f>
        <v>Территория 1</v>
      </c>
      <c r="O30" s="2185" t="s">
        <v>19</v>
      </c>
      <c r="P30" s="2108"/>
      <c r="Q30" s="2108" t="s">
        <v>111</v>
      </c>
      <c r="R30" s="2641" t="s">
        <v>28</v>
      </c>
      <c r="S30" s="2107" t="s">
        <v>19</v>
      </c>
      <c r="T30" s="1811"/>
      <c r="U30" s="1811" t="s">
        <v>111</v>
      </c>
      <c r="V30" s="2642" t="s">
        <v>28</v>
      </c>
      <c r="W30" s="1801"/>
      <c r="X30" s="1853"/>
      <c r="Y30" s="1267"/>
      <c r="Z30" s="1267" t="s">
        <v>99</v>
      </c>
      <c r="AA30" s="1267"/>
      <c r="AB30" s="1267"/>
      <c r="AC30" s="1974" t="s">
        <v>165</v>
      </c>
      <c r="AD30" s="1267" t="s">
        <v>185</v>
      </c>
      <c r="AE30" s="1267" t="s">
        <v>186</v>
      </c>
      <c r="AF30" s="1267" t="s">
        <v>187</v>
      </c>
      <c r="AG30" s="1267" t="s">
        <v>188</v>
      </c>
      <c r="AH30" s="1267" t="str">
        <f>IF($E$18=0,"",$E$18)</f>
        <v>Тарифы на тепловую энергию (мощность), поставляемую теплоснабжающими организациями потребителям, другим теплоснабжающим организациям</v>
      </c>
      <c r="AI30" s="1267" t="str">
        <f>IF($G$18=0,"",$G$18)</f>
        <v>Производство тепловой энергии. Некомбинированная выработка; Передача. Тепловая энергия; Сбыт. Тепловая энергия</v>
      </c>
      <c r="AJ30" s="1267" t="str">
        <f>IF($J$30=0,"",$J$30)</f>
        <v>Тарифы на тепловую энергию (мощность) населению, проживающему в двухэтажных многоквартирных жилых домах до 1999 года постройки включительно, не оборудованных общедомовыми приборами учета тепловой энергии, и потребителям, приравненным к населению</v>
      </c>
      <c r="AK30" s="1267" t="str">
        <f>IF($K$30="нет","без дифференциации",IF($N$30=0,"",$N$30))</f>
        <v>Территория 1</v>
      </c>
      <c r="AL30" s="1844" t="str">
        <f>IF($O$30="нет","без дифференциации",IF($R$30=0,"",$R$30))</f>
        <v>без дифференциации</v>
      </c>
      <c r="AM30" s="1844" t="str">
        <f>IF($S$30="нет","без дифференциации",IF($V$30=0,"",$V$30))</f>
        <v>без дифференциации</v>
      </c>
      <c r="AN30" s="1267" t="str">
        <f>$I$30</f>
        <v>4</v>
      </c>
      <c r="AO30" s="1267" t="str">
        <f>$I$30&amp;"."&amp;$M$30</f>
        <v>4.1</v>
      </c>
      <c r="AP30" s="1267" t="str">
        <f>$I$30&amp;"."&amp;$M$30&amp;"."&amp;$Q$30</f>
        <v>4.1.1</v>
      </c>
      <c r="AQ30" s="1267" t="str">
        <f>$I$30&amp;"."&amp;$M$30&amp;"."&amp;$Q$30&amp;"."&amp;$U$30</f>
        <v>4.1.1.1</v>
      </c>
      <c r="AR30" s="1853"/>
    </row>
    <row customHeight="1" ht="17.25">
      <c r="A31" s="1840"/>
      <c r="B31" s="1853"/>
      <c r="C31" s="1845"/>
      <c r="D31" s="1830"/>
      <c r="E31" s="1847"/>
      <c r="F31" s="1784"/>
      <c r="G31" s="1848"/>
      <c r="H31" s="2529"/>
      <c r="I31" s="2529"/>
      <c r="J31" s="2501"/>
      <c r="K31" s="2186"/>
      <c r="L31" s="2108"/>
      <c r="M31" s="2108"/>
      <c r="N31" s="2504"/>
      <c r="O31" s="2186"/>
      <c r="P31" s="2108"/>
      <c r="Q31" s="2108"/>
      <c r="R31" s="2641" t="s">
        <v>28</v>
      </c>
      <c r="S31" s="2107"/>
      <c r="T31" s="317"/>
      <c r="U31" s="318"/>
      <c r="V31" s="318" t="s">
        <v>170</v>
      </c>
      <c r="W31" s="319"/>
      <c r="X31" s="1853"/>
      <c r="Y31" s="1259"/>
      <c r="Z31" s="1259"/>
      <c r="AA31" s="1259"/>
      <c r="AB31" s="1259"/>
      <c r="AC31" s="1259"/>
      <c r="AD31" s="1259"/>
      <c r="AE31" s="1259"/>
      <c r="AF31" s="1259"/>
      <c r="AG31" s="1259"/>
      <c r="AH31" s="1259"/>
      <c r="AI31" s="1259"/>
      <c r="AJ31" s="1259"/>
      <c r="AK31" s="1259"/>
      <c r="AL31" s="1853"/>
      <c r="AM31" s="1853"/>
      <c r="AN31" s="1853"/>
      <c r="AO31" s="1853"/>
      <c r="AP31" s="1853"/>
      <c r="AQ31" s="1853"/>
      <c r="AR31" s="1853"/>
    </row>
    <row customHeight="1" ht="17.25">
      <c r="A32" s="1840"/>
      <c r="B32" s="1853"/>
      <c r="C32" s="1845"/>
      <c r="D32" s="1830"/>
      <c r="E32" s="1847"/>
      <c r="F32" s="1784"/>
      <c r="G32" s="1848"/>
      <c r="H32" s="2503"/>
      <c r="I32" s="2503"/>
      <c r="J32" s="2533"/>
      <c r="K32" s="2186"/>
      <c r="L32" s="2503"/>
      <c r="M32" s="2503"/>
      <c r="N32" s="2505"/>
      <c r="O32" s="2112"/>
      <c r="P32" s="317"/>
      <c r="Q32" s="318"/>
      <c r="R32" s="318" t="s">
        <v>171</v>
      </c>
      <c r="S32" s="1846"/>
      <c r="T32" s="1846"/>
      <c r="U32" s="1846"/>
      <c r="V32" s="1846"/>
      <c r="W32" s="319"/>
      <c r="X32" s="1853"/>
      <c r="Y32" s="1259"/>
      <c r="Z32" s="1259"/>
      <c r="AA32" s="1259"/>
      <c r="AB32" s="1259"/>
      <c r="AC32" s="1259"/>
      <c r="AD32" s="1259"/>
      <c r="AE32" s="1259"/>
      <c r="AF32" s="1259"/>
      <c r="AG32" s="1259"/>
      <c r="AH32" s="1259"/>
      <c r="AI32" s="1259"/>
      <c r="AJ32" s="1259"/>
      <c r="AK32" s="1259"/>
      <c r="AL32" s="1853"/>
      <c r="AM32" s="1853"/>
      <c r="AN32" s="1853"/>
      <c r="AO32" s="1853"/>
      <c r="AP32" s="1853"/>
      <c r="AQ32" s="1853"/>
      <c r="AR32" s="1853"/>
    </row>
    <row customHeight="1" ht="17.25">
      <c r="A33" s="1840"/>
      <c r="B33" s="1853"/>
      <c r="C33" s="1845"/>
      <c r="D33" s="1830"/>
      <c r="E33" s="1847"/>
      <c r="F33" s="1784"/>
      <c r="G33" s="1848"/>
      <c r="H33" s="2503"/>
      <c r="I33" s="2503"/>
      <c r="J33" s="2533"/>
      <c r="K33" s="2112"/>
      <c r="L33" s="317"/>
      <c r="M33" s="318"/>
      <c r="N33" s="318" t="s">
        <v>172</v>
      </c>
      <c r="O33" s="318"/>
      <c r="P33" s="318"/>
      <c r="Q33" s="318"/>
      <c r="R33" s="318"/>
      <c r="S33" s="1846"/>
      <c r="T33" s="1846"/>
      <c r="U33" s="1846"/>
      <c r="V33" s="1846"/>
      <c r="W33" s="319"/>
      <c r="X33" s="1853"/>
      <c r="Y33" s="1259"/>
      <c r="Z33" s="1259"/>
      <c r="AA33" s="1259"/>
      <c r="AB33" s="1259"/>
      <c r="AC33" s="1259"/>
      <c r="AD33" s="1259"/>
      <c r="AE33" s="1259"/>
      <c r="AF33" s="1259"/>
      <c r="AG33" s="1259"/>
      <c r="AH33" s="1259"/>
      <c r="AI33" s="1259"/>
      <c r="AJ33" s="1259"/>
      <c r="AK33" s="1259"/>
      <c r="AL33" s="1853"/>
      <c r="AM33" s="1853"/>
      <c r="AN33" s="1853"/>
      <c r="AO33" s="1853"/>
      <c r="AP33" s="1853"/>
      <c r="AQ33" s="1853"/>
      <c r="AR33" s="1853"/>
    </row>
    <row s="1853" customFormat="1" customHeight="1" ht="17.25">
      <c r="A34" s="321"/>
      <c r="C34" s="320"/>
      <c r="D34" s="2136"/>
      <c r="E34" s="2165"/>
      <c r="F34" s="2147"/>
      <c r="G34" s="2637"/>
      <c r="H34" s="2633"/>
      <c r="I34" s="2634"/>
      <c r="J34" s="2643" t="s">
        <v>189</v>
      </c>
      <c r="K34" s="2634"/>
      <c r="L34" s="2634"/>
      <c r="M34" s="2634"/>
      <c r="N34" s="2634"/>
      <c r="O34" s="2634"/>
      <c r="P34" s="2634"/>
      <c r="Q34" s="2634"/>
      <c r="R34" s="2634"/>
      <c r="S34" s="2639"/>
      <c r="T34" s="2639"/>
      <c r="U34" s="2639"/>
      <c r="V34" s="2639"/>
      <c r="W34" s="2636"/>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209"/>
      <c r="D35" s="2135">
        <v>2</v>
      </c>
      <c r="E35" s="2143" t="s">
        <v>162</v>
      </c>
      <c r="F35" s="2145" t="s">
        <v>19</v>
      </c>
      <c r="G35" s="2143"/>
      <c r="H35" s="2148"/>
      <c r="I35" s="2150"/>
      <c r="J35" s="2152"/>
      <c r="K35" s="2137"/>
      <c r="L35" s="2137"/>
      <c r="M35" s="2137"/>
      <c r="N35" s="2139"/>
      <c r="O35" s="2137"/>
      <c r="P35" s="2137"/>
      <c r="Q35" s="2137"/>
      <c r="R35" s="2142"/>
      <c r="S35" s="2137"/>
      <c r="T35" s="1998"/>
      <c r="U35" s="1998"/>
      <c r="V35" s="2000"/>
      <c r="W35" s="1296"/>
      <c r="X35" s="1267"/>
      <c r="Y35" s="1267"/>
      <c r="Z35" s="1267" t="s">
        <v>28</v>
      </c>
      <c r="AA35" s="1267" t="s">
        <v>28</v>
      </c>
      <c r="AB35" s="1267" t="s">
        <v>28</v>
      </c>
      <c r="AC35" s="1267" t="s">
        <v>28</v>
      </c>
      <c r="AD35" s="1267" t="s">
        <v>28</v>
      </c>
      <c r="AE35" s="1267" t="s">
        <v>28</v>
      </c>
      <c r="AF35" s="1267" t="s">
        <v>28</v>
      </c>
      <c r="AG35" s="1267" t="s">
        <v>28</v>
      </c>
      <c r="AH35" s="1267" t="s">
        <v>28</v>
      </c>
      <c r="AI35" s="1267" t="s">
        <v>28</v>
      </c>
      <c r="AJ35" s="1267" t="s">
        <v>28</v>
      </c>
      <c r="AK35" s="1267" t="s">
        <v>28</v>
      </c>
      <c r="AL35" s="1267" t="s">
        <v>28</v>
      </c>
      <c r="AM35" s="1267" t="s">
        <v>28</v>
      </c>
      <c r="AN35" s="1772" t="s">
        <v>28</v>
      </c>
      <c r="AO35" s="1267" t="s">
        <v>28</v>
      </c>
      <c r="AP35" s="1266" t="s">
        <v>28</v>
      </c>
      <c r="AQ35" s="1266" t="s">
        <v>28</v>
      </c>
      <c r="AR35" s="1467">
        <v>0</v>
      </c>
    </row>
    <row s="1853" customFormat="1" customHeight="1" ht="17.25" hidden="1">
      <c r="A36" s="321"/>
      <c r="C36" s="320"/>
      <c r="D36" s="2135"/>
      <c r="E36" s="2143"/>
      <c r="F36" s="2146"/>
      <c r="G36" s="2143"/>
      <c r="H36" s="2149"/>
      <c r="I36" s="2151"/>
      <c r="J36" s="2153"/>
      <c r="K36" s="2138"/>
      <c r="L36" s="2138"/>
      <c r="M36" s="2138"/>
      <c r="N36" s="2140"/>
      <c r="O36" s="2138"/>
      <c r="P36" s="2138"/>
      <c r="Q36" s="2138"/>
      <c r="R36" s="2141"/>
      <c r="S36" s="2138"/>
      <c r="T36" s="2003"/>
      <c r="U36" s="2003"/>
      <c r="V36" s="2003"/>
      <c r="W36" s="2004"/>
      <c r="X36" s="1266"/>
      <c r="Y36" s="1266"/>
      <c r="Z36" s="1266"/>
      <c r="AA36" s="1266"/>
      <c r="AB36" s="1266"/>
      <c r="AC36" s="1266"/>
      <c r="AD36" s="1266"/>
      <c r="AE36" s="1266"/>
      <c r="AF36" s="1266"/>
      <c r="AG36" s="1266"/>
      <c r="AH36" s="1266"/>
      <c r="AI36" s="1266"/>
      <c r="AJ36" s="1266"/>
      <c r="AK36" s="1266"/>
      <c r="AL36" s="1266"/>
      <c r="AM36" s="1266"/>
      <c r="AN36" s="1266"/>
      <c r="AO36" s="1266"/>
      <c r="AP36" s="1266"/>
      <c r="AQ36" s="1266"/>
      <c r="AR36" s="1467">
        <v>0</v>
      </c>
    </row>
    <row s="1853" customFormat="1" customHeight="1" ht="17.25" hidden="1">
      <c r="A37" s="321"/>
      <c r="C37" s="320"/>
      <c r="D37" s="2136"/>
      <c r="E37" s="2144"/>
      <c r="F37" s="2146"/>
      <c r="G37" s="2144"/>
      <c r="H37" s="2149"/>
      <c r="I37" s="2151"/>
      <c r="J37" s="2154"/>
      <c r="K37" s="2138"/>
      <c r="L37" s="2138"/>
      <c r="M37" s="2138"/>
      <c r="N37" s="2141"/>
      <c r="O37" s="2138"/>
      <c r="P37" s="1999"/>
      <c r="Q37" s="2003"/>
      <c r="R37" s="2003"/>
      <c r="S37" s="329"/>
      <c r="T37" s="329"/>
      <c r="U37" s="329"/>
      <c r="V37" s="329"/>
      <c r="W37" s="2004"/>
      <c r="X37" s="1266"/>
      <c r="Y37" s="1266"/>
      <c r="Z37" s="1266"/>
      <c r="AA37" s="1266"/>
      <c r="AB37" s="1266"/>
      <c r="AC37" s="1266"/>
      <c r="AD37" s="1266"/>
      <c r="AE37" s="1266"/>
      <c r="AF37" s="1266"/>
      <c r="AG37" s="1266"/>
      <c r="AH37" s="1266"/>
      <c r="AI37" s="1266"/>
      <c r="AJ37" s="1266"/>
      <c r="AK37" s="1266"/>
      <c r="AL37" s="1266"/>
      <c r="AM37" s="1266"/>
      <c r="AN37" s="1266"/>
      <c r="AO37" s="1266"/>
      <c r="AP37" s="1266"/>
      <c r="AQ37" s="1266"/>
      <c r="AR37" s="1467">
        <v>0</v>
      </c>
    </row>
    <row s="1853" customFormat="1" customHeight="1" ht="17.25" hidden="1">
      <c r="A38" s="321"/>
      <c r="C38" s="320"/>
      <c r="D38" s="2136"/>
      <c r="E38" s="2144"/>
      <c r="F38" s="2146"/>
      <c r="G38" s="2144"/>
      <c r="H38" s="2149"/>
      <c r="I38" s="2151"/>
      <c r="J38" s="2154"/>
      <c r="K38" s="2138"/>
      <c r="L38" s="2003"/>
      <c r="M38" s="2003"/>
      <c r="N38" s="2003"/>
      <c r="O38" s="2003"/>
      <c r="P38" s="2003"/>
      <c r="Q38" s="2003"/>
      <c r="R38" s="2003"/>
      <c r="S38" s="329"/>
      <c r="T38" s="329"/>
      <c r="U38" s="329"/>
      <c r="V38" s="329"/>
      <c r="W38" s="2004"/>
      <c r="X38" s="1266"/>
      <c r="Y38" s="1266"/>
      <c r="Z38" s="1266"/>
      <c r="AA38" s="1266"/>
      <c r="AB38" s="1266"/>
      <c r="AC38" s="1266"/>
      <c r="AD38" s="1266"/>
      <c r="AE38" s="1266"/>
      <c r="AF38" s="1266"/>
      <c r="AG38" s="1266"/>
      <c r="AH38" s="1266"/>
      <c r="AI38" s="1266"/>
      <c r="AJ38" s="1266"/>
      <c r="AK38" s="1266"/>
      <c r="AL38" s="1266"/>
      <c r="AM38" s="1266"/>
      <c r="AN38" s="1266"/>
      <c r="AO38" s="1266"/>
      <c r="AP38" s="1266"/>
      <c r="AQ38" s="1266"/>
      <c r="AR38" s="1467">
        <v>0</v>
      </c>
    </row>
    <row s="1853" customFormat="1" customHeight="1" ht="17.25" hidden="1">
      <c r="A39" s="321"/>
      <c r="C39" s="320"/>
      <c r="D39" s="2136"/>
      <c r="E39" s="2144"/>
      <c r="F39" s="2147"/>
      <c r="G39" s="2144"/>
      <c r="H39" s="1299"/>
      <c r="I39" s="2001"/>
      <c r="J39" s="2001"/>
      <c r="K39" s="2001"/>
      <c r="L39" s="2001"/>
      <c r="M39" s="2001"/>
      <c r="N39" s="2001"/>
      <c r="O39" s="2001"/>
      <c r="P39" s="2001"/>
      <c r="Q39" s="2001"/>
      <c r="R39" s="2001"/>
      <c r="S39" s="1301"/>
      <c r="T39" s="1301"/>
      <c r="U39" s="1301"/>
      <c r="V39" s="1301"/>
      <c r="W39" s="2002"/>
      <c r="X39" s="1266"/>
      <c r="Y39" s="1266"/>
      <c r="Z39" s="1266"/>
      <c r="AA39" s="1266"/>
      <c r="AB39" s="1266"/>
      <c r="AC39" s="1266"/>
      <c r="AD39" s="1266"/>
      <c r="AE39" s="1266"/>
      <c r="AF39" s="1266"/>
      <c r="AG39" s="1266"/>
      <c r="AH39" s="1266"/>
      <c r="AI39" s="1266"/>
      <c r="AJ39" s="1266"/>
      <c r="AK39" s="1266"/>
      <c r="AL39" s="1266"/>
      <c r="AM39" s="1266"/>
      <c r="AN39" s="1266"/>
      <c r="AO39" s="1266"/>
      <c r="AP39" s="1266"/>
      <c r="AQ39" s="1266"/>
      <c r="AR39" s="1467">
        <v>0</v>
      </c>
    </row>
    <row s="1853" customFormat="1" customHeight="1" ht="17.25">
      <c r="A40" s="321"/>
      <c r="C40" s="209"/>
      <c r="D40" s="2135">
        <v>3</v>
      </c>
      <c r="E40" s="2143" t="s">
        <v>190</v>
      </c>
      <c r="F40" s="2145" t="s">
        <v>67</v>
      </c>
      <c r="G40" s="2631"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40" s="2553"/>
      <c r="I40" s="2553">
        <v>1</v>
      </c>
      <c r="J40" s="2501" t="s">
        <v>191</v>
      </c>
      <c r="K40" s="2185" t="s">
        <v>67</v>
      </c>
      <c r="L40" s="2108"/>
      <c r="M40" s="2108" t="s">
        <v>111</v>
      </c>
      <c r="N40" s="2504" t="str">
        <f>IF(Z40="","",INDEX(TERRITORY_MR_LIST,MATCH(Z40,TERRITORY_LIST_ID,0)))</f>
        <v>Территория 1</v>
      </c>
      <c r="O40" s="2185" t="s">
        <v>19</v>
      </c>
      <c r="P40" s="2108"/>
      <c r="Q40" s="2108" t="s">
        <v>111</v>
      </c>
      <c r="R40" s="2632" t="s">
        <v>28</v>
      </c>
      <c r="S40" s="2107" t="s">
        <v>19</v>
      </c>
      <c r="T40" s="2108"/>
      <c r="U40" s="2108" t="s">
        <v>111</v>
      </c>
      <c r="V40" s="2632" t="s">
        <v>28</v>
      </c>
      <c r="W40" s="2501"/>
      <c r="X40" s="1267"/>
      <c r="Y40" s="1267"/>
      <c r="Z40" s="1267" t="s">
        <v>99</v>
      </c>
      <c r="AA40" s="1267"/>
      <c r="AB40" s="1267" t="s">
        <v>192</v>
      </c>
      <c r="AC40" s="1267" t="s">
        <v>193</v>
      </c>
      <c r="AD40" s="1267" t="s">
        <v>194</v>
      </c>
      <c r="AE40" s="1267" t="s">
        <v>195</v>
      </c>
      <c r="AF40" s="1267" t="s">
        <v>196</v>
      </c>
      <c r="AG40" s="1267" t="s">
        <v>197</v>
      </c>
      <c r="AH40" s="1267" t="str">
        <f>IF($E$40=0,"",$E$40)</f>
        <v>Тарифы на теплоноситель, поставляемый теплоснабжающими организациями потребителям, другим теплоснабжающим организациям</v>
      </c>
      <c r="AI40" s="1267" t="str">
        <f>IF($G$40=0,"",$G$40)</f>
        <v>Производство. Теплоноситель; Передача. Теплоноситель; Сбыт. Теплоноситель</v>
      </c>
      <c r="AJ40" s="1267" t="str">
        <f>IF($J$40=0,"",$J$40)</f>
        <v>Тариф на теплоноситель, поставляемый потребителям</v>
      </c>
      <c r="AK40" s="1267" t="str">
        <f>IF($K$40="нет","без дифференциации",IF($N$40=0,"",$N$40))</f>
        <v>Территория 1</v>
      </c>
      <c r="AL40" s="1267" t="str">
        <f>IF($O$40="нет","без дифференциации",IF($R$40=0,"",$R$40))</f>
        <v>без дифференциации</v>
      </c>
      <c r="AM40" s="1267" t="str">
        <f>IF($S$40="нет","без дифференциации",IF($V$40=0,"",$V$40))</f>
        <v>без дифференциации</v>
      </c>
      <c r="AN40" s="1772">
        <f>$I$40</f>
        <v>1</v>
      </c>
      <c r="AO40" s="1267" t="str">
        <f>$I$40&amp;"."&amp;$M$40</f>
        <v>1.1</v>
      </c>
      <c r="AP40" s="1259" t="str">
        <f>$I$40&amp;"."&amp;$M$40&amp;"."&amp;$Q$40</f>
        <v>1.1.1</v>
      </c>
      <c r="AQ40" s="1259" t="str">
        <f>$I$40&amp;"."&amp;$M$40&amp;"."&amp;$Q$40&amp;"."&amp;$U$40</f>
        <v>1.1.1.1</v>
      </c>
      <c r="AR40" s="1283">
        <v>0</v>
      </c>
    </row>
    <row s="1853" customFormat="1" customHeight="1" ht="17.25">
      <c r="A41" s="321"/>
      <c r="C41" s="320"/>
      <c r="D41" s="2135"/>
      <c r="E41" s="2143"/>
      <c r="F41" s="2146"/>
      <c r="G41" s="2631"/>
      <c r="H41" s="2553"/>
      <c r="I41" s="2553"/>
      <c r="J41" s="2501"/>
      <c r="K41" s="2186"/>
      <c r="L41" s="2108"/>
      <c r="M41" s="2108"/>
      <c r="N41" s="2504"/>
      <c r="O41" s="2186"/>
      <c r="P41" s="2108"/>
      <c r="Q41" s="2108"/>
      <c r="R41" s="2632" t="s">
        <v>28</v>
      </c>
      <c r="S41" s="2107"/>
      <c r="T41" s="2633"/>
      <c r="U41" s="2634"/>
      <c r="V41" s="2644" t="s">
        <v>170</v>
      </c>
      <c r="W41" s="2636"/>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6"/>
      <c r="G42" s="2637"/>
      <c r="H42" s="2503"/>
      <c r="I42" s="2503"/>
      <c r="J42" s="2533"/>
      <c r="K42" s="2186"/>
      <c r="L42" s="2503"/>
      <c r="M42" s="2503"/>
      <c r="N42" s="2505"/>
      <c r="O42" s="2112"/>
      <c r="P42" s="2633"/>
      <c r="Q42" s="2634"/>
      <c r="R42" s="2645" t="s">
        <v>171</v>
      </c>
      <c r="S42" s="2639"/>
      <c r="T42" s="2639"/>
      <c r="U42" s="2639"/>
      <c r="V42" s="2639"/>
      <c r="W42" s="2636"/>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320"/>
      <c r="D43" s="2136"/>
      <c r="E43" s="2144"/>
      <c r="F43" s="2146"/>
      <c r="G43" s="2637"/>
      <c r="H43" s="2503"/>
      <c r="I43" s="2503"/>
      <c r="J43" s="2533"/>
      <c r="K43" s="2112"/>
      <c r="L43" s="2633"/>
      <c r="M43" s="2634"/>
      <c r="N43" s="2646" t="s">
        <v>172</v>
      </c>
      <c r="O43" s="2634"/>
      <c r="P43" s="2634"/>
      <c r="Q43" s="2634"/>
      <c r="R43" s="2634"/>
      <c r="S43" s="2639"/>
      <c r="T43" s="2639"/>
      <c r="U43" s="2639"/>
      <c r="V43" s="2639"/>
      <c r="W43" s="2636"/>
      <c r="X43" s="1259"/>
      <c r="Y43" s="1259"/>
      <c r="Z43" s="1259"/>
      <c r="AA43" s="1259"/>
      <c r="AB43" s="1259"/>
      <c r="AC43" s="1259"/>
      <c r="AD43" s="1259"/>
      <c r="AE43" s="1259"/>
      <c r="AF43" s="1259"/>
      <c r="AG43" s="1259"/>
      <c r="AH43" s="1259"/>
      <c r="AI43" s="1259"/>
      <c r="AJ43" s="1259"/>
      <c r="AK43" s="1259"/>
      <c r="AL43" s="1259"/>
      <c r="AM43" s="1259"/>
      <c r="AN43" s="1259"/>
      <c r="AO43" s="1259"/>
      <c r="AP43" s="1259"/>
      <c r="AQ43" s="1259"/>
      <c r="AR43" s="1283">
        <v>0</v>
      </c>
    </row>
    <row s="1853" customFormat="1" customHeight="1" ht="17.25">
      <c r="A44" s="321"/>
      <c r="C44" s="320"/>
      <c r="D44" s="2136"/>
      <c r="E44" s="2144"/>
      <c r="F44" s="2147"/>
      <c r="G44" s="2637"/>
      <c r="H44" s="2633"/>
      <c r="I44" s="2634"/>
      <c r="J44" s="2647" t="s">
        <v>189</v>
      </c>
      <c r="K44" s="2634"/>
      <c r="L44" s="2634"/>
      <c r="M44" s="2634"/>
      <c r="N44" s="2634"/>
      <c r="O44" s="2634"/>
      <c r="P44" s="2634"/>
      <c r="Q44" s="2634"/>
      <c r="R44" s="2634"/>
      <c r="S44" s="2639"/>
      <c r="T44" s="2639"/>
      <c r="U44" s="2639"/>
      <c r="V44" s="2639"/>
      <c r="W44" s="2636"/>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209"/>
      <c r="D45" s="2135">
        <v>4</v>
      </c>
      <c r="E45" s="2143" t="s">
        <v>198</v>
      </c>
      <c r="F45" s="2145" t="s">
        <v>67</v>
      </c>
      <c r="G45" s="2631"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45" s="2553"/>
      <c r="I45" s="2553">
        <v>1</v>
      </c>
      <c r="J45" s="2501" t="s">
        <v>199</v>
      </c>
      <c r="K45" s="2185" t="s">
        <v>67</v>
      </c>
      <c r="L45" s="2108"/>
      <c r="M45" s="2108" t="s">
        <v>111</v>
      </c>
      <c r="N45" s="2504" t="str">
        <f>IF(Z45="","",INDEX(TERRITORY_MR_LIST,MATCH(Z45,TERRITORY_LIST_ID,0)))</f>
        <v>Территория 1</v>
      </c>
      <c r="O45" s="2185" t="s">
        <v>19</v>
      </c>
      <c r="P45" s="2108"/>
      <c r="Q45" s="2108" t="s">
        <v>111</v>
      </c>
      <c r="R45" s="2632" t="s">
        <v>28</v>
      </c>
      <c r="S45" s="2107" t="s">
        <v>19</v>
      </c>
      <c r="T45" s="2108"/>
      <c r="U45" s="2108" t="s">
        <v>111</v>
      </c>
      <c r="V45" s="2632" t="s">
        <v>28</v>
      </c>
      <c r="W45" s="2501"/>
      <c r="X45" s="1267"/>
      <c r="Y45" s="1267"/>
      <c r="Z45" s="1267" t="s">
        <v>99</v>
      </c>
      <c r="AA45" s="1267"/>
      <c r="AB45" s="1267" t="s">
        <v>164</v>
      </c>
      <c r="AC45" s="1267" t="s">
        <v>200</v>
      </c>
      <c r="AD45" s="1267" t="s">
        <v>201</v>
      </c>
      <c r="AE45" s="1267" t="s">
        <v>202</v>
      </c>
      <c r="AF45" s="1267" t="s">
        <v>203</v>
      </c>
      <c r="AG45" s="1267" t="s">
        <v>204</v>
      </c>
      <c r="AH45" s="1267" t="str">
        <f>IF($E$45=0,"",$E$45)</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45" s="1267" t="str">
        <f>IF($G$45=0,"",$G$45)</f>
        <v>Производство тепловой энергии. Некомбинированная выработка; Передача. Тепловая энергия; Сбыт. Тепловая энергия</v>
      </c>
      <c r="AJ45" s="1267" t="str">
        <f>IF($J$45=0,"",$J$45)</f>
        <v>Тарифы на горячую воду в открытых системах теплоснабжения (горячее водоснабжение)</v>
      </c>
      <c r="AK45" s="1267" t="str">
        <f>IF($K$45="нет","без дифференциации",IF($N$45=0,"",$N$45))</f>
        <v>Территория 1</v>
      </c>
      <c r="AL45" s="1267" t="str">
        <f>IF($O$45="нет","без дифференциации",IF($R$45=0,"",$R$45))</f>
        <v>без дифференциации</v>
      </c>
      <c r="AM45" s="1267" t="str">
        <f>IF($S$45="нет","без дифференциации",IF($V$45=0,"",$V$45))</f>
        <v>без дифференциации</v>
      </c>
      <c r="AN45" s="1772">
        <f>$I$45</f>
        <v>1</v>
      </c>
      <c r="AO45" s="1267" t="str">
        <f>$I$45&amp;"."&amp;$M$45</f>
        <v>1.1</v>
      </c>
      <c r="AP45" s="1259" t="str">
        <f>$I$45&amp;"."&amp;$M$45&amp;"."&amp;$Q$45</f>
        <v>1.1.1</v>
      </c>
      <c r="AQ45" s="1259" t="str">
        <f>$I$45&amp;"."&amp;$M$45&amp;"."&amp;$Q$45&amp;"."&amp;$U$45</f>
        <v>1.1.1.1</v>
      </c>
      <c r="AR45" s="1283">
        <v>0</v>
      </c>
    </row>
    <row s="1853" customFormat="1" customHeight="1" ht="17.25">
      <c r="A46" s="321"/>
      <c r="C46" s="320"/>
      <c r="D46" s="2135"/>
      <c r="E46" s="2143"/>
      <c r="F46" s="2146"/>
      <c r="G46" s="2631"/>
      <c r="H46" s="2553"/>
      <c r="I46" s="2553"/>
      <c r="J46" s="2501"/>
      <c r="K46" s="2186"/>
      <c r="L46" s="2108"/>
      <c r="M46" s="2108"/>
      <c r="N46" s="2504"/>
      <c r="O46" s="2186"/>
      <c r="P46" s="2108"/>
      <c r="Q46" s="2108"/>
      <c r="R46" s="2632" t="s">
        <v>28</v>
      </c>
      <c r="S46" s="2107"/>
      <c r="T46" s="2633"/>
      <c r="U46" s="2634"/>
      <c r="V46" s="2648" t="s">
        <v>170</v>
      </c>
      <c r="W46" s="2636"/>
      <c r="X46" s="1259"/>
      <c r="Y46" s="1259"/>
      <c r="Z46" s="1259"/>
      <c r="AA46" s="1259"/>
      <c r="AB46" s="1259"/>
      <c r="AC46" s="1259"/>
      <c r="AD46" s="1259"/>
      <c r="AE46" s="1259"/>
      <c r="AF46" s="1259"/>
      <c r="AG46" s="1259"/>
      <c r="AH46" s="1259"/>
      <c r="AI46" s="1259"/>
      <c r="AJ46" s="1259"/>
      <c r="AK46" s="1259"/>
      <c r="AL46" s="1259"/>
      <c r="AM46" s="1259"/>
      <c r="AN46" s="1259"/>
      <c r="AO46" s="1259"/>
      <c r="AP46" s="1259"/>
      <c r="AQ46" s="1259"/>
      <c r="AR46" s="1283">
        <v>0</v>
      </c>
    </row>
    <row s="1853" customFormat="1" customHeight="1" ht="17.25">
      <c r="A47" s="321"/>
      <c r="C47" s="320"/>
      <c r="D47" s="2136"/>
      <c r="E47" s="2144"/>
      <c r="F47" s="2146"/>
      <c r="G47" s="2637"/>
      <c r="H47" s="2503"/>
      <c r="I47" s="2503"/>
      <c r="J47" s="2533"/>
      <c r="K47" s="2186"/>
      <c r="L47" s="2503"/>
      <c r="M47" s="2503"/>
      <c r="N47" s="2505"/>
      <c r="O47" s="2112"/>
      <c r="P47" s="2633"/>
      <c r="Q47" s="2634"/>
      <c r="R47" s="2649" t="s">
        <v>171</v>
      </c>
      <c r="S47" s="2639"/>
      <c r="T47" s="2639"/>
      <c r="U47" s="2639"/>
      <c r="V47" s="2639"/>
      <c r="W47" s="2636"/>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320"/>
      <c r="D48" s="2136"/>
      <c r="E48" s="2144"/>
      <c r="F48" s="2146"/>
      <c r="G48" s="2637"/>
      <c r="H48" s="2503"/>
      <c r="I48" s="2503"/>
      <c r="J48" s="2533"/>
      <c r="K48" s="2112"/>
      <c r="L48" s="2633"/>
      <c r="M48" s="2634"/>
      <c r="N48" s="2650" t="s">
        <v>172</v>
      </c>
      <c r="O48" s="2634"/>
      <c r="P48" s="2634"/>
      <c r="Q48" s="2634"/>
      <c r="R48" s="2634"/>
      <c r="S48" s="2639"/>
      <c r="T48" s="2639"/>
      <c r="U48" s="2639"/>
      <c r="V48" s="2639"/>
      <c r="W48" s="2636"/>
      <c r="X48" s="1259"/>
      <c r="Y48" s="1259"/>
      <c r="Z48" s="1259"/>
      <c r="AA48" s="1259"/>
      <c r="AB48" s="1259"/>
      <c r="AC48" s="1259"/>
      <c r="AD48" s="1259"/>
      <c r="AE48" s="1259"/>
      <c r="AF48" s="1259"/>
      <c r="AG48" s="1259"/>
      <c r="AH48" s="1259"/>
      <c r="AI48" s="1259"/>
      <c r="AJ48" s="1259"/>
      <c r="AK48" s="1259"/>
      <c r="AL48" s="1259"/>
      <c r="AM48" s="1259"/>
      <c r="AN48" s="1259"/>
      <c r="AO48" s="1259"/>
      <c r="AP48" s="1259"/>
      <c r="AQ48" s="1259"/>
      <c r="AR48" s="1283">
        <v>0</v>
      </c>
    </row>
    <row s="1853" customFormat="1" customHeight="1" ht="17.25">
      <c r="A49" s="321"/>
      <c r="C49" s="320"/>
      <c r="D49" s="2136"/>
      <c r="E49" s="2144"/>
      <c r="F49" s="2147"/>
      <c r="G49" s="2637"/>
      <c r="H49" s="2633"/>
      <c r="I49" s="2634"/>
      <c r="J49" s="2651" t="s">
        <v>189</v>
      </c>
      <c r="K49" s="2634"/>
      <c r="L49" s="2634"/>
      <c r="M49" s="2634"/>
      <c r="N49" s="2634"/>
      <c r="O49" s="2634"/>
      <c r="P49" s="2634"/>
      <c r="Q49" s="2634"/>
      <c r="R49" s="2634"/>
      <c r="S49" s="2639"/>
      <c r="T49" s="2639"/>
      <c r="U49" s="2639"/>
      <c r="V49" s="2639"/>
      <c r="W49" s="2636"/>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283">
        <v>0</v>
      </c>
    </row>
    <row s="1853" customFormat="1" customHeight="1" ht="17.25">
      <c r="A50" s="321"/>
      <c r="C50" s="209"/>
      <c r="D50" s="2135">
        <v>5</v>
      </c>
      <c r="E50" s="2143" t="s">
        <v>205</v>
      </c>
      <c r="F50" s="2145" t="s">
        <v>19</v>
      </c>
      <c r="G50" s="2143"/>
      <c r="H50" s="2148"/>
      <c r="I50" s="2150"/>
      <c r="J50" s="2152"/>
      <c r="K50" s="2137"/>
      <c r="L50" s="2137"/>
      <c r="M50" s="2137"/>
      <c r="N50" s="2139"/>
      <c r="O50" s="2137"/>
      <c r="P50" s="2137"/>
      <c r="Q50" s="2137"/>
      <c r="R50" s="2142"/>
      <c r="S50" s="2137"/>
      <c r="T50" s="1420"/>
      <c r="U50" s="1420"/>
      <c r="V50" s="1419"/>
      <c r="W50" s="1296"/>
      <c r="X50" s="1267"/>
      <c r="Y50" s="1267"/>
      <c r="Z50" s="1267"/>
      <c r="AA50" s="1267"/>
      <c r="AB50" s="1267"/>
      <c r="AC50" s="1267" t="s">
        <v>206</v>
      </c>
      <c r="AD50" s="1267" t="s">
        <v>207</v>
      </c>
      <c r="AE50" s="1267" t="s">
        <v>208</v>
      </c>
      <c r="AF50" s="1267" t="s">
        <v>209</v>
      </c>
      <c r="AG50" s="1267" t="s">
        <v>210</v>
      </c>
      <c r="AH50" s="1267" t="str">
        <f>IF($E$50=0,"",$E$50)</f>
        <v>Тарифы на услуги по передаче тепловой энергии</v>
      </c>
      <c r="AI50" s="1267" t="str">
        <f>IF($G$50=0,"",$G$50)</f>
        <v/>
      </c>
      <c r="AJ50" s="1267" t="str">
        <f>IF($J$50=0,"",$J$50)</f>
        <v/>
      </c>
      <c r="AK50" s="1267" t="str">
        <f>IF($K$50="нет","без дифференциации",IF($N$50=0,"",$N$50))</f>
        <v/>
      </c>
      <c r="AL50" s="1267" t="str">
        <f>IF($O$50="нет","без дифференциации",IF($R$50=0,"",$R$50))</f>
        <v/>
      </c>
      <c r="AM50" s="1267" t="str">
        <f>IF($S$50="нет","без дифференциации",IF($V$50=0,"",$V$50))</f>
        <v/>
      </c>
      <c r="AN50" s="1772">
        <f>$I$50</f>
        <v>0</v>
      </c>
      <c r="AO50" s="1267" t="str">
        <f>$I$50&amp;"."&amp;$M$50</f>
        <v>.</v>
      </c>
      <c r="AP50" s="1259" t="str">
        <f>$I$50&amp;"."&amp;$M$50&amp;"."&amp;$Q$50</f>
        <v>..</v>
      </c>
      <c r="AQ50" s="1259" t="str">
        <f>$I$50&amp;"."&amp;$M$50&amp;"."&amp;$Q$50&amp;"."&amp;$U$50</f>
        <v>...</v>
      </c>
      <c r="AR50" s="1283">
        <v>0</v>
      </c>
    </row>
    <row s="1853" customFormat="1" customHeight="1" ht="17.25">
      <c r="A51" s="321"/>
      <c r="C51" s="320"/>
      <c r="D51" s="2135"/>
      <c r="E51" s="2143"/>
      <c r="F51" s="2146"/>
      <c r="G51" s="2143"/>
      <c r="H51" s="2149"/>
      <c r="I51" s="2151"/>
      <c r="J51" s="2153"/>
      <c r="K51" s="2138"/>
      <c r="L51" s="2138"/>
      <c r="M51" s="2138"/>
      <c r="N51" s="2140"/>
      <c r="O51" s="2138"/>
      <c r="P51" s="2138"/>
      <c r="Q51" s="2138"/>
      <c r="R51" s="2141"/>
      <c r="S51" s="2138"/>
      <c r="T51" s="1297"/>
      <c r="U51" s="1297"/>
      <c r="V51" s="1297"/>
      <c r="W51" s="1298"/>
      <c r="X51" s="1259"/>
      <c r="Y51" s="1259"/>
      <c r="Z51" s="1259"/>
      <c r="AA51" s="1259"/>
      <c r="AB51" s="1259"/>
      <c r="AC51" s="1259"/>
      <c r="AD51" s="1259"/>
      <c r="AE51" s="1259"/>
      <c r="AF51" s="1259"/>
      <c r="AG51" s="1259"/>
      <c r="AH51" s="1259"/>
      <c r="AI51" s="1259"/>
      <c r="AJ51" s="1259"/>
      <c r="AK51" s="1259"/>
      <c r="AL51" s="1259"/>
      <c r="AM51" s="1259"/>
      <c r="AN51" s="1259"/>
      <c r="AO51" s="1259"/>
      <c r="AP51" s="1259"/>
      <c r="AQ51" s="1259"/>
      <c r="AR51" s="1283">
        <v>0</v>
      </c>
    </row>
    <row s="1853" customFormat="1" customHeight="1" ht="17.25">
      <c r="A52" s="321"/>
      <c r="C52" s="320"/>
      <c r="D52" s="2136"/>
      <c r="E52" s="2144"/>
      <c r="F52" s="2146"/>
      <c r="G52" s="2144"/>
      <c r="H52" s="2149"/>
      <c r="I52" s="2151"/>
      <c r="J52" s="2154"/>
      <c r="K52" s="2138"/>
      <c r="L52" s="2138"/>
      <c r="M52" s="2138"/>
      <c r="N52" s="2141"/>
      <c r="O52" s="2138"/>
      <c r="P52" s="1418"/>
      <c r="Q52" s="1297"/>
      <c r="R52" s="1297"/>
      <c r="S52" s="329"/>
      <c r="T52" s="329"/>
      <c r="U52" s="329"/>
      <c r="V52" s="329"/>
      <c r="W52" s="1298"/>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283">
        <v>0</v>
      </c>
    </row>
    <row s="1853" customFormat="1" customHeight="1" ht="17.25">
      <c r="A53" s="321"/>
      <c r="C53" s="320"/>
      <c r="D53" s="2136"/>
      <c r="E53" s="2144"/>
      <c r="F53" s="2146"/>
      <c r="G53" s="2144"/>
      <c r="H53" s="2149"/>
      <c r="I53" s="2151"/>
      <c r="J53" s="2154"/>
      <c r="K53" s="2138"/>
      <c r="L53" s="1297"/>
      <c r="M53" s="1297"/>
      <c r="N53" s="1297"/>
      <c r="O53" s="1297"/>
      <c r="P53" s="1297"/>
      <c r="Q53" s="1297"/>
      <c r="R53" s="1297"/>
      <c r="S53" s="329"/>
      <c r="T53" s="329"/>
      <c r="U53" s="329"/>
      <c r="V53" s="329"/>
      <c r="W53" s="1298"/>
      <c r="X53" s="1259"/>
      <c r="Y53" s="1259"/>
      <c r="Z53" s="1259"/>
      <c r="AA53" s="1259"/>
      <c r="AB53" s="1259"/>
      <c r="AC53" s="1259"/>
      <c r="AD53" s="1259"/>
      <c r="AE53" s="1259"/>
      <c r="AF53" s="1259"/>
      <c r="AG53" s="1259"/>
      <c r="AH53" s="1259"/>
      <c r="AI53" s="1259"/>
      <c r="AJ53" s="1259"/>
      <c r="AK53" s="1259"/>
      <c r="AL53" s="1259"/>
      <c r="AM53" s="1259"/>
      <c r="AN53" s="1259"/>
      <c r="AO53" s="1259"/>
      <c r="AP53" s="1259"/>
      <c r="AQ53" s="1259"/>
      <c r="AR53" s="1283">
        <v>0</v>
      </c>
    </row>
    <row s="1853" customFormat="1" customHeight="1" ht="17.25">
      <c r="A54" s="321"/>
      <c r="C54" s="320"/>
      <c r="D54" s="2136"/>
      <c r="E54" s="2144"/>
      <c r="F54" s="2147"/>
      <c r="G54" s="2144"/>
      <c r="H54" s="1299"/>
      <c r="I54" s="1300"/>
      <c r="J54" s="1300"/>
      <c r="K54" s="1300"/>
      <c r="L54" s="1300"/>
      <c r="M54" s="1300"/>
      <c r="N54" s="1300"/>
      <c r="O54" s="1300"/>
      <c r="P54" s="1300"/>
      <c r="Q54" s="1300"/>
      <c r="R54" s="1300"/>
      <c r="S54" s="1301"/>
      <c r="T54" s="1301"/>
      <c r="U54" s="1301"/>
      <c r="V54" s="1301"/>
      <c r="W54" s="1302"/>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283">
        <v>0</v>
      </c>
    </row>
    <row s="1853" customFormat="1" customHeight="1" ht="17.25">
      <c r="A55" s="321"/>
      <c r="C55" s="209"/>
      <c r="D55" s="2135">
        <v>6</v>
      </c>
      <c r="E55" s="2143" t="s">
        <v>211</v>
      </c>
      <c r="F55" s="2145" t="s">
        <v>19</v>
      </c>
      <c r="G55" s="2143"/>
      <c r="H55" s="2148"/>
      <c r="I55" s="2150"/>
      <c r="J55" s="2152"/>
      <c r="K55" s="2137"/>
      <c r="L55" s="2137"/>
      <c r="M55" s="2137"/>
      <c r="N55" s="2139"/>
      <c r="O55" s="2137"/>
      <c r="P55" s="2137"/>
      <c r="Q55" s="2137"/>
      <c r="R55" s="2142"/>
      <c r="S55" s="2137"/>
      <c r="T55" s="1420"/>
      <c r="U55" s="1420"/>
      <c r="V55" s="1419"/>
      <c r="W55" s="1296"/>
      <c r="X55" s="1267"/>
      <c r="Y55" s="1267"/>
      <c r="Z55" s="1267"/>
      <c r="AA55" s="1267"/>
      <c r="AB55" s="1267"/>
      <c r="AC55" s="1267" t="s">
        <v>212</v>
      </c>
      <c r="AD55" s="1267" t="s">
        <v>213</v>
      </c>
      <c r="AE55" s="1267" t="s">
        <v>214</v>
      </c>
      <c r="AF55" s="1267" t="s">
        <v>215</v>
      </c>
      <c r="AG55" s="1267" t="s">
        <v>216</v>
      </c>
      <c r="AH55" s="1267" t="str">
        <f>IF($E$55=0,"",$E$55)</f>
        <v>Тарифы на услуги по передаче теплоносителя</v>
      </c>
      <c r="AI55" s="1267" t="str">
        <f>IF($G$55=0,"",$G$55)</f>
        <v/>
      </c>
      <c r="AJ55" s="1267" t="str">
        <f>IF($J$55=0,"",$J$55)</f>
        <v/>
      </c>
      <c r="AK55" s="1267" t="str">
        <f>IF($K$55="нет","без дифференциации",IF($N$55=0,"",$N$55))</f>
        <v/>
      </c>
      <c r="AL55" s="1267" t="str">
        <f>IF($O$55="нет","без дифференциации",IF($R$55=0,"",$R$55))</f>
        <v/>
      </c>
      <c r="AM55" s="1267" t="str">
        <f>IF($S$55="нет","без дифференциации",IF($V$55=0,"",$V$55))</f>
        <v/>
      </c>
      <c r="AN55" s="1772">
        <f>$I$55</f>
        <v>0</v>
      </c>
      <c r="AO55" s="1267" t="str">
        <f>$I$55&amp;"."&amp;$M$55</f>
        <v>.</v>
      </c>
      <c r="AP55" s="1259" t="str">
        <f>$I$55&amp;"."&amp;$M$55&amp;"."&amp;$Q$55</f>
        <v>..</v>
      </c>
      <c r="AQ55" s="1259" t="str">
        <f>$I$55&amp;"."&amp;$M$55&amp;"."&amp;$Q$55&amp;"."&amp;$U$55</f>
        <v>...</v>
      </c>
      <c r="AR55" s="1283">
        <v>0</v>
      </c>
    </row>
    <row s="1853" customFormat="1" customHeight="1" ht="17.25">
      <c r="A56" s="321"/>
      <c r="C56" s="320"/>
      <c r="D56" s="2135"/>
      <c r="E56" s="2143"/>
      <c r="F56" s="2146"/>
      <c r="G56" s="2143"/>
      <c r="H56" s="2149"/>
      <c r="I56" s="2151"/>
      <c r="J56" s="2153"/>
      <c r="K56" s="2138"/>
      <c r="L56" s="2138"/>
      <c r="M56" s="2138"/>
      <c r="N56" s="2140"/>
      <c r="O56" s="2138"/>
      <c r="P56" s="2138"/>
      <c r="Q56" s="2138"/>
      <c r="R56" s="2141"/>
      <c r="S56" s="2138"/>
      <c r="T56" s="1297"/>
      <c r="U56" s="1297"/>
      <c r="V56" s="1297"/>
      <c r="W56" s="1298"/>
      <c r="X56" s="1259"/>
      <c r="Y56" s="1259"/>
      <c r="Z56" s="1259"/>
      <c r="AA56" s="1259"/>
      <c r="AB56" s="1259"/>
      <c r="AC56" s="1259"/>
      <c r="AD56" s="1259"/>
      <c r="AE56" s="1259"/>
      <c r="AF56" s="1259"/>
      <c r="AG56" s="1259"/>
      <c r="AH56" s="1259"/>
      <c r="AI56" s="1259"/>
      <c r="AJ56" s="1259"/>
      <c r="AK56" s="1259"/>
      <c r="AL56" s="1259"/>
      <c r="AM56" s="1259"/>
      <c r="AN56" s="1259"/>
      <c r="AO56" s="1259"/>
      <c r="AP56" s="1259"/>
      <c r="AQ56" s="1259"/>
      <c r="AR56" s="1283">
        <v>0</v>
      </c>
    </row>
    <row s="1853" customFormat="1" customHeight="1" ht="17.25">
      <c r="A57" s="321"/>
      <c r="C57" s="320"/>
      <c r="D57" s="2136"/>
      <c r="E57" s="2144"/>
      <c r="F57" s="2146"/>
      <c r="G57" s="2144"/>
      <c r="H57" s="2149"/>
      <c r="I57" s="2151"/>
      <c r="J57" s="2154"/>
      <c r="K57" s="2138"/>
      <c r="L57" s="2138"/>
      <c r="M57" s="2138"/>
      <c r="N57" s="2141"/>
      <c r="O57" s="2138"/>
      <c r="P57" s="1418"/>
      <c r="Q57" s="1297"/>
      <c r="R57" s="1297"/>
      <c r="S57" s="329"/>
      <c r="T57" s="329"/>
      <c r="U57" s="329"/>
      <c r="V57" s="329"/>
      <c r="W57" s="1298"/>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283">
        <v>0</v>
      </c>
    </row>
    <row s="1853" customFormat="1" customHeight="1" ht="17.25">
      <c r="A58" s="321"/>
      <c r="C58" s="209"/>
      <c r="D58" s="2136"/>
      <c r="E58" s="2144"/>
      <c r="F58" s="2146"/>
      <c r="G58" s="2144"/>
      <c r="H58" s="2149"/>
      <c r="I58" s="2151"/>
      <c r="J58" s="2154"/>
      <c r="K58" s="2138"/>
      <c r="L58" s="1297"/>
      <c r="M58" s="1297"/>
      <c r="N58" s="1297"/>
      <c r="O58" s="1297"/>
      <c r="P58" s="1297"/>
      <c r="Q58" s="1297"/>
      <c r="R58" s="1297"/>
      <c r="S58" s="329"/>
      <c r="T58" s="329"/>
      <c r="U58" s="329"/>
      <c r="V58" s="329"/>
      <c r="W58" s="1298"/>
      <c r="Y58" s="1267"/>
      <c r="Z58" s="1267"/>
      <c r="AA58" s="1267"/>
      <c r="AB58" s="1267"/>
      <c r="AC58" s="1267"/>
      <c r="AD58" s="1267"/>
      <c r="AE58" s="1267"/>
      <c r="AF58" s="1267"/>
      <c r="AG58" s="1267"/>
      <c r="AH58" s="1267"/>
      <c r="AI58" s="1267"/>
      <c r="AJ58" s="1267"/>
      <c r="AK58" s="1267"/>
      <c r="AL58" s="1267"/>
      <c r="AM58" s="1267"/>
      <c r="AN58" s="1267"/>
      <c r="AO58" s="1267"/>
      <c r="AP58" s="1267"/>
      <c r="AQ58" s="1267"/>
      <c r="AR58" s="1326">
        <v>0</v>
      </c>
    </row>
    <row s="1853" customFormat="1" customHeight="1" ht="17.25">
      <c r="A59" s="321"/>
      <c r="C59" s="320"/>
      <c r="D59" s="2136"/>
      <c r="E59" s="2144"/>
      <c r="F59" s="2147"/>
      <c r="G59" s="2144"/>
      <c r="H59" s="1299"/>
      <c r="I59" s="1300"/>
      <c r="J59" s="1300"/>
      <c r="K59" s="1300"/>
      <c r="L59" s="1300"/>
      <c r="M59" s="1300"/>
      <c r="N59" s="1300"/>
      <c r="O59" s="1300"/>
      <c r="P59" s="1300"/>
      <c r="Q59" s="1300"/>
      <c r="R59" s="1300"/>
      <c r="S59" s="1301"/>
      <c r="T59" s="1301"/>
      <c r="U59" s="1301"/>
      <c r="V59" s="1301"/>
      <c r="W59" s="1302"/>
      <c r="X59" s="1259"/>
      <c r="Y59" s="1259"/>
      <c r="Z59" s="1259"/>
      <c r="AA59" s="1259"/>
      <c r="AB59" s="1259"/>
      <c r="AC59" s="1259"/>
      <c r="AD59" s="1259"/>
      <c r="AE59" s="1259"/>
      <c r="AF59" s="1259"/>
      <c r="AG59" s="1259"/>
      <c r="AH59" s="1259"/>
      <c r="AI59" s="1259"/>
      <c r="AJ59" s="1259"/>
      <c r="AK59" s="1259"/>
      <c r="AL59" s="1259"/>
      <c r="AM59" s="1259"/>
      <c r="AN59" s="1259"/>
      <c r="AO59" s="1259"/>
      <c r="AP59" s="1259"/>
      <c r="AQ59" s="1259"/>
      <c r="AR59" s="1283">
        <v>0</v>
      </c>
    </row>
    <row s="1853" customFormat="1" customHeight="1" ht="17.25">
      <c r="A60" s="321"/>
      <c r="C60" s="209"/>
      <c r="D60" s="2166">
        <v>7</v>
      </c>
      <c r="E60" s="2169" t="s">
        <v>217</v>
      </c>
      <c r="F60" s="2145" t="s">
        <v>19</v>
      </c>
      <c r="G60" s="2169"/>
      <c r="H60" s="2148"/>
      <c r="I60" s="2150"/>
      <c r="J60" s="2152"/>
      <c r="K60" s="2137"/>
      <c r="L60" s="2137"/>
      <c r="M60" s="2137"/>
      <c r="N60" s="2139"/>
      <c r="O60" s="2137"/>
      <c r="P60" s="2137"/>
      <c r="Q60" s="2137"/>
      <c r="R60" s="2142"/>
      <c r="S60" s="2137"/>
      <c r="T60" s="1420"/>
      <c r="U60" s="1420"/>
      <c r="V60" s="1419"/>
      <c r="W60" s="1296"/>
      <c r="X60" s="1267"/>
      <c r="Y60" s="1267"/>
      <c r="Z60" s="1267"/>
      <c r="AA60" s="1267"/>
      <c r="AB60" s="1267"/>
      <c r="AC60" s="1267" t="s">
        <v>218</v>
      </c>
      <c r="AD60" s="1267" t="s">
        <v>219</v>
      </c>
      <c r="AE60" s="1267" t="s">
        <v>220</v>
      </c>
      <c r="AF60" s="1267" t="s">
        <v>221</v>
      </c>
      <c r="AG60" s="1267" t="s">
        <v>222</v>
      </c>
      <c r="AH60" s="1267" t="str">
        <f>IF($E$60=0,"",$E$60)</f>
        <v>Плата за услуги по поддержанию резервной тепловой мощности при отсутствии потребления тепловой энергии</v>
      </c>
      <c r="AI60" s="1267" t="str">
        <f>IF($G$60=0,"",$G$60)</f>
        <v/>
      </c>
      <c r="AJ60" s="1267" t="str">
        <f>IF($J$60=0,"",$J$60)</f>
        <v/>
      </c>
      <c r="AK60" s="1267" t="str">
        <f>IF($K$60="нет","без дифференциации",IF($N$60=0,"",$N$60))</f>
        <v/>
      </c>
      <c r="AL60" s="1267" t="str">
        <f>IF($O$60="нет","без дифференциации",IF($R$60=0,"",$R$60))</f>
        <v/>
      </c>
      <c r="AM60" s="1267" t="str">
        <f>IF($S$60="нет","без дифференциации",IF($V$60=0,"",$V$60))</f>
        <v/>
      </c>
      <c r="AN60" s="1772">
        <f>$I$60</f>
        <v>0</v>
      </c>
      <c r="AO60" s="1267" t="str">
        <f>$I$60&amp;"."&amp;$M$60</f>
        <v>.</v>
      </c>
      <c r="AP60" s="1259" t="str">
        <f>$I$60&amp;"."&amp;$M$60&amp;"."&amp;$Q$60</f>
        <v>..</v>
      </c>
      <c r="AQ60" s="1259" t="str">
        <f>$I$60&amp;"."&amp;$M$60&amp;"."&amp;$Q$60&amp;"."&amp;$U$60</f>
        <v>...</v>
      </c>
      <c r="AR60" s="1308">
        <v>0</v>
      </c>
    </row>
    <row s="1853" customFormat="1" customHeight="1" ht="17.25">
      <c r="A61" s="321"/>
      <c r="C61" s="320"/>
      <c r="D61" s="2167"/>
      <c r="E61" s="2170"/>
      <c r="F61" s="2146"/>
      <c r="G61" s="2170"/>
      <c r="H61" s="2149"/>
      <c r="I61" s="2151"/>
      <c r="J61" s="2153"/>
      <c r="K61" s="2138"/>
      <c r="L61" s="2138"/>
      <c r="M61" s="2138"/>
      <c r="N61" s="2140"/>
      <c r="O61" s="2138"/>
      <c r="P61" s="2138"/>
      <c r="Q61" s="2138"/>
      <c r="R61" s="2141"/>
      <c r="S61" s="2138"/>
      <c r="T61" s="1297"/>
      <c r="U61" s="1297"/>
      <c r="V61" s="1297"/>
      <c r="W61" s="1298"/>
      <c r="X61" s="1259"/>
      <c r="Y61" s="1259"/>
      <c r="Z61" s="1259"/>
      <c r="AA61" s="1259"/>
      <c r="AB61" s="1259"/>
      <c r="AC61" s="1259"/>
      <c r="AD61" s="1259"/>
      <c r="AE61" s="1259"/>
      <c r="AF61" s="1259"/>
      <c r="AG61" s="1259"/>
      <c r="AH61" s="1259"/>
      <c r="AI61" s="1259"/>
      <c r="AJ61" s="1259"/>
      <c r="AK61" s="1259"/>
      <c r="AL61" s="1259"/>
      <c r="AM61" s="1259"/>
      <c r="AN61" s="1259"/>
      <c r="AO61" s="1259"/>
      <c r="AP61" s="1259"/>
      <c r="AQ61" s="1259"/>
      <c r="AR61" s="1308">
        <v>0</v>
      </c>
    </row>
    <row s="1853" customFormat="1" customHeight="1" ht="17.25">
      <c r="A62" s="321"/>
      <c r="C62" s="320"/>
      <c r="D62" s="2167"/>
      <c r="E62" s="2170"/>
      <c r="F62" s="2146"/>
      <c r="G62" s="2170"/>
      <c r="H62" s="2149"/>
      <c r="I62" s="2151"/>
      <c r="J62" s="2154"/>
      <c r="K62" s="2138"/>
      <c r="L62" s="2138"/>
      <c r="M62" s="2138"/>
      <c r="N62" s="2141"/>
      <c r="O62" s="2138"/>
      <c r="P62" s="1418"/>
      <c r="Q62" s="1297"/>
      <c r="R62" s="1297"/>
      <c r="S62" s="329"/>
      <c r="T62" s="329"/>
      <c r="U62" s="329"/>
      <c r="V62" s="329"/>
      <c r="W62" s="1298"/>
      <c r="X62" s="1259"/>
      <c r="Y62" s="1259"/>
      <c r="Z62" s="1259"/>
      <c r="AA62" s="1259"/>
      <c r="AB62" s="1259"/>
      <c r="AC62" s="1259"/>
      <c r="AD62" s="1259"/>
      <c r="AE62" s="1259"/>
      <c r="AF62" s="1259"/>
      <c r="AG62" s="1259"/>
      <c r="AH62" s="1259"/>
      <c r="AI62" s="1259"/>
      <c r="AJ62" s="1259"/>
      <c r="AK62" s="1259"/>
      <c r="AL62" s="1259"/>
      <c r="AM62" s="1259"/>
      <c r="AN62" s="1259"/>
      <c r="AO62" s="1259"/>
      <c r="AP62" s="1259"/>
      <c r="AQ62" s="1259"/>
      <c r="AR62" s="1308">
        <v>0</v>
      </c>
    </row>
    <row s="1853" customFormat="1" customHeight="1" ht="17.25">
      <c r="A63" s="321"/>
      <c r="C63" s="209"/>
      <c r="D63" s="2167"/>
      <c r="E63" s="2170"/>
      <c r="F63" s="2146"/>
      <c r="G63" s="2170"/>
      <c r="H63" s="2149"/>
      <c r="I63" s="2151"/>
      <c r="J63" s="2154"/>
      <c r="K63" s="2138"/>
      <c r="L63" s="1297"/>
      <c r="M63" s="1297"/>
      <c r="N63" s="1297"/>
      <c r="O63" s="1297"/>
      <c r="P63" s="1297"/>
      <c r="Q63" s="1297"/>
      <c r="R63" s="1297"/>
      <c r="S63" s="329"/>
      <c r="T63" s="329"/>
      <c r="U63" s="329"/>
      <c r="V63" s="329"/>
      <c r="W63" s="1298"/>
      <c r="Y63" s="1267"/>
      <c r="Z63" s="1267"/>
      <c r="AA63" s="1267"/>
      <c r="AB63" s="1267"/>
      <c r="AC63" s="1267"/>
      <c r="AD63" s="1267"/>
      <c r="AE63" s="1267"/>
      <c r="AF63" s="1267"/>
      <c r="AG63" s="1267"/>
      <c r="AH63" s="1267"/>
      <c r="AI63" s="1267"/>
      <c r="AJ63" s="1267"/>
      <c r="AK63" s="1267"/>
      <c r="AL63" s="1267"/>
      <c r="AM63" s="1267"/>
      <c r="AN63" s="1267"/>
      <c r="AO63" s="1267"/>
      <c r="AP63" s="1267"/>
      <c r="AQ63" s="1267"/>
      <c r="AR63" s="1326">
        <v>0</v>
      </c>
    </row>
    <row s="1853" customFormat="1" customHeight="1" ht="17.25">
      <c r="A64" s="321"/>
      <c r="C64" s="320"/>
      <c r="D64" s="2168"/>
      <c r="E64" s="2171"/>
      <c r="F64" s="2147"/>
      <c r="G64" s="2171"/>
      <c r="H64" s="1299"/>
      <c r="I64" s="1300"/>
      <c r="J64" s="1300"/>
      <c r="K64" s="1300"/>
      <c r="L64" s="1300"/>
      <c r="M64" s="1300"/>
      <c r="N64" s="1300"/>
      <c r="O64" s="1300"/>
      <c r="P64" s="1300"/>
      <c r="Q64" s="1300"/>
      <c r="R64" s="1300"/>
      <c r="S64" s="1301"/>
      <c r="T64" s="1301"/>
      <c r="U64" s="1301"/>
      <c r="V64" s="1301"/>
      <c r="W64" s="1302"/>
      <c r="X64" s="1259"/>
      <c r="Y64" s="1259"/>
      <c r="Z64" s="1259"/>
      <c r="AA64" s="1259"/>
      <c r="AB64" s="1259"/>
      <c r="AC64" s="1259"/>
      <c r="AD64" s="1259"/>
      <c r="AE64" s="1259"/>
      <c r="AF64" s="1259"/>
      <c r="AG64" s="1259"/>
      <c r="AH64" s="1259"/>
      <c r="AI64" s="1259"/>
      <c r="AJ64" s="1259"/>
      <c r="AK64" s="1259"/>
      <c r="AL64" s="1259"/>
      <c r="AM64" s="1259"/>
      <c r="AN64" s="1259"/>
      <c r="AO64" s="1259"/>
      <c r="AP64" s="1259"/>
      <c r="AQ64" s="1259"/>
      <c r="AR64" s="1308">
        <v>0</v>
      </c>
    </row>
    <row s="1853" customFormat="1" customHeight="1" ht="17.25">
      <c r="A65" s="321"/>
      <c r="C65" s="209"/>
      <c r="D65" s="2135">
        <v>8</v>
      </c>
      <c r="E65" s="2143" t="s">
        <v>223</v>
      </c>
      <c r="F65" s="2145" t="s">
        <v>19</v>
      </c>
      <c r="G65" s="2143"/>
      <c r="H65" s="2148"/>
      <c r="I65" s="2150"/>
      <c r="J65" s="2152"/>
      <c r="K65" s="2137"/>
      <c r="L65" s="2137"/>
      <c r="M65" s="2137"/>
      <c r="N65" s="2139"/>
      <c r="O65" s="2137"/>
      <c r="P65" s="2137"/>
      <c r="Q65" s="2137"/>
      <c r="R65" s="2142"/>
      <c r="S65" s="2137"/>
      <c r="T65" s="1470"/>
      <c r="U65" s="1470"/>
      <c r="V65" s="1472"/>
      <c r="W65" s="1296"/>
      <c r="X65" s="1267"/>
      <c r="Y65" s="1267"/>
      <c r="Z65" s="1267"/>
      <c r="AA65" s="1267"/>
      <c r="AB65" s="1267"/>
      <c r="AC65" s="1267" t="s">
        <v>224</v>
      </c>
      <c r="AD65" s="1267" t="s">
        <v>225</v>
      </c>
      <c r="AE65" s="1267" t="s">
        <v>226</v>
      </c>
      <c r="AF65" s="1267" t="s">
        <v>227</v>
      </c>
      <c r="AG65" s="1267" t="s">
        <v>228</v>
      </c>
      <c r="AH65" s="1267" t="str">
        <f>IF($E$65=0,"",$E$65)</f>
        <v>Плата за подключение (технологическое присоединение) к системе теплоснабжения</v>
      </c>
      <c r="AI65" s="1267" t="str">
        <f>IF($G$65=0,"",$G$65)</f>
        <v/>
      </c>
      <c r="AJ65" s="1267" t="str">
        <f>IF($J$65=0,"",$J$65)</f>
        <v/>
      </c>
      <c r="AK65" s="1267" t="str">
        <f>IF($K$65="нет","без дифференциации",IF($N$65=0,"",$N$65))</f>
        <v/>
      </c>
      <c r="AL65" s="1267" t="str">
        <f>IF($O$65="нет","без дифференциации",IF($R$65=0,"",$R$65))</f>
        <v/>
      </c>
      <c r="AM65" s="1267" t="str">
        <f>IF($S$65="нет","без дифференциации",IF($V$65=0,"",$V$65))</f>
        <v/>
      </c>
      <c r="AN65" s="1772">
        <f>$I$65</f>
        <v>0</v>
      </c>
      <c r="AO65" s="1267" t="str">
        <f>$I$65&amp;"."&amp;$M$65</f>
        <v>.</v>
      </c>
      <c r="AP65" s="1259" t="str">
        <f>$I$65&amp;"."&amp;$M$65&amp;"."&amp;$Q$65</f>
        <v>..</v>
      </c>
      <c r="AQ65" s="1259" t="str">
        <f>$I$65&amp;"."&amp;$M$65&amp;"."&amp;$Q$65&amp;"."&amp;$U$65</f>
        <v>...</v>
      </c>
      <c r="AR65" s="1308">
        <v>0</v>
      </c>
    </row>
    <row s="1853" customFormat="1" customHeight="1" ht="17.25">
      <c r="A66" s="321"/>
      <c r="C66" s="320"/>
      <c r="D66" s="2135"/>
      <c r="E66" s="2143"/>
      <c r="F66" s="2146"/>
      <c r="G66" s="2143"/>
      <c r="H66" s="2149"/>
      <c r="I66" s="2151"/>
      <c r="J66" s="2153"/>
      <c r="K66" s="2138"/>
      <c r="L66" s="2138"/>
      <c r="M66" s="2138"/>
      <c r="N66" s="2140"/>
      <c r="O66" s="2138"/>
      <c r="P66" s="2138"/>
      <c r="Q66" s="2138"/>
      <c r="R66" s="2141"/>
      <c r="S66" s="2138"/>
      <c r="T66" s="1297"/>
      <c r="U66" s="1297"/>
      <c r="V66" s="1297"/>
      <c r="W66" s="1298"/>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308">
        <v>0</v>
      </c>
    </row>
    <row s="1853" customFormat="1" customHeight="1" ht="17.25">
      <c r="A67" s="321"/>
      <c r="C67" s="320"/>
      <c r="D67" s="2136"/>
      <c r="E67" s="2144"/>
      <c r="F67" s="2146"/>
      <c r="G67" s="2144"/>
      <c r="H67" s="2149"/>
      <c r="I67" s="2151"/>
      <c r="J67" s="2154"/>
      <c r="K67" s="2138"/>
      <c r="L67" s="2138"/>
      <c r="M67" s="2138"/>
      <c r="N67" s="2141"/>
      <c r="O67" s="2138"/>
      <c r="P67" s="1471"/>
      <c r="Q67" s="1297"/>
      <c r="R67" s="1297"/>
      <c r="S67" s="329"/>
      <c r="T67" s="329"/>
      <c r="U67" s="329"/>
      <c r="V67" s="329"/>
      <c r="W67" s="1298"/>
      <c r="X67" s="1259"/>
      <c r="Y67" s="1259"/>
      <c r="Z67" s="1259"/>
      <c r="AA67" s="1259"/>
      <c r="AB67" s="1259"/>
      <c r="AC67" s="1259"/>
      <c r="AD67" s="1259"/>
      <c r="AE67" s="1259"/>
      <c r="AF67" s="1259"/>
      <c r="AG67" s="1259"/>
      <c r="AH67" s="1259"/>
      <c r="AI67" s="1259"/>
      <c r="AJ67" s="1259"/>
      <c r="AK67" s="1259"/>
      <c r="AL67" s="1259"/>
      <c r="AM67" s="1259"/>
      <c r="AN67" s="1259"/>
      <c r="AO67" s="1259"/>
      <c r="AP67" s="1259"/>
      <c r="AQ67" s="1259"/>
      <c r="AR67" s="1308">
        <v>0</v>
      </c>
    </row>
    <row s="1853" customFormat="1" customHeight="1" ht="17.25">
      <c r="A68" s="321"/>
      <c r="C68" s="209"/>
      <c r="D68" s="2136"/>
      <c r="E68" s="2144"/>
      <c r="F68" s="2146"/>
      <c r="G68" s="2144"/>
      <c r="H68" s="2149"/>
      <c r="I68" s="2151"/>
      <c r="J68" s="2154"/>
      <c r="K68" s="2138"/>
      <c r="L68" s="1297"/>
      <c r="M68" s="1297"/>
      <c r="N68" s="1297"/>
      <c r="O68" s="1297"/>
      <c r="P68" s="1297"/>
      <c r="Q68" s="1297"/>
      <c r="R68" s="1297"/>
      <c r="S68" s="329"/>
      <c r="T68" s="329"/>
      <c r="U68" s="329"/>
      <c r="V68" s="329"/>
      <c r="W68" s="1298"/>
      <c r="Y68" s="1267"/>
      <c r="Z68" s="1267"/>
      <c r="AA68" s="1267"/>
      <c r="AB68" s="1267"/>
      <c r="AC68" s="1267"/>
      <c r="AD68" s="1267"/>
      <c r="AE68" s="1267"/>
      <c r="AF68" s="1267"/>
      <c r="AG68" s="1267"/>
      <c r="AH68" s="1267"/>
      <c r="AI68" s="1267"/>
      <c r="AJ68" s="1267"/>
      <c r="AK68" s="1267"/>
      <c r="AL68" s="1267"/>
      <c r="AM68" s="1267"/>
      <c r="AN68" s="1267"/>
      <c r="AO68" s="1267"/>
      <c r="AP68" s="1267"/>
      <c r="AQ68" s="1267"/>
      <c r="AR68" s="1326">
        <v>0</v>
      </c>
    </row>
    <row s="1853" customFormat="1" customHeight="1" ht="17.25">
      <c r="A69" s="321"/>
      <c r="C69" s="320"/>
      <c r="D69" s="2136"/>
      <c r="E69" s="2144"/>
      <c r="F69" s="2147"/>
      <c r="G69" s="2144"/>
      <c r="H69" s="1299"/>
      <c r="I69" s="1300"/>
      <c r="J69" s="1300"/>
      <c r="K69" s="1300"/>
      <c r="L69" s="1300"/>
      <c r="M69" s="1300"/>
      <c r="N69" s="1300"/>
      <c r="O69" s="1300"/>
      <c r="P69" s="1300"/>
      <c r="Q69" s="1300"/>
      <c r="R69" s="1300"/>
      <c r="S69" s="1301"/>
      <c r="T69" s="1301"/>
      <c r="U69" s="1301"/>
      <c r="V69" s="1301"/>
      <c r="W69" s="1302"/>
      <c r="X69" s="1259"/>
      <c r="Y69" s="1259"/>
      <c r="Z69" s="1259"/>
      <c r="AA69" s="1259"/>
      <c r="AB69" s="1259"/>
      <c r="AC69" s="1259"/>
      <c r="AD69" s="1259"/>
      <c r="AE69" s="1259"/>
      <c r="AF69" s="1259"/>
      <c r="AG69" s="1259"/>
      <c r="AH69" s="1259"/>
      <c r="AI69" s="1259"/>
      <c r="AJ69" s="1259"/>
      <c r="AK69" s="1259"/>
      <c r="AL69" s="1259"/>
      <c r="AM69" s="1259"/>
      <c r="AN69" s="1259"/>
      <c r="AO69" s="1259"/>
      <c r="AP69" s="1259"/>
      <c r="AQ69" s="1259"/>
      <c r="AR69" s="1308">
        <v>0</v>
      </c>
    </row>
    <row s="1853" customFormat="1" customHeight="1" ht="17.25">
      <c r="A70" s="321"/>
      <c r="C70" s="209"/>
      <c r="D70" s="2135">
        <v>9</v>
      </c>
      <c r="E70" s="2143" t="s">
        <v>229</v>
      </c>
      <c r="F70" s="2145" t="s">
        <v>19</v>
      </c>
      <c r="G70" s="2143"/>
      <c r="H70" s="2148"/>
      <c r="I70" s="2150"/>
      <c r="J70" s="2152"/>
      <c r="K70" s="2137"/>
      <c r="L70" s="2137"/>
      <c r="M70" s="2137"/>
      <c r="N70" s="2139"/>
      <c r="O70" s="2137"/>
      <c r="P70" s="2137"/>
      <c r="Q70" s="2137"/>
      <c r="R70" s="2142"/>
      <c r="S70" s="2137"/>
      <c r="T70" s="1931"/>
      <c r="U70" s="1931"/>
      <c r="V70" s="1933"/>
      <c r="W70" s="1296"/>
      <c r="X70" s="1267"/>
      <c r="Y70" s="1267"/>
      <c r="Z70" s="1267"/>
      <c r="AA70" s="1267"/>
      <c r="AB70" s="1267"/>
      <c r="AC70" s="1267" t="s">
        <v>230</v>
      </c>
      <c r="AD70" s="1267" t="s">
        <v>231</v>
      </c>
      <c r="AE70" s="1267" t="s">
        <v>232</v>
      </c>
      <c r="AF70" s="1267" t="s">
        <v>233</v>
      </c>
      <c r="AG70" s="1267" t="s">
        <v>234</v>
      </c>
      <c r="AH70" s="1267" t="str">
        <f>IF($E$70=0,"",$E$70)</f>
        <v>Плата за подключение (технологическое присоединение) к системе теплоснабжения (индивидуальная)</v>
      </c>
      <c r="AI70" s="1267" t="str">
        <f>IF($G$70=0,"",$G$70)</f>
        <v/>
      </c>
      <c r="AJ70" s="1267" t="str">
        <f>IF($J$70=0,"",$J$70)</f>
        <v/>
      </c>
      <c r="AK70" s="1267" t="str">
        <f>IF($K$70="нет","без дифференциации",IF($N$70=0,"",$N$70))</f>
        <v/>
      </c>
      <c r="AL70" s="1267" t="str">
        <f>IF($O$70="нет","без дифференциации",IF($R$70=0,"",$R$70))</f>
        <v/>
      </c>
      <c r="AM70" s="1267" t="str">
        <f>IF($S$70="нет","без дифференциации",IF($V$70=0,"",$V$70))</f>
        <v/>
      </c>
      <c r="AN70" s="1772">
        <f>$I$70</f>
        <v>0</v>
      </c>
      <c r="AO70" s="1267" t="str">
        <f>$I$70&amp;"."&amp;$M$70</f>
        <v>.</v>
      </c>
      <c r="AP70" s="1266" t="str">
        <f>$I$70&amp;"."&amp;$M$70&amp;"."&amp;$Q$70</f>
        <v>..</v>
      </c>
      <c r="AQ70" s="1266" t="str">
        <f>$I$70&amp;"."&amp;$M$70&amp;"."&amp;$Q$70&amp;"."&amp;$U$70</f>
        <v>...</v>
      </c>
      <c r="AR70" s="1467">
        <v>0</v>
      </c>
    </row>
    <row s="1853" customFormat="1" customHeight="1" ht="17.25">
      <c r="A71" s="321"/>
      <c r="C71" s="320"/>
      <c r="D71" s="2135"/>
      <c r="E71" s="2143"/>
      <c r="F71" s="2146"/>
      <c r="G71" s="2143"/>
      <c r="H71" s="2149"/>
      <c r="I71" s="2151"/>
      <c r="J71" s="2153"/>
      <c r="K71" s="2138"/>
      <c r="L71" s="2138"/>
      <c r="M71" s="2138"/>
      <c r="N71" s="2140"/>
      <c r="O71" s="2138"/>
      <c r="P71" s="2138"/>
      <c r="Q71" s="2138"/>
      <c r="R71" s="2141"/>
      <c r="S71" s="2138"/>
      <c r="T71" s="1934"/>
      <c r="U71" s="1934"/>
      <c r="V71" s="1934"/>
      <c r="W71" s="1935"/>
      <c r="X71" s="1266"/>
      <c r="Y71" s="1266"/>
      <c r="Z71" s="1266"/>
      <c r="AA71" s="1266"/>
      <c r="AB71" s="1266"/>
      <c r="AC71" s="1266"/>
      <c r="AD71" s="1266"/>
      <c r="AE71" s="1266"/>
      <c r="AF71" s="1266"/>
      <c r="AG71" s="1266"/>
      <c r="AH71" s="1266"/>
      <c r="AI71" s="1266"/>
      <c r="AJ71" s="1266"/>
      <c r="AK71" s="1266"/>
      <c r="AL71" s="1266"/>
      <c r="AM71" s="1266"/>
      <c r="AN71" s="1266"/>
      <c r="AO71" s="1266"/>
      <c r="AP71" s="1266"/>
      <c r="AQ71" s="1266"/>
      <c r="AR71" s="1467">
        <v>0</v>
      </c>
    </row>
    <row s="1853" customFormat="1" customHeight="1" ht="17.25">
      <c r="A72" s="321"/>
      <c r="C72" s="320"/>
      <c r="D72" s="2136"/>
      <c r="E72" s="2144"/>
      <c r="F72" s="2146"/>
      <c r="G72" s="2144"/>
      <c r="H72" s="2149"/>
      <c r="I72" s="2151"/>
      <c r="J72" s="2154"/>
      <c r="K72" s="2138"/>
      <c r="L72" s="2138"/>
      <c r="M72" s="2138"/>
      <c r="N72" s="2141"/>
      <c r="O72" s="2138"/>
      <c r="P72" s="1932"/>
      <c r="Q72" s="1934"/>
      <c r="R72" s="1934"/>
      <c r="S72" s="329"/>
      <c r="T72" s="329"/>
      <c r="U72" s="329"/>
      <c r="V72" s="329"/>
      <c r="W72" s="1935"/>
      <c r="X72" s="1266"/>
      <c r="Y72" s="1266"/>
      <c r="Z72" s="1266"/>
      <c r="AA72" s="1266"/>
      <c r="AB72" s="1266"/>
      <c r="AC72" s="1266"/>
      <c r="AD72" s="1266"/>
      <c r="AE72" s="1266"/>
      <c r="AF72" s="1266"/>
      <c r="AG72" s="1266"/>
      <c r="AH72" s="1266"/>
      <c r="AI72" s="1266"/>
      <c r="AJ72" s="1266"/>
      <c r="AK72" s="1266"/>
      <c r="AL72" s="1266"/>
      <c r="AM72" s="1266"/>
      <c r="AN72" s="1266"/>
      <c r="AO72" s="1266"/>
      <c r="AP72" s="1266"/>
      <c r="AQ72" s="1266"/>
      <c r="AR72" s="1467">
        <v>0</v>
      </c>
    </row>
    <row s="1853" customFormat="1" customHeight="1" ht="17.25">
      <c r="A73" s="321"/>
      <c r="C73" s="209"/>
      <c r="D73" s="2136"/>
      <c r="E73" s="2144"/>
      <c r="F73" s="2146"/>
      <c r="G73" s="2144"/>
      <c r="H73" s="2149"/>
      <c r="I73" s="2151"/>
      <c r="J73" s="2154"/>
      <c r="K73" s="2138"/>
      <c r="L73" s="1934"/>
      <c r="M73" s="1934"/>
      <c r="N73" s="1934"/>
      <c r="O73" s="1934"/>
      <c r="P73" s="1934"/>
      <c r="Q73" s="1934"/>
      <c r="R73" s="1934"/>
      <c r="S73" s="329"/>
      <c r="T73" s="329"/>
      <c r="U73" s="329"/>
      <c r="V73" s="329"/>
      <c r="W73" s="1935"/>
      <c r="Y73" s="1267"/>
      <c r="Z73" s="1267"/>
      <c r="AA73" s="1267"/>
      <c r="AB73" s="1267"/>
      <c r="AC73" s="1267"/>
      <c r="AD73" s="1267"/>
      <c r="AE73" s="1267"/>
      <c r="AF73" s="1267"/>
      <c r="AG73" s="1267"/>
      <c r="AH73" s="1267"/>
      <c r="AI73" s="1267"/>
      <c r="AJ73" s="1267"/>
      <c r="AK73" s="1267"/>
      <c r="AL73" s="1267"/>
      <c r="AM73" s="1267"/>
      <c r="AN73" s="1267"/>
      <c r="AO73" s="1267"/>
      <c r="AP73" s="1267"/>
      <c r="AQ73" s="1267"/>
      <c r="AR73" s="1467">
        <v>0</v>
      </c>
    </row>
    <row s="1853" customFormat="1" customHeight="1" ht="17.25">
      <c r="A74" s="321"/>
      <c r="C74" s="320"/>
      <c r="D74" s="2136"/>
      <c r="E74" s="2144"/>
      <c r="F74" s="2147"/>
      <c r="G74" s="2144"/>
      <c r="H74" s="1299"/>
      <c r="I74" s="1936"/>
      <c r="J74" s="1936"/>
      <c r="K74" s="1936"/>
      <c r="L74" s="1936"/>
      <c r="M74" s="1936"/>
      <c r="N74" s="1936"/>
      <c r="O74" s="1936"/>
      <c r="P74" s="1936"/>
      <c r="Q74" s="1936"/>
      <c r="R74" s="1936"/>
      <c r="S74" s="1301"/>
      <c r="T74" s="1301"/>
      <c r="U74" s="1301"/>
      <c r="V74" s="1301"/>
      <c r="W74" s="1937"/>
      <c r="X74" s="1266"/>
      <c r="Y74" s="1266"/>
      <c r="Z74" s="1266"/>
      <c r="AA74" s="1266"/>
      <c r="AB74" s="1266"/>
      <c r="AC74" s="1266"/>
      <c r="AD74" s="1266"/>
      <c r="AE74" s="1266"/>
      <c r="AF74" s="1266"/>
      <c r="AG74" s="1266"/>
      <c r="AH74" s="1266"/>
      <c r="AI74" s="1266"/>
      <c r="AJ74" s="1266"/>
      <c r="AK74" s="1266"/>
      <c r="AL74" s="1266"/>
      <c r="AM74" s="1266"/>
      <c r="AN74" s="1266"/>
      <c r="AO74" s="1266"/>
      <c r="AP74" s="1266"/>
      <c r="AQ74" s="1266"/>
      <c r="AR74" s="1467">
        <v>0</v>
      </c>
    </row>
    <row s="1853" customFormat="1" customHeight="1" ht="17.25" hidden="1">
      <c r="A75" s="321"/>
      <c r="C75" s="209"/>
      <c r="D75" s="2135">
        <v>10</v>
      </c>
      <c r="E75" s="2143" t="s">
        <v>235</v>
      </c>
      <c r="F75" s="2145" t="s">
        <v>19</v>
      </c>
      <c r="G75" s="2143"/>
      <c r="H75" s="2148"/>
      <c r="I75" s="2150"/>
      <c r="J75" s="2152"/>
      <c r="K75" s="2137"/>
      <c r="L75" s="2137"/>
      <c r="M75" s="2137"/>
      <c r="N75" s="2139"/>
      <c r="O75" s="2137"/>
      <c r="P75" s="2137"/>
      <c r="Q75" s="2137"/>
      <c r="R75" s="2142"/>
      <c r="S75" s="2137"/>
      <c r="T75" s="1931"/>
      <c r="U75" s="1931"/>
      <c r="V75" s="1933"/>
      <c r="W75" s="1296"/>
      <c r="X75" s="1267"/>
      <c r="Y75" s="1267"/>
      <c r="Z75" s="1267"/>
      <c r="AA75" s="1267"/>
      <c r="AB75" s="1267"/>
      <c r="AC75" s="1267" t="s">
        <v>236</v>
      </c>
      <c r="AD75" s="1267" t="s">
        <v>237</v>
      </c>
      <c r="AE75" s="1267" t="s">
        <v>238</v>
      </c>
      <c r="AF75" s="1267" t="s">
        <v>239</v>
      </c>
      <c r="AG75" s="1267" t="s">
        <v>240</v>
      </c>
      <c r="AH75" s="1267" t="str">
        <f>IF($E$75=0,"",$E$75)</f>
        <v>Предельный уровень цены на тепловую энергию (мощность), поставляемую теплоснабжающими организациями потребителям</v>
      </c>
      <c r="AI75" s="1267" t="str">
        <f>IF($G$75=0,"",$G$75)</f>
        <v/>
      </c>
      <c r="AJ75" s="1267" t="str">
        <f>IF($J$75=0,"",$J$75)</f>
        <v/>
      </c>
      <c r="AK75" s="1267" t="str">
        <f>IF($K$75="нет","без дифференциации",IF($N$75=0,"",$N$75))</f>
        <v/>
      </c>
      <c r="AL75" s="1267" t="str">
        <f>IF($O$75="нет","без дифференциации",IF($R$75=0,"",$R$75))</f>
        <v/>
      </c>
      <c r="AM75" s="1267" t="str">
        <f>IF($S$75="нет","без дифференциации",IF($V$75=0,"",$V$75))</f>
        <v/>
      </c>
      <c r="AN75" s="1772">
        <f>$I$75</f>
        <v>0</v>
      </c>
      <c r="AO75" s="1267" t="str">
        <f>$I$75&amp;"."&amp;$M$75</f>
        <v>.</v>
      </c>
      <c r="AP75" s="1266" t="str">
        <f>$I$75&amp;"."&amp;$M$75&amp;"."&amp;$Q$75</f>
        <v>..</v>
      </c>
      <c r="AQ75" s="1266" t="str">
        <f>$I$75&amp;"."&amp;$M$75&amp;"."&amp;$Q$75&amp;"."&amp;$U$75</f>
        <v>...</v>
      </c>
      <c r="AR75" s="1467">
        <v>0</v>
      </c>
    </row>
    <row s="1853" customFormat="1" customHeight="1" ht="17.25" hidden="1">
      <c r="A76" s="321"/>
      <c r="C76" s="320"/>
      <c r="D76" s="2135"/>
      <c r="E76" s="2143"/>
      <c r="F76" s="2146"/>
      <c r="G76" s="2143"/>
      <c r="H76" s="2149"/>
      <c r="I76" s="2151"/>
      <c r="J76" s="2153"/>
      <c r="K76" s="2138"/>
      <c r="L76" s="2138"/>
      <c r="M76" s="2138"/>
      <c r="N76" s="2140"/>
      <c r="O76" s="2138"/>
      <c r="P76" s="2138"/>
      <c r="Q76" s="2138"/>
      <c r="R76" s="2141"/>
      <c r="S76" s="2138"/>
      <c r="T76" s="1934"/>
      <c r="U76" s="1934"/>
      <c r="V76" s="1934"/>
      <c r="W76" s="1935"/>
      <c r="X76" s="1266"/>
      <c r="Y76" s="1266"/>
      <c r="Z76" s="1266"/>
      <c r="AA76" s="1266"/>
      <c r="AB76" s="1266"/>
      <c r="AC76" s="1266"/>
      <c r="AD76" s="1266"/>
      <c r="AE76" s="1266"/>
      <c r="AF76" s="1266"/>
      <c r="AG76" s="1266"/>
      <c r="AH76" s="1266"/>
      <c r="AI76" s="1266"/>
      <c r="AJ76" s="1266"/>
      <c r="AK76" s="1266"/>
      <c r="AL76" s="1266"/>
      <c r="AM76" s="1266"/>
      <c r="AN76" s="1266"/>
      <c r="AO76" s="1266"/>
      <c r="AP76" s="1266"/>
      <c r="AQ76" s="1266"/>
      <c r="AR76" s="1467">
        <v>0</v>
      </c>
    </row>
    <row s="1853" customFormat="1" customHeight="1" ht="17.25" hidden="1">
      <c r="A77" s="321"/>
      <c r="C77" s="320"/>
      <c r="D77" s="2136"/>
      <c r="E77" s="2144"/>
      <c r="F77" s="2146"/>
      <c r="G77" s="2144"/>
      <c r="H77" s="2149"/>
      <c r="I77" s="2151"/>
      <c r="J77" s="2154"/>
      <c r="K77" s="2138"/>
      <c r="L77" s="2138"/>
      <c r="M77" s="2138"/>
      <c r="N77" s="2141"/>
      <c r="O77" s="2138"/>
      <c r="P77" s="1932"/>
      <c r="Q77" s="1934"/>
      <c r="R77" s="1934"/>
      <c r="S77" s="329"/>
      <c r="T77" s="329"/>
      <c r="U77" s="329"/>
      <c r="V77" s="329"/>
      <c r="W77" s="1935"/>
      <c r="X77" s="1266"/>
      <c r="Y77" s="1266"/>
      <c r="Z77" s="1266"/>
      <c r="AA77" s="1266"/>
      <c r="AB77" s="1266"/>
      <c r="AC77" s="1266"/>
      <c r="AD77" s="1266"/>
      <c r="AE77" s="1266"/>
      <c r="AF77" s="1266"/>
      <c r="AG77" s="1266"/>
      <c r="AH77" s="1266"/>
      <c r="AI77" s="1266"/>
      <c r="AJ77" s="1266"/>
      <c r="AK77" s="1266"/>
      <c r="AL77" s="1266"/>
      <c r="AM77" s="1266"/>
      <c r="AN77" s="1266"/>
      <c r="AO77" s="1266"/>
      <c r="AP77" s="1266"/>
      <c r="AQ77" s="1266"/>
      <c r="AR77" s="1467">
        <v>0</v>
      </c>
    </row>
    <row s="1853" customFormat="1" customHeight="1" ht="17.25" hidden="1">
      <c r="A78" s="321"/>
      <c r="C78" s="209"/>
      <c r="D78" s="2136"/>
      <c r="E78" s="2144"/>
      <c r="F78" s="2146"/>
      <c r="G78" s="2144"/>
      <c r="H78" s="2149"/>
      <c r="I78" s="2151"/>
      <c r="J78" s="2154"/>
      <c r="K78" s="2138"/>
      <c r="L78" s="1934"/>
      <c r="M78" s="1934"/>
      <c r="N78" s="1934"/>
      <c r="O78" s="1934"/>
      <c r="P78" s="1934"/>
      <c r="Q78" s="1934"/>
      <c r="R78" s="1934"/>
      <c r="S78" s="329"/>
      <c r="T78" s="329"/>
      <c r="U78" s="329"/>
      <c r="V78" s="329"/>
      <c r="W78" s="1935"/>
      <c r="Y78" s="1267"/>
      <c r="Z78" s="1267"/>
      <c r="AA78" s="1267"/>
      <c r="AB78" s="1267"/>
      <c r="AC78" s="1267"/>
      <c r="AD78" s="1267"/>
      <c r="AE78" s="1267"/>
      <c r="AF78" s="1267"/>
      <c r="AG78" s="1267"/>
      <c r="AH78" s="1267"/>
      <c r="AI78" s="1267"/>
      <c r="AJ78" s="1267"/>
      <c r="AK78" s="1267"/>
      <c r="AL78" s="1267"/>
      <c r="AM78" s="1267"/>
      <c r="AN78" s="1267"/>
      <c r="AO78" s="1267"/>
      <c r="AP78" s="1267"/>
      <c r="AQ78" s="1267"/>
      <c r="AR78" s="1467">
        <v>0</v>
      </c>
    </row>
    <row s="1853" customFormat="1" customHeight="1" ht="17.25" hidden="1">
      <c r="A79" s="321"/>
      <c r="C79" s="320"/>
      <c r="D79" s="2136"/>
      <c r="E79" s="2144"/>
      <c r="F79" s="2147"/>
      <c r="G79" s="2144"/>
      <c r="H79" s="1299"/>
      <c r="I79" s="1936"/>
      <c r="J79" s="1936"/>
      <c r="K79" s="1936"/>
      <c r="L79" s="1936"/>
      <c r="M79" s="1936"/>
      <c r="N79" s="1936"/>
      <c r="O79" s="1936"/>
      <c r="P79" s="1936"/>
      <c r="Q79" s="1936"/>
      <c r="R79" s="1936"/>
      <c r="S79" s="1301"/>
      <c r="T79" s="1301"/>
      <c r="U79" s="1301"/>
      <c r="V79" s="1301"/>
      <c r="W79" s="1937"/>
      <c r="X79" s="1266"/>
      <c r="Y79" s="1266"/>
      <c r="Z79" s="1266"/>
      <c r="AA79" s="1266"/>
      <c r="AB79" s="1266"/>
      <c r="AC79" s="1266"/>
      <c r="AD79" s="1266"/>
      <c r="AE79" s="1266"/>
      <c r="AF79" s="1266"/>
      <c r="AG79" s="1266"/>
      <c r="AH79" s="1266"/>
      <c r="AI79" s="1266"/>
      <c r="AJ79" s="1266"/>
      <c r="AK79" s="1266"/>
      <c r="AL79" s="1266"/>
      <c r="AM79" s="1266"/>
      <c r="AN79" s="1266"/>
      <c r="AO79" s="1266"/>
      <c r="AP79" s="1266"/>
      <c r="AQ79" s="1266"/>
      <c r="AR79" s="1467">
        <v>0</v>
      </c>
    </row>
    <row customHeight="1" ht="11.25">
      <c r="AR80" s="104">
        <v>0</v>
      </c>
    </row>
    <row customHeight="1" ht="11.25">
      <c r="E81" s="2174" t="s">
        <v>241</v>
      </c>
      <c r="F81" s="2174"/>
      <c r="G81" s="2174"/>
      <c r="H81" s="2174"/>
      <c r="I81" s="2174"/>
      <c r="J81" s="2174"/>
      <c r="K81" s="2174"/>
      <c r="L81" s="2174"/>
      <c r="M81" s="2174"/>
      <c r="N81" s="2174"/>
      <c r="O81" s="2174"/>
      <c r="P81" s="2174"/>
      <c r="Q81" s="2174"/>
      <c r="R81" s="2174"/>
      <c r="S81" s="2174"/>
      <c r="T81" s="2174"/>
      <c r="U81" s="2174"/>
      <c r="V81" s="2174"/>
      <c r="W81" s="2174"/>
      <c r="AR81" s="104">
        <v>0</v>
      </c>
    </row>
    <row customHeight="1" ht="36.75">
      <c r="E82" s="2172" t="s">
        <v>242</v>
      </c>
      <c r="F82" s="2172"/>
      <c r="G82" s="2173"/>
      <c r="H82" s="2173"/>
      <c r="I82" s="2173"/>
      <c r="J82" s="2173"/>
      <c r="K82" s="2173"/>
      <c r="L82" s="2173"/>
      <c r="M82" s="2173"/>
      <c r="N82" s="2173"/>
      <c r="O82" s="2173"/>
      <c r="P82" s="2173"/>
      <c r="Q82" s="2173"/>
      <c r="R82" s="2173"/>
      <c r="S82" s="2173"/>
      <c r="T82" s="2173"/>
      <c r="U82" s="2173"/>
      <c r="V82" s="2173"/>
      <c r="W82" s="2173"/>
      <c r="AR82" s="104">
        <v>0</v>
      </c>
    </row>
    <row customHeight="1" ht="28.5">
      <c r="E83" s="2172" t="s">
        <v>243</v>
      </c>
      <c r="F83" s="2172"/>
      <c r="G83" s="2173"/>
      <c r="H83" s="2173"/>
      <c r="I83" s="2173"/>
      <c r="J83" s="2173"/>
      <c r="K83" s="2173"/>
      <c r="L83" s="2173"/>
      <c r="M83" s="2173"/>
      <c r="N83" s="2173"/>
      <c r="O83" s="2173"/>
      <c r="P83" s="2173"/>
      <c r="Q83" s="2173"/>
      <c r="R83" s="2173"/>
      <c r="S83" s="2173"/>
      <c r="T83" s="2173"/>
      <c r="U83" s="2173"/>
      <c r="V83" s="2173"/>
      <c r="W83" s="2173"/>
      <c r="AR83" s="104">
        <v>0</v>
      </c>
    </row>
    <row customHeight="1" ht="27">
      <c r="E84" s="2172" t="s">
        <v>244</v>
      </c>
      <c r="F84" s="2172"/>
      <c r="G84" s="2173"/>
      <c r="H84" s="2173"/>
      <c r="I84" s="2173"/>
      <c r="J84" s="2173"/>
      <c r="K84" s="2173"/>
      <c r="L84" s="2173"/>
      <c r="M84" s="2173"/>
      <c r="N84" s="2173"/>
      <c r="O84" s="2173"/>
      <c r="P84" s="2173"/>
      <c r="Q84" s="2173"/>
      <c r="R84" s="2173"/>
      <c r="S84" s="2173"/>
      <c r="T84" s="2173"/>
      <c r="U84" s="2173"/>
      <c r="V84" s="2173"/>
      <c r="W84" s="2173"/>
      <c r="AR84" s="104">
        <v>0</v>
      </c>
    </row>
    <row customHeight="1" ht="17.25">
      <c r="E85" s="2172" t="s">
        <v>245</v>
      </c>
      <c r="F85" s="2172"/>
      <c r="G85" s="2173"/>
      <c r="H85" s="2173"/>
      <c r="I85" s="2173"/>
      <c r="J85" s="2173"/>
      <c r="K85" s="2173"/>
      <c r="L85" s="2173"/>
      <c r="M85" s="2173"/>
      <c r="N85" s="2173"/>
      <c r="O85" s="2173"/>
      <c r="P85" s="2173"/>
      <c r="Q85" s="2173"/>
      <c r="R85" s="2173"/>
      <c r="S85" s="2173"/>
      <c r="T85" s="2173"/>
      <c r="U85" s="2173"/>
      <c r="V85" s="2173"/>
      <c r="W85" s="2173"/>
      <c r="AR85" s="104">
        <v>0</v>
      </c>
    </row>
    <row customHeight="1" ht="15">
      <c r="E86" s="340"/>
      <c r="F86" s="1285"/>
      <c r="G86" s="157"/>
      <c r="H86" s="157"/>
      <c r="I86" s="157"/>
      <c r="J86" s="157"/>
      <c r="K86" s="157"/>
      <c r="L86" s="157"/>
      <c r="M86" s="157"/>
      <c r="N86" s="157"/>
      <c r="O86" s="157"/>
      <c r="P86" s="157"/>
      <c r="Q86" s="157"/>
      <c r="R86" s="157"/>
      <c r="S86" s="157"/>
      <c r="T86" s="157"/>
      <c r="U86" s="157"/>
      <c r="V86" s="157"/>
      <c r="W86" s="157"/>
      <c r="AR86" s="104">
        <v>0</v>
      </c>
    </row>
    <row customHeight="1" ht="15">
      <c r="E87" s="2174" t="s">
        <v>246</v>
      </c>
      <c r="F87" s="2174"/>
      <c r="G87" s="2174"/>
      <c r="H87" s="2174"/>
      <c r="I87" s="2174"/>
      <c r="J87" s="2174"/>
      <c r="K87" s="2174"/>
      <c r="L87" s="2174"/>
      <c r="M87" s="2174"/>
      <c r="N87" s="2174"/>
      <c r="O87" s="2174"/>
      <c r="P87" s="2174"/>
      <c r="Q87" s="2174"/>
      <c r="R87" s="2174"/>
      <c r="S87" s="2174"/>
      <c r="T87" s="2174"/>
      <c r="U87" s="2174"/>
      <c r="V87" s="2174"/>
      <c r="W87" s="2174"/>
      <c r="AR87" s="104">
        <v>0</v>
      </c>
    </row>
    <row customHeight="1" ht="17.25">
      <c r="E88" s="2172" t="s">
        <v>247</v>
      </c>
      <c r="F88" s="2172"/>
      <c r="G88" s="2173"/>
      <c r="H88" s="2173"/>
      <c r="I88" s="2173"/>
      <c r="J88" s="2173"/>
      <c r="K88" s="2173"/>
      <c r="L88" s="2173"/>
      <c r="M88" s="2173"/>
      <c r="N88" s="2173"/>
      <c r="O88" s="2173"/>
      <c r="P88" s="2173"/>
      <c r="Q88" s="2173"/>
      <c r="R88" s="2173"/>
      <c r="S88" s="2173"/>
      <c r="T88" s="2173"/>
      <c r="U88" s="2173"/>
      <c r="V88" s="2173"/>
      <c r="W88" s="2173"/>
      <c r="AR88" s="104">
        <v>0</v>
      </c>
    </row>
    <row customHeight="1" ht="17.25">
      <c r="E89" s="2172" t="s">
        <v>248</v>
      </c>
      <c r="F89" s="2172"/>
      <c r="G89" s="2173"/>
      <c r="H89" s="2173"/>
      <c r="I89" s="2173"/>
      <c r="J89" s="2173"/>
      <c r="K89" s="2173"/>
      <c r="L89" s="2173"/>
      <c r="M89" s="2173"/>
      <c r="N89" s="2173"/>
      <c r="O89" s="2173"/>
      <c r="P89" s="2173"/>
      <c r="Q89" s="2173"/>
      <c r="R89" s="2173"/>
      <c r="S89" s="2173"/>
      <c r="T89" s="2173"/>
      <c r="U89" s="2173"/>
      <c r="V89" s="2173"/>
      <c r="W89" s="2173"/>
      <c r="AR89" s="104">
        <v>0</v>
      </c>
    </row>
    <row s="1853" customFormat="1" customHeight="1" ht="11.25" hidden="1">
      <c r="A90" s="277"/>
      <c r="B90" s="277"/>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209"/>
      <c r="D91" s="2135">
        <v>1</v>
      </c>
      <c r="E91" s="2143" t="s">
        <v>249</v>
      </c>
      <c r="F91" s="2145" t="s">
        <v>19</v>
      </c>
      <c r="G91" s="2143"/>
      <c r="H91" s="2148"/>
      <c r="I91" s="2150"/>
      <c r="J91" s="2152"/>
      <c r="K91" s="2137"/>
      <c r="L91" s="2137"/>
      <c r="M91" s="2137"/>
      <c r="N91" s="2139"/>
      <c r="O91" s="2137"/>
      <c r="P91" s="2137"/>
      <c r="Q91" s="2137"/>
      <c r="R91" s="2142"/>
      <c r="S91" s="2137"/>
      <c r="T91" s="1470"/>
      <c r="U91" s="1470"/>
      <c r="V91" s="1472"/>
      <c r="W91" s="1296"/>
      <c r="Y91" s="1267"/>
      <c r="Z91" s="1267"/>
      <c r="AA91" s="1267"/>
      <c r="AB91" s="1267"/>
      <c r="AC91" s="1267" t="s">
        <v>250</v>
      </c>
      <c r="AD91" s="1267" t="s">
        <v>251</v>
      </c>
      <c r="AE91" s="1267" t="s">
        <v>252</v>
      </c>
      <c r="AF91" s="1267" t="s">
        <v>253</v>
      </c>
      <c r="AG91" s="1267"/>
      <c r="AH91" s="1267" t="str">
        <f>IF($E$91=0,"",$E$91)</f>
        <v>Тариф на питьевую воду (питьевое водоснабжение)</v>
      </c>
      <c r="AI91" s="1267" t="str">
        <f>IF($G$91=0,"",$G$91)</f>
        <v/>
      </c>
      <c r="AJ91" s="1267" t="str">
        <f>IF($J$91=0,"",$J$91)</f>
        <v/>
      </c>
      <c r="AK91" s="1267" t="str">
        <f>IF($K$91="нет","без дифференциации",IF($N$91=0,"",$N$91))</f>
        <v/>
      </c>
      <c r="AL91" s="1267" t="str">
        <f>IF($O$91="нет","без дифференциации",IF($R$91=0,"",$R$91))</f>
        <v/>
      </c>
      <c r="AM91" s="1267" t="str">
        <f>IF($S$91="нет","без дифференциации",IF($V$91=0,"",$V$91))</f>
        <v/>
      </c>
      <c r="AN91" s="1267">
        <f>$I$91</f>
        <v>0</v>
      </c>
      <c r="AO91" s="1267" t="str">
        <f>$I$91&amp;"."&amp;$M$91</f>
        <v>.</v>
      </c>
      <c r="AP91" s="1267" t="str">
        <f>$I$91&amp;"."&amp;$M$91&amp;"."&amp;$Q$91</f>
        <v>..</v>
      </c>
      <c r="AQ91" s="1267" t="str">
        <f>$I$91&amp;"."&amp;$M$91&amp;"."&amp;$Q$91&amp;"."&amp;$U$91</f>
        <v>...</v>
      </c>
      <c r="AR91" s="1350">
        <v>0</v>
      </c>
    </row>
    <row s="1853" customFormat="1" customHeight="1" ht="17.25" hidden="1">
      <c r="A92" s="321"/>
      <c r="C92" s="320"/>
      <c r="D92" s="2135"/>
      <c r="E92" s="2143"/>
      <c r="F92" s="2146"/>
      <c r="G92" s="2143"/>
      <c r="H92" s="2149"/>
      <c r="I92" s="2151"/>
      <c r="J92" s="2153"/>
      <c r="K92" s="2138"/>
      <c r="L92" s="2138"/>
      <c r="M92" s="2138"/>
      <c r="N92" s="2140"/>
      <c r="O92" s="2138"/>
      <c r="P92" s="2138"/>
      <c r="Q92" s="2138"/>
      <c r="R92" s="2141"/>
      <c r="S92" s="2138"/>
      <c r="T92" s="1297"/>
      <c r="U92" s="1297"/>
      <c r="V92" s="1297"/>
      <c r="W92" s="1298"/>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209"/>
      <c r="D93" s="2135"/>
      <c r="E93" s="2143"/>
      <c r="F93" s="2146"/>
      <c r="G93" s="2143"/>
      <c r="H93" s="2149"/>
      <c r="I93" s="2151"/>
      <c r="J93" s="2154"/>
      <c r="K93" s="2138"/>
      <c r="L93" s="2138"/>
      <c r="M93" s="2138"/>
      <c r="N93" s="2141"/>
      <c r="O93" s="2138"/>
      <c r="P93" s="1471"/>
      <c r="Q93" s="1297"/>
      <c r="R93" s="1297"/>
      <c r="S93" s="329"/>
      <c r="T93" s="329"/>
      <c r="U93" s="329"/>
      <c r="V93" s="329"/>
      <c r="W93" s="1298"/>
      <c r="Y93" s="1267"/>
      <c r="Z93" s="1267"/>
      <c r="AA93" s="1267"/>
      <c r="AB93" s="1267"/>
      <c r="AC93" s="1267"/>
      <c r="AD93" s="1267"/>
      <c r="AE93" s="1267"/>
      <c r="AF93" s="1267"/>
      <c r="AG93" s="1267"/>
      <c r="AH93" s="1267"/>
      <c r="AI93" s="1267"/>
      <c r="AJ93" s="1267"/>
      <c r="AK93" s="1267"/>
      <c r="AL93" s="1267"/>
      <c r="AM93" s="1267"/>
      <c r="AN93" s="1267"/>
      <c r="AO93" s="1267"/>
      <c r="AP93" s="1267"/>
      <c r="AQ93" s="1267"/>
      <c r="AR93" s="1441">
        <v>0</v>
      </c>
    </row>
    <row s="1853" customFormat="1" customHeight="1" ht="17.25" hidden="1">
      <c r="A94" s="321"/>
      <c r="C94" s="320"/>
      <c r="D94" s="2135"/>
      <c r="E94" s="2143"/>
      <c r="F94" s="2146"/>
      <c r="G94" s="2143"/>
      <c r="H94" s="2149"/>
      <c r="I94" s="2151"/>
      <c r="J94" s="2154"/>
      <c r="K94" s="2138"/>
      <c r="L94" s="1297"/>
      <c r="M94" s="1297"/>
      <c r="N94" s="1297"/>
      <c r="O94" s="1297"/>
      <c r="P94" s="1297"/>
      <c r="Q94" s="1297"/>
      <c r="R94" s="1297"/>
      <c r="S94" s="329"/>
      <c r="T94" s="329"/>
      <c r="U94" s="329"/>
      <c r="V94" s="329"/>
      <c r="W94" s="1298"/>
      <c r="Y94" s="1259"/>
      <c r="Z94" s="1259"/>
      <c r="AA94" s="1259"/>
      <c r="AB94" s="1259"/>
      <c r="AC94" s="1259"/>
      <c r="AD94" s="1259"/>
      <c r="AE94" s="1259"/>
      <c r="AF94" s="1259"/>
      <c r="AG94" s="1259"/>
      <c r="AH94" s="1259"/>
      <c r="AI94" s="1259"/>
      <c r="AJ94" s="1259"/>
      <c r="AK94" s="1259"/>
      <c r="AL94" s="1259"/>
      <c r="AM94" s="1259"/>
      <c r="AN94" s="1259"/>
      <c r="AO94" s="1259"/>
      <c r="AP94" s="1259"/>
      <c r="AQ94" s="1259"/>
      <c r="AR94" s="1441">
        <v>0</v>
      </c>
    </row>
    <row s="1853" customFormat="1" customHeight="1" ht="17.25" hidden="1">
      <c r="A95" s="321"/>
      <c r="C95" s="320"/>
      <c r="D95" s="2136"/>
      <c r="E95" s="2144"/>
      <c r="F95" s="2147"/>
      <c r="G95" s="2144"/>
      <c r="H95" s="1299"/>
      <c r="I95" s="1300"/>
      <c r="J95" s="1300"/>
      <c r="K95" s="1300"/>
      <c r="L95" s="1300"/>
      <c r="M95" s="1300"/>
      <c r="N95" s="1300"/>
      <c r="O95" s="1300"/>
      <c r="P95" s="1300"/>
      <c r="Q95" s="1300"/>
      <c r="R95" s="1300"/>
      <c r="S95" s="1301"/>
      <c r="T95" s="1301"/>
      <c r="U95" s="1301"/>
      <c r="V95" s="1301"/>
      <c r="W95" s="1302"/>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209"/>
      <c r="D96" s="2135">
        <v>2</v>
      </c>
      <c r="E96" s="2143" t="s">
        <v>254</v>
      </c>
      <c r="F96" s="2145" t="s">
        <v>19</v>
      </c>
      <c r="G96" s="2143"/>
      <c r="H96" s="2148"/>
      <c r="I96" s="2150"/>
      <c r="J96" s="2152"/>
      <c r="K96" s="2137"/>
      <c r="L96" s="2137"/>
      <c r="M96" s="2137"/>
      <c r="N96" s="2139"/>
      <c r="O96" s="2137"/>
      <c r="P96" s="2137"/>
      <c r="Q96" s="2137"/>
      <c r="R96" s="2142"/>
      <c r="S96" s="2137"/>
      <c r="T96" s="1443"/>
      <c r="U96" s="1443"/>
      <c r="V96" s="1445"/>
      <c r="W96" s="1296"/>
      <c r="X96" s="1267"/>
      <c r="Y96" s="1267"/>
      <c r="Z96" s="1267"/>
      <c r="AA96" s="1267"/>
      <c r="AB96" s="1267"/>
      <c r="AC96" s="1267" t="s">
        <v>255</v>
      </c>
      <c r="AD96" s="1267" t="s">
        <v>256</v>
      </c>
      <c r="AE96" s="1267" t="s">
        <v>257</v>
      </c>
      <c r="AF96" s="1267" t="s">
        <v>258</v>
      </c>
      <c r="AG96" s="1267"/>
      <c r="AH96" s="1267" t="str">
        <f>IF($E$96=0,"",$E$96)</f>
        <v>Тариф на техническую воду</v>
      </c>
      <c r="AI96" s="1267" t="str">
        <f>IF($G$96=0,"",$G$96)</f>
        <v/>
      </c>
      <c r="AJ96" s="1267" t="str">
        <f>IF($J$96=0,"",$J$96)</f>
        <v/>
      </c>
      <c r="AK96" s="1267" t="str">
        <f>IF($K$96="нет","без дифференциации",IF($N$96=0,"",$N$96))</f>
        <v/>
      </c>
      <c r="AL96" s="1267" t="str">
        <f>IF($O$96="нет","без дифференциации",IF($R$96=0,"",$R$96))</f>
        <v/>
      </c>
      <c r="AM96" s="1267" t="str">
        <f>IF($S$96="нет","без дифференциации",IF($V$96=0,"",$V$96))</f>
        <v/>
      </c>
      <c r="AN96" s="1772">
        <f>$I$96</f>
        <v>0</v>
      </c>
      <c r="AO96" s="1267" t="str">
        <f>$I$96&amp;"."&amp;$M$96</f>
        <v>.</v>
      </c>
      <c r="AP96" s="1259" t="str">
        <f>$I$96&amp;"."&amp;$M$96&amp;"."&amp;$Q$96</f>
        <v>..</v>
      </c>
      <c r="AQ96" s="1259" t="str">
        <f>$I$96&amp;"."&amp;$M$96&amp;"."&amp;$Q$96&amp;"."&amp;$U$96</f>
        <v>...</v>
      </c>
      <c r="AR96" s="1350">
        <v>0</v>
      </c>
    </row>
    <row s="1853" customFormat="1" customHeight="1" ht="17.25" hidden="1">
      <c r="A97" s="321"/>
      <c r="C97" s="320"/>
      <c r="D97" s="2135"/>
      <c r="E97" s="2143"/>
      <c r="F97" s="2146"/>
      <c r="G97" s="2143"/>
      <c r="H97" s="2149"/>
      <c r="I97" s="2151"/>
      <c r="J97" s="2153"/>
      <c r="K97" s="2138"/>
      <c r="L97" s="2138"/>
      <c r="M97" s="2138"/>
      <c r="N97" s="2140"/>
      <c r="O97" s="2138"/>
      <c r="P97" s="2138"/>
      <c r="Q97" s="2138"/>
      <c r="R97" s="2141"/>
      <c r="S97" s="2138"/>
      <c r="T97" s="1297"/>
      <c r="U97" s="1297"/>
      <c r="V97" s="1297"/>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6"/>
      <c r="G98" s="2144"/>
      <c r="H98" s="2149"/>
      <c r="I98" s="2151"/>
      <c r="J98" s="2154"/>
      <c r="K98" s="2138"/>
      <c r="L98" s="2138"/>
      <c r="M98" s="2138"/>
      <c r="N98" s="2141"/>
      <c r="O98" s="2138"/>
      <c r="P98" s="1444"/>
      <c r="Q98" s="1297"/>
      <c r="R98" s="1297"/>
      <c r="S98" s="329"/>
      <c r="T98" s="329"/>
      <c r="U98" s="329"/>
      <c r="V98" s="329"/>
      <c r="W98" s="1298"/>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320"/>
      <c r="D99" s="2136"/>
      <c r="E99" s="2144"/>
      <c r="F99" s="2146"/>
      <c r="G99" s="2144"/>
      <c r="H99" s="2149"/>
      <c r="I99" s="2151"/>
      <c r="J99" s="2154"/>
      <c r="K99" s="2138"/>
      <c r="L99" s="1297"/>
      <c r="M99" s="1297"/>
      <c r="N99" s="1297"/>
      <c r="O99" s="1297"/>
      <c r="P99" s="1297"/>
      <c r="Q99" s="1297"/>
      <c r="R99" s="1297"/>
      <c r="S99" s="329"/>
      <c r="T99" s="329"/>
      <c r="U99" s="329"/>
      <c r="V99" s="329"/>
      <c r="W99" s="1298"/>
      <c r="X99" s="1259"/>
      <c r="Y99" s="1259"/>
      <c r="Z99" s="1259"/>
      <c r="AA99" s="1259"/>
      <c r="AB99" s="1259"/>
      <c r="AC99" s="1259"/>
      <c r="AD99" s="1259"/>
      <c r="AE99" s="1259"/>
      <c r="AF99" s="1259"/>
      <c r="AG99" s="1259"/>
      <c r="AH99" s="1259"/>
      <c r="AI99" s="1259"/>
      <c r="AJ99" s="1259"/>
      <c r="AK99" s="1259"/>
      <c r="AL99" s="1259"/>
      <c r="AM99" s="1259"/>
      <c r="AN99" s="1259"/>
      <c r="AO99" s="1259"/>
      <c r="AP99" s="1259"/>
      <c r="AQ99" s="1259"/>
      <c r="AR99" s="1350">
        <v>0</v>
      </c>
    </row>
    <row s="1853" customFormat="1" customHeight="1" ht="17.25" hidden="1">
      <c r="A100" s="321"/>
      <c r="C100" s="320"/>
      <c r="D100" s="2136"/>
      <c r="E100" s="2144"/>
      <c r="F100" s="2147"/>
      <c r="G100" s="2144"/>
      <c r="H100" s="1299"/>
      <c r="I100" s="1300"/>
      <c r="J100" s="1300"/>
      <c r="K100" s="1300"/>
      <c r="L100" s="1300"/>
      <c r="M100" s="1300"/>
      <c r="N100" s="1300"/>
      <c r="O100" s="1300"/>
      <c r="P100" s="1300"/>
      <c r="Q100" s="1300"/>
      <c r="R100" s="1300"/>
      <c r="S100" s="1301"/>
      <c r="T100" s="1301"/>
      <c r="U100" s="1301"/>
      <c r="V100" s="1301"/>
      <c r="W100" s="1302"/>
      <c r="X100" s="1259"/>
      <c r="Y100" s="1259"/>
      <c r="Z100" s="1259"/>
      <c r="AA100" s="1259"/>
      <c r="AB100" s="1259"/>
      <c r="AC100" s="1259"/>
      <c r="AD100" s="1259"/>
      <c r="AE100" s="1259"/>
      <c r="AF100" s="1259"/>
      <c r="AG100" s="1259"/>
      <c r="AH100" s="1259"/>
      <c r="AI100" s="1259"/>
      <c r="AJ100" s="1259"/>
      <c r="AK100" s="1259"/>
      <c r="AL100" s="1259"/>
      <c r="AM100" s="1259"/>
      <c r="AN100" s="1259"/>
      <c r="AO100" s="1259"/>
      <c r="AP100" s="1259"/>
      <c r="AQ100" s="1259"/>
      <c r="AR100" s="1350">
        <v>0</v>
      </c>
    </row>
    <row s="1853" customFormat="1" customHeight="1" ht="17.25" hidden="1">
      <c r="A101" s="321"/>
      <c r="C101" s="209"/>
      <c r="D101" s="2135">
        <v>3</v>
      </c>
      <c r="E101" s="2143" t="s">
        <v>259</v>
      </c>
      <c r="F101" s="2145" t="s">
        <v>19</v>
      </c>
      <c r="G101" s="2143"/>
      <c r="H101" s="2148"/>
      <c r="I101" s="2150"/>
      <c r="J101" s="2152"/>
      <c r="K101" s="2137"/>
      <c r="L101" s="2137"/>
      <c r="M101" s="2137"/>
      <c r="N101" s="2139"/>
      <c r="O101" s="2137"/>
      <c r="P101" s="2137"/>
      <c r="Q101" s="2137"/>
      <c r="R101" s="2142"/>
      <c r="S101" s="2137"/>
      <c r="T101" s="1443"/>
      <c r="U101" s="1443"/>
      <c r="V101" s="1445"/>
      <c r="W101" s="1296"/>
      <c r="X101" s="1267"/>
      <c r="Y101" s="1267"/>
      <c r="Z101" s="1267"/>
      <c r="AA101" s="1267"/>
      <c r="AB101" s="1267"/>
      <c r="AC101" s="1267" t="s">
        <v>260</v>
      </c>
      <c r="AD101" s="1267" t="s">
        <v>261</v>
      </c>
      <c r="AE101" s="1267" t="s">
        <v>262</v>
      </c>
      <c r="AF101" s="1267" t="s">
        <v>263</v>
      </c>
      <c r="AG101" s="1267"/>
      <c r="AH101" s="1267" t="str">
        <f>IF($E$101=0,"",$E$101)</f>
        <v>Тариф на транспортировку воды</v>
      </c>
      <c r="AI101" s="1267" t="str">
        <f>IF($G$101=0,"",$G$101)</f>
        <v/>
      </c>
      <c r="AJ101" s="1267" t="str">
        <f>IF($J$101=0,"",$J$101)</f>
        <v/>
      </c>
      <c r="AK101" s="1267" t="str">
        <f>IF($K$101="нет","без дифференциации",IF($N$101=0,"",$N$101))</f>
        <v/>
      </c>
      <c r="AL101" s="1267" t="str">
        <f>IF($O$101="нет","без дифференциации",IF($R$101=0,"",$R$101))</f>
        <v/>
      </c>
      <c r="AM101" s="1267" t="str">
        <f>IF($S$101="нет","без дифференциации",IF($V$101=0,"",$V$101))</f>
        <v/>
      </c>
      <c r="AN101" s="1772">
        <f>$I$101</f>
        <v>0</v>
      </c>
      <c r="AO101" s="1267" t="str">
        <f>$I$101&amp;"."&amp;$M$101</f>
        <v>.</v>
      </c>
      <c r="AP101" s="1259" t="str">
        <f>$I$101&amp;"."&amp;$M$101&amp;"."&amp;$Q$101</f>
        <v>..</v>
      </c>
      <c r="AQ101" s="1259" t="str">
        <f>$I$101&amp;"."&amp;$M$101&amp;"."&amp;$Q$101&amp;"."&amp;$U$101</f>
        <v>...</v>
      </c>
      <c r="AR101" s="1350">
        <v>0</v>
      </c>
    </row>
    <row s="1853" customFormat="1" customHeight="1" ht="17.25" hidden="1">
      <c r="A102" s="321"/>
      <c r="C102" s="320"/>
      <c r="D102" s="2135"/>
      <c r="E102" s="2143"/>
      <c r="F102" s="2146"/>
      <c r="G102" s="2143"/>
      <c r="H102" s="2149"/>
      <c r="I102" s="2151"/>
      <c r="J102" s="2153"/>
      <c r="K102" s="2138"/>
      <c r="L102" s="2138"/>
      <c r="M102" s="2138"/>
      <c r="N102" s="2140"/>
      <c r="O102" s="2138"/>
      <c r="P102" s="2138"/>
      <c r="Q102" s="2138"/>
      <c r="R102" s="2141"/>
      <c r="S102" s="2138"/>
      <c r="T102" s="1297"/>
      <c r="U102" s="1297"/>
      <c r="V102" s="1297"/>
      <c r="W102" s="1298"/>
      <c r="X102" s="1259"/>
      <c r="Y102" s="1259"/>
      <c r="Z102" s="1259"/>
      <c r="AA102" s="1259"/>
      <c r="AB102" s="1259"/>
      <c r="AC102" s="1259"/>
      <c r="AD102" s="1259"/>
      <c r="AE102" s="1259"/>
      <c r="AF102" s="1259"/>
      <c r="AG102" s="1259"/>
      <c r="AH102" s="1259"/>
      <c r="AI102" s="1259"/>
      <c r="AJ102" s="1259"/>
      <c r="AK102" s="1259"/>
      <c r="AL102" s="1259"/>
      <c r="AM102" s="1259"/>
      <c r="AN102" s="1259"/>
      <c r="AO102" s="1259"/>
      <c r="AP102" s="1259"/>
      <c r="AQ102" s="1259"/>
      <c r="AR102" s="1350">
        <v>0</v>
      </c>
    </row>
    <row s="1853" customFormat="1" customHeight="1" ht="17.25" hidden="1">
      <c r="A103" s="321"/>
      <c r="C103" s="320"/>
      <c r="D103" s="2136"/>
      <c r="E103" s="2144"/>
      <c r="F103" s="2146"/>
      <c r="G103" s="2144"/>
      <c r="H103" s="2149"/>
      <c r="I103" s="2151"/>
      <c r="J103" s="2154"/>
      <c r="K103" s="2138"/>
      <c r="L103" s="2138"/>
      <c r="M103" s="2138"/>
      <c r="N103" s="2141"/>
      <c r="O103" s="2138"/>
      <c r="P103" s="1444"/>
      <c r="Q103" s="1297"/>
      <c r="R103" s="1297"/>
      <c r="S103" s="329"/>
      <c r="T103" s="329"/>
      <c r="U103" s="329"/>
      <c r="V103" s="329"/>
      <c r="W103" s="1298"/>
      <c r="X103" s="1259"/>
      <c r="Y103" s="1259"/>
      <c r="Z103" s="1259"/>
      <c r="AA103" s="1259"/>
      <c r="AB103" s="1259"/>
      <c r="AC103" s="1259"/>
      <c r="AD103" s="1259"/>
      <c r="AE103" s="1259"/>
      <c r="AF103" s="1259"/>
      <c r="AG103" s="1259"/>
      <c r="AH103" s="1259"/>
      <c r="AI103" s="1259"/>
      <c r="AJ103" s="1259"/>
      <c r="AK103" s="1259"/>
      <c r="AL103" s="1259"/>
      <c r="AM103" s="1259"/>
      <c r="AN103" s="1259"/>
      <c r="AO103" s="1259"/>
      <c r="AP103" s="1259"/>
      <c r="AQ103" s="1259"/>
      <c r="AR103" s="1350">
        <v>0</v>
      </c>
    </row>
    <row s="1853" customFormat="1" customHeight="1" ht="17.25" hidden="1">
      <c r="A104" s="321"/>
      <c r="C104" s="320"/>
      <c r="D104" s="2136"/>
      <c r="E104" s="2144"/>
      <c r="F104" s="2146"/>
      <c r="G104" s="2144"/>
      <c r="H104" s="2149"/>
      <c r="I104" s="2151"/>
      <c r="J104" s="2154"/>
      <c r="K104" s="2138"/>
      <c r="L104" s="1297"/>
      <c r="M104" s="1297"/>
      <c r="N104" s="1297"/>
      <c r="O104" s="1297"/>
      <c r="P104" s="1297"/>
      <c r="Q104" s="1297"/>
      <c r="R104" s="1297"/>
      <c r="S104" s="329"/>
      <c r="T104" s="329"/>
      <c r="U104" s="329"/>
      <c r="V104" s="329"/>
      <c r="W104" s="1298"/>
      <c r="X104" s="1259"/>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350">
        <v>0</v>
      </c>
    </row>
    <row s="1853" customFormat="1" customHeight="1" ht="17.25" hidden="1">
      <c r="A105" s="321"/>
      <c r="C105" s="320"/>
      <c r="D105" s="2136"/>
      <c r="E105" s="2144"/>
      <c r="F105" s="2147"/>
      <c r="G105" s="2144"/>
      <c r="H105" s="1299"/>
      <c r="I105" s="1300"/>
      <c r="J105" s="1300"/>
      <c r="K105" s="1300"/>
      <c r="L105" s="1300"/>
      <c r="M105" s="1300"/>
      <c r="N105" s="1300"/>
      <c r="O105" s="1300"/>
      <c r="P105" s="1300"/>
      <c r="Q105" s="1300"/>
      <c r="R105" s="1300"/>
      <c r="S105" s="1301"/>
      <c r="T105" s="1301"/>
      <c r="U105" s="1301"/>
      <c r="V105" s="1301"/>
      <c r="W105" s="1302"/>
      <c r="X105" s="1259"/>
      <c r="Y105" s="1259"/>
      <c r="Z105" s="1259"/>
      <c r="AA105" s="1259"/>
      <c r="AB105" s="1259"/>
      <c r="AC105" s="1259"/>
      <c r="AD105" s="1259"/>
      <c r="AE105" s="1259"/>
      <c r="AF105" s="1259"/>
      <c r="AG105" s="1259"/>
      <c r="AH105" s="1259"/>
      <c r="AI105" s="1259"/>
      <c r="AJ105" s="1259"/>
      <c r="AK105" s="1259"/>
      <c r="AL105" s="1259"/>
      <c r="AM105" s="1259"/>
      <c r="AN105" s="1259"/>
      <c r="AO105" s="1259"/>
      <c r="AP105" s="1259"/>
      <c r="AQ105" s="1259"/>
      <c r="AR105" s="1350">
        <v>0</v>
      </c>
    </row>
    <row s="1853" customFormat="1" customHeight="1" ht="17.25" hidden="1">
      <c r="A106" s="321"/>
      <c r="C106" s="209"/>
      <c r="D106" s="2135">
        <v>4</v>
      </c>
      <c r="E106" s="2143" t="s">
        <v>264</v>
      </c>
      <c r="F106" s="2145" t="s">
        <v>19</v>
      </c>
      <c r="G106" s="2143"/>
      <c r="H106" s="2148"/>
      <c r="I106" s="2150"/>
      <c r="J106" s="2152"/>
      <c r="K106" s="2137"/>
      <c r="L106" s="2137"/>
      <c r="M106" s="2137"/>
      <c r="N106" s="2139"/>
      <c r="O106" s="2137"/>
      <c r="P106" s="2137"/>
      <c r="Q106" s="2137"/>
      <c r="R106" s="2142"/>
      <c r="S106" s="2137"/>
      <c r="T106" s="1443"/>
      <c r="U106" s="1443"/>
      <c r="V106" s="1445"/>
      <c r="W106" s="1296"/>
      <c r="X106" s="1267"/>
      <c r="Y106" s="1267"/>
      <c r="Z106" s="1267"/>
      <c r="AA106" s="1267"/>
      <c r="AB106" s="1267"/>
      <c r="AC106" s="1267" t="s">
        <v>265</v>
      </c>
      <c r="AD106" s="1267" t="s">
        <v>266</v>
      </c>
      <c r="AE106" s="1267" t="s">
        <v>267</v>
      </c>
      <c r="AF106" s="1267" t="s">
        <v>268</v>
      </c>
      <c r="AG106" s="1267"/>
      <c r="AH106" s="1267" t="str">
        <f>IF($E$106=0,"",$E$106)</f>
        <v>Тариф на подвоз воды</v>
      </c>
      <c r="AI106" s="1267" t="str">
        <f>IF($G$106=0,"",$G$106)</f>
        <v/>
      </c>
      <c r="AJ106" s="1267" t="str">
        <f>IF($J$106=0,"",$J$106)</f>
        <v/>
      </c>
      <c r="AK106" s="1267" t="str">
        <f>IF($K$106="нет","без дифференциации",IF($N$106=0,"",$N$106))</f>
        <v/>
      </c>
      <c r="AL106" s="1267" t="str">
        <f>IF($O$106="нет","без дифференциации",IF($R$106=0,"",$R$106))</f>
        <v/>
      </c>
      <c r="AM106" s="1267" t="str">
        <f>IF($S$106="нет","без дифференциации",IF($V$106=0,"",$V$106))</f>
        <v/>
      </c>
      <c r="AN106" s="1772">
        <f>$I$106</f>
        <v>0</v>
      </c>
      <c r="AO106" s="1267" t="str">
        <f>$I$106&amp;"."&amp;$M$106</f>
        <v>.</v>
      </c>
      <c r="AP106" s="1259" t="str">
        <f>$I$106&amp;"."&amp;$M$106&amp;"."&amp;$Q$106</f>
        <v>..</v>
      </c>
      <c r="AQ106" s="1259" t="str">
        <f>$I$106&amp;"."&amp;$M$106&amp;"."&amp;$Q$106&amp;"."&amp;$U$106</f>
        <v>...</v>
      </c>
      <c r="AR106" s="1350">
        <v>0</v>
      </c>
    </row>
    <row s="1853" customFormat="1" customHeight="1" ht="17.25" hidden="1">
      <c r="A107" s="321"/>
      <c r="C107" s="320"/>
      <c r="D107" s="2135"/>
      <c r="E107" s="2143"/>
      <c r="F107" s="2146"/>
      <c r="G107" s="2143"/>
      <c r="H107" s="2149"/>
      <c r="I107" s="2151"/>
      <c r="J107" s="2153"/>
      <c r="K107" s="2138"/>
      <c r="L107" s="2138"/>
      <c r="M107" s="2138"/>
      <c r="N107" s="2140"/>
      <c r="O107" s="2138"/>
      <c r="P107" s="2138"/>
      <c r="Q107" s="2138"/>
      <c r="R107" s="2141"/>
      <c r="S107" s="2138"/>
      <c r="T107" s="1297"/>
      <c r="U107" s="1297"/>
      <c r="V107" s="1297"/>
      <c r="W107" s="1298"/>
      <c r="X107" s="1259"/>
      <c r="Y107" s="1259"/>
      <c r="Z107" s="1259"/>
      <c r="AA107" s="1259"/>
      <c r="AB107" s="1259"/>
      <c r="AC107" s="1259"/>
      <c r="AD107" s="1259"/>
      <c r="AE107" s="1259"/>
      <c r="AF107" s="1259"/>
      <c r="AG107" s="1259"/>
      <c r="AH107" s="1259"/>
      <c r="AI107" s="1259"/>
      <c r="AJ107" s="1259"/>
      <c r="AK107" s="1259"/>
      <c r="AL107" s="1259"/>
      <c r="AM107" s="1259"/>
      <c r="AN107" s="1259"/>
      <c r="AO107" s="1259"/>
      <c r="AP107" s="1259"/>
      <c r="AQ107" s="1259"/>
      <c r="AR107" s="1350">
        <v>0</v>
      </c>
    </row>
    <row s="1853" customFormat="1" customHeight="1" ht="17.25" hidden="1">
      <c r="A108" s="321"/>
      <c r="C108" s="320"/>
      <c r="D108" s="2136"/>
      <c r="E108" s="2144"/>
      <c r="F108" s="2146"/>
      <c r="G108" s="2144"/>
      <c r="H108" s="2149"/>
      <c r="I108" s="2151"/>
      <c r="J108" s="2154"/>
      <c r="K108" s="2138"/>
      <c r="L108" s="2138"/>
      <c r="M108" s="2138"/>
      <c r="N108" s="2141"/>
      <c r="O108" s="2138"/>
      <c r="P108" s="1444"/>
      <c r="Q108" s="1297"/>
      <c r="R108" s="1297"/>
      <c r="S108" s="329"/>
      <c r="T108" s="329"/>
      <c r="U108" s="329"/>
      <c r="V108" s="329"/>
      <c r="W108" s="1298"/>
      <c r="X108" s="1259"/>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350">
        <v>0</v>
      </c>
    </row>
    <row s="1853" customFormat="1" customHeight="1" ht="17.25" hidden="1">
      <c r="A109" s="321"/>
      <c r="C109" s="320"/>
      <c r="D109" s="2136"/>
      <c r="E109" s="2144"/>
      <c r="F109" s="2146"/>
      <c r="G109" s="2144"/>
      <c r="H109" s="2149"/>
      <c r="I109" s="2151"/>
      <c r="J109" s="2154"/>
      <c r="K109" s="2138"/>
      <c r="L109" s="1297"/>
      <c r="M109" s="1297"/>
      <c r="N109" s="1297"/>
      <c r="O109" s="1297"/>
      <c r="P109" s="1297"/>
      <c r="Q109" s="1297"/>
      <c r="R109" s="1297"/>
      <c r="S109" s="329"/>
      <c r="T109" s="329"/>
      <c r="U109" s="329"/>
      <c r="V109" s="329"/>
      <c r="W109" s="1298"/>
      <c r="X109" s="1259"/>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350">
        <v>0</v>
      </c>
    </row>
    <row s="1853" customFormat="1" customHeight="1" ht="17.25" hidden="1">
      <c r="A110" s="321"/>
      <c r="C110" s="320"/>
      <c r="D110" s="2136"/>
      <c r="E110" s="2144"/>
      <c r="F110" s="2147"/>
      <c r="G110" s="2144"/>
      <c r="H110" s="1299"/>
      <c r="I110" s="1300"/>
      <c r="J110" s="1300"/>
      <c r="K110" s="1300"/>
      <c r="L110" s="1300"/>
      <c r="M110" s="1300"/>
      <c r="N110" s="1300"/>
      <c r="O110" s="1300"/>
      <c r="P110" s="1300"/>
      <c r="Q110" s="1300"/>
      <c r="R110" s="1300"/>
      <c r="S110" s="1301"/>
      <c r="T110" s="1301"/>
      <c r="U110" s="1301"/>
      <c r="V110" s="1301"/>
      <c r="W110" s="1302"/>
      <c r="X110" s="1259"/>
      <c r="Y110" s="1259"/>
      <c r="Z110" s="1259"/>
      <c r="AA110" s="1259"/>
      <c r="AB110" s="1259"/>
      <c r="AC110" s="1259"/>
      <c r="AD110" s="1259"/>
      <c r="AE110" s="1259"/>
      <c r="AF110" s="1259"/>
      <c r="AG110" s="1259"/>
      <c r="AH110" s="1259"/>
      <c r="AI110" s="1259"/>
      <c r="AJ110" s="1259"/>
      <c r="AK110" s="1259"/>
      <c r="AL110" s="1259"/>
      <c r="AM110" s="1259"/>
      <c r="AN110" s="1259"/>
      <c r="AO110" s="1259"/>
      <c r="AP110" s="1259"/>
      <c r="AQ110" s="1259"/>
      <c r="AR110" s="1350">
        <v>0</v>
      </c>
    </row>
    <row s="1853" customFormat="1" customHeight="1" ht="17.25" hidden="1">
      <c r="A111" s="321"/>
      <c r="C111" s="209"/>
      <c r="D111" s="2135">
        <v>5</v>
      </c>
      <c r="E111" s="2143" t="s">
        <v>269</v>
      </c>
      <c r="F111" s="2145" t="s">
        <v>19</v>
      </c>
      <c r="G111" s="2143"/>
      <c r="H111" s="2148"/>
      <c r="I111" s="2150"/>
      <c r="J111" s="2152"/>
      <c r="K111" s="2137"/>
      <c r="L111" s="2137"/>
      <c r="M111" s="2137"/>
      <c r="N111" s="2139"/>
      <c r="O111" s="2137"/>
      <c r="P111" s="2137"/>
      <c r="Q111" s="2137"/>
      <c r="R111" s="2142"/>
      <c r="S111" s="2137"/>
      <c r="T111" s="1943"/>
      <c r="U111" s="1943"/>
      <c r="V111" s="1945"/>
      <c r="W111" s="1296"/>
      <c r="X111" s="1267"/>
      <c r="Y111" s="1267"/>
      <c r="Z111" s="1267"/>
      <c r="AA111" s="1267"/>
      <c r="AB111" s="1267"/>
      <c r="AC111" s="1267" t="s">
        <v>270</v>
      </c>
      <c r="AD111" s="1267" t="s">
        <v>271</v>
      </c>
      <c r="AE111" s="1267" t="s">
        <v>272</v>
      </c>
      <c r="AF111" s="1267" t="s">
        <v>273</v>
      </c>
      <c r="AG111" s="1267"/>
      <c r="AH111" s="1267" t="str">
        <f>IF($E$111=0,"",$E$111)</f>
        <v>Тариф на подключение (технологическое присоединение) к централизованной системе холодного водоснабжения</v>
      </c>
      <c r="AI111" s="1267" t="str">
        <f>IF($G$111=0,"",$G$111)</f>
        <v/>
      </c>
      <c r="AJ111" s="1267" t="str">
        <f>IF($J$111=0,"",$J$111)</f>
        <v/>
      </c>
      <c r="AK111" s="1267" t="str">
        <f>IF($K$111="нет","без дифференциации",IF($N$111=0,"",$N$111))</f>
        <v/>
      </c>
      <c r="AL111" s="1267" t="str">
        <f>IF($O$111="нет","без дифференциации",IF($R$111=0,"",$R$111))</f>
        <v/>
      </c>
      <c r="AM111" s="1267" t="str">
        <f>IF($S$111="нет","без дифференциации",IF($V$111=0,"",$V$111))</f>
        <v/>
      </c>
      <c r="AN111" s="1772">
        <f>$I$111</f>
        <v>0</v>
      </c>
      <c r="AO111" s="1267" t="str">
        <f>$I$111&amp;"."&amp;$M$111</f>
        <v>.</v>
      </c>
      <c r="AP111" s="1266" t="str">
        <f>$I$111&amp;"."&amp;$M$111&amp;"."&amp;$Q$111</f>
        <v>..</v>
      </c>
      <c r="AQ111" s="1266" t="str">
        <f>$I$111&amp;"."&amp;$M$111&amp;"."&amp;$Q$111&amp;"."&amp;$U$111</f>
        <v>...</v>
      </c>
      <c r="AR111" s="1467">
        <v>0</v>
      </c>
    </row>
    <row s="1853" customFormat="1" customHeight="1" ht="17.25" hidden="1">
      <c r="A112" s="321"/>
      <c r="C112" s="320"/>
      <c r="D112" s="2135"/>
      <c r="E112" s="2143"/>
      <c r="F112" s="2146"/>
      <c r="G112" s="2143"/>
      <c r="H112" s="2149"/>
      <c r="I112" s="2151"/>
      <c r="J112" s="2153"/>
      <c r="K112" s="2138"/>
      <c r="L112" s="2138"/>
      <c r="M112" s="2138"/>
      <c r="N112" s="2140"/>
      <c r="O112" s="2138"/>
      <c r="P112" s="2138"/>
      <c r="Q112" s="2138"/>
      <c r="R112" s="2141"/>
      <c r="S112" s="2138"/>
      <c r="T112" s="1948"/>
      <c r="U112" s="1948"/>
      <c r="V112" s="1948"/>
      <c r="W112" s="1949"/>
      <c r="X112" s="1266"/>
      <c r="Y112" s="1266"/>
      <c r="Z112" s="1266"/>
      <c r="AA112" s="1266"/>
      <c r="AB112" s="1266"/>
      <c r="AC112" s="1266"/>
      <c r="AD112" s="1266"/>
      <c r="AE112" s="1266"/>
      <c r="AF112" s="1266"/>
      <c r="AG112" s="1266"/>
      <c r="AH112" s="1266"/>
      <c r="AI112" s="1266"/>
      <c r="AJ112" s="1266"/>
      <c r="AK112" s="1266"/>
      <c r="AL112" s="1266"/>
      <c r="AM112" s="1266"/>
      <c r="AN112" s="1266"/>
      <c r="AO112" s="1266"/>
      <c r="AP112" s="1266"/>
      <c r="AQ112" s="1266"/>
      <c r="AR112" s="1467">
        <v>0</v>
      </c>
    </row>
    <row s="1853" customFormat="1" customHeight="1" ht="17.25" hidden="1">
      <c r="A113" s="321"/>
      <c r="C113" s="320"/>
      <c r="D113" s="2136"/>
      <c r="E113" s="2144"/>
      <c r="F113" s="2146"/>
      <c r="G113" s="2144"/>
      <c r="H113" s="2149"/>
      <c r="I113" s="2151"/>
      <c r="J113" s="2154"/>
      <c r="K113" s="2138"/>
      <c r="L113" s="2138"/>
      <c r="M113" s="2138"/>
      <c r="N113" s="2141"/>
      <c r="O113" s="2138"/>
      <c r="P113" s="1944"/>
      <c r="Q113" s="1948"/>
      <c r="R113" s="1948"/>
      <c r="S113" s="329"/>
      <c r="T113" s="329"/>
      <c r="U113" s="329"/>
      <c r="V113" s="329"/>
      <c r="W113" s="1949"/>
      <c r="X113" s="1266"/>
      <c r="Y113" s="1266"/>
      <c r="Z113" s="1266"/>
      <c r="AA113" s="1266"/>
      <c r="AB113" s="1266"/>
      <c r="AC113" s="1266"/>
      <c r="AD113" s="1266"/>
      <c r="AE113" s="1266"/>
      <c r="AF113" s="1266"/>
      <c r="AG113" s="1266"/>
      <c r="AH113" s="1266"/>
      <c r="AI113" s="1266"/>
      <c r="AJ113" s="1266"/>
      <c r="AK113" s="1266"/>
      <c r="AL113" s="1266"/>
      <c r="AM113" s="1266"/>
      <c r="AN113" s="1266"/>
      <c r="AO113" s="1266"/>
      <c r="AP113" s="1266"/>
      <c r="AQ113" s="1266"/>
      <c r="AR113" s="1467">
        <v>0</v>
      </c>
    </row>
    <row s="1853" customFormat="1" customHeight="1" ht="17.25" hidden="1">
      <c r="A114" s="321"/>
      <c r="C114" s="320"/>
      <c r="D114" s="2136"/>
      <c r="E114" s="2144"/>
      <c r="F114" s="2146"/>
      <c r="G114" s="2144"/>
      <c r="H114" s="2149"/>
      <c r="I114" s="2151"/>
      <c r="J114" s="2154"/>
      <c r="K114" s="2138"/>
      <c r="L114" s="1948"/>
      <c r="M114" s="1948"/>
      <c r="N114" s="1948"/>
      <c r="O114" s="1948"/>
      <c r="P114" s="1948"/>
      <c r="Q114" s="1948"/>
      <c r="R114" s="1948"/>
      <c r="S114" s="329"/>
      <c r="T114" s="329"/>
      <c r="U114" s="329"/>
      <c r="V114" s="329"/>
      <c r="W114" s="1949"/>
      <c r="X114" s="1266"/>
      <c r="Y114" s="1266"/>
      <c r="Z114" s="1266"/>
      <c r="AA114" s="1266"/>
      <c r="AB114" s="1266"/>
      <c r="AC114" s="1266"/>
      <c r="AD114" s="1266"/>
      <c r="AE114" s="1266"/>
      <c r="AF114" s="1266"/>
      <c r="AG114" s="1266"/>
      <c r="AH114" s="1266"/>
      <c r="AI114" s="1266"/>
      <c r="AJ114" s="1266"/>
      <c r="AK114" s="1266"/>
      <c r="AL114" s="1266"/>
      <c r="AM114" s="1266"/>
      <c r="AN114" s="1266"/>
      <c r="AO114" s="1266"/>
      <c r="AP114" s="1266"/>
      <c r="AQ114" s="1266"/>
      <c r="AR114" s="1467">
        <v>0</v>
      </c>
    </row>
    <row s="1853" customFormat="1" customHeight="1" ht="17.25" hidden="1">
      <c r="A115" s="321"/>
      <c r="C115" s="320"/>
      <c r="D115" s="2136"/>
      <c r="E115" s="2144"/>
      <c r="F115" s="2147"/>
      <c r="G115" s="2144"/>
      <c r="H115" s="1299"/>
      <c r="I115" s="1946"/>
      <c r="J115" s="1946"/>
      <c r="K115" s="1946"/>
      <c r="L115" s="1946"/>
      <c r="M115" s="1946"/>
      <c r="N115" s="1946"/>
      <c r="O115" s="1946"/>
      <c r="P115" s="1946"/>
      <c r="Q115" s="1946"/>
      <c r="R115" s="1946"/>
      <c r="S115" s="1301"/>
      <c r="T115" s="1301"/>
      <c r="U115" s="1301"/>
      <c r="V115" s="1301"/>
      <c r="W115" s="1947"/>
      <c r="X115" s="1266"/>
      <c r="Y115" s="1266"/>
      <c r="Z115" s="1266"/>
      <c r="AA115" s="1266"/>
      <c r="AB115" s="1266"/>
      <c r="AC115" s="1266"/>
      <c r="AD115" s="1266"/>
      <c r="AE115" s="1266"/>
      <c r="AF115" s="1266"/>
      <c r="AG115" s="1266"/>
      <c r="AH115" s="1266"/>
      <c r="AI115" s="1266"/>
      <c r="AJ115" s="1266"/>
      <c r="AK115" s="1266"/>
      <c r="AL115" s="1266"/>
      <c r="AM115" s="1266"/>
      <c r="AN115" s="1266"/>
      <c r="AO115" s="1266"/>
      <c r="AP115" s="1266"/>
      <c r="AQ115" s="1266"/>
      <c r="AR115" s="1467">
        <v>0</v>
      </c>
    </row>
    <row s="1853" customFormat="1" customHeight="1" ht="11.25" hidden="1">
      <c r="A116" s="277"/>
      <c r="B116" s="277"/>
      <c r="Y116" s="1259"/>
      <c r="Z116" s="1259"/>
      <c r="AA116" s="1259"/>
      <c r="AB116" s="1259"/>
      <c r="AC116" s="1259"/>
      <c r="AD116" s="1259"/>
      <c r="AE116" s="1259"/>
      <c r="AF116" s="1259"/>
      <c r="AG116" s="1259"/>
      <c r="AH116" s="1259"/>
      <c r="AI116" s="1259"/>
      <c r="AJ116" s="1259"/>
      <c r="AK116" s="1259"/>
      <c r="AL116" s="1259"/>
      <c r="AM116" s="1259"/>
      <c r="AN116" s="1259"/>
      <c r="AO116" s="1259"/>
      <c r="AP116" s="1259"/>
      <c r="AQ116" s="1259"/>
      <c r="AR116" s="1467">
        <v>0</v>
      </c>
    </row>
    <row s="1853" customFormat="1" customHeight="1" ht="17.25" hidden="1">
      <c r="A117" s="321"/>
      <c r="C117" s="209"/>
      <c r="D117" s="2135">
        <v>1</v>
      </c>
      <c r="E117" s="2143" t="s">
        <v>274</v>
      </c>
      <c r="F117" s="2145" t="s">
        <v>19</v>
      </c>
      <c r="G117" s="2143"/>
      <c r="H117" s="2148"/>
      <c r="I117" s="2150"/>
      <c r="J117" s="2152"/>
      <c r="K117" s="2137"/>
      <c r="L117" s="2137"/>
      <c r="M117" s="2137"/>
      <c r="N117" s="2139"/>
      <c r="O117" s="2137"/>
      <c r="P117" s="2137"/>
      <c r="Q117" s="2137"/>
      <c r="R117" s="2142"/>
      <c r="S117" s="2137"/>
      <c r="T117" s="1470"/>
      <c r="U117" s="1470"/>
      <c r="V117" s="1472"/>
      <c r="W117" s="1296"/>
      <c r="Y117" s="1267"/>
      <c r="Z117" s="1267"/>
      <c r="AA117" s="1267"/>
      <c r="AB117" s="1267"/>
      <c r="AC117" s="1267" t="s">
        <v>275</v>
      </c>
      <c r="AD117" s="1267" t="s">
        <v>276</v>
      </c>
      <c r="AE117" s="1267" t="s">
        <v>277</v>
      </c>
      <c r="AF117" s="1267" t="s">
        <v>278</v>
      </c>
      <c r="AG117" s="1267"/>
      <c r="AH117" s="1267" t="str">
        <f>IF($E$117=0,"",$E$117)</f>
        <v>Тариф на горячую воду (горячее водоснабжение)</v>
      </c>
      <c r="AI117" s="1267" t="str">
        <f>IF($G$117=0,"",$G$117)</f>
        <v/>
      </c>
      <c r="AJ117" s="1267" t="str">
        <f>IF($J$117=0,"",$J$117)</f>
        <v/>
      </c>
      <c r="AK117" s="1267" t="str">
        <f>IF($K$117="нет","без дифференциации",IF($N$117=0,"",$N$117))</f>
        <v/>
      </c>
      <c r="AL117" s="1267" t="str">
        <f>IF($O$117="нет","без дифференциации",IF($R$117=0,"",$R$117))</f>
        <v/>
      </c>
      <c r="AM117" s="1267" t="str">
        <f>IF($S$117="нет","без дифференциации",IF($V$117=0,"",$V$117))</f>
        <v/>
      </c>
      <c r="AN117" s="1267">
        <f>$I$117</f>
        <v>0</v>
      </c>
      <c r="AO117" s="1267" t="str">
        <f>$I$117&amp;"."&amp;$M$117</f>
        <v>.</v>
      </c>
      <c r="AP117" s="1267" t="str">
        <f>$I$117&amp;"."&amp;$M$117&amp;"."&amp;$Q$117</f>
        <v>..</v>
      </c>
      <c r="AQ117" s="1267" t="str">
        <f>$I$117&amp;"."&amp;$M$117&amp;"."&amp;$Q$117&amp;"."&amp;$U$117</f>
        <v>...</v>
      </c>
      <c r="AR117" s="1467">
        <v>0</v>
      </c>
    </row>
    <row s="1853" customFormat="1" customHeight="1" ht="17.25" hidden="1">
      <c r="A118" s="321"/>
      <c r="C118" s="320"/>
      <c r="D118" s="2135"/>
      <c r="E118" s="2143"/>
      <c r="F118" s="2146"/>
      <c r="G118" s="2143"/>
      <c r="H118" s="2149"/>
      <c r="I118" s="2151"/>
      <c r="J118" s="2153"/>
      <c r="K118" s="2138"/>
      <c r="L118" s="2138"/>
      <c r="M118" s="2138"/>
      <c r="N118" s="2140"/>
      <c r="O118" s="2138"/>
      <c r="P118" s="2138"/>
      <c r="Q118" s="2138"/>
      <c r="R118" s="2141"/>
      <c r="S118" s="2138"/>
      <c r="T118" s="1297"/>
      <c r="U118" s="1297"/>
      <c r="V118" s="1297"/>
      <c r="W118" s="1298"/>
      <c r="Y118" s="1259"/>
      <c r="Z118" s="1259"/>
      <c r="AA118" s="1259"/>
      <c r="AB118" s="1259"/>
      <c r="AC118" s="1259"/>
      <c r="AD118" s="1259"/>
      <c r="AE118" s="1259"/>
      <c r="AF118" s="1259"/>
      <c r="AG118" s="1259"/>
      <c r="AH118" s="1259"/>
      <c r="AI118" s="1259"/>
      <c r="AJ118" s="1259"/>
      <c r="AK118" s="1259"/>
      <c r="AL118" s="1259"/>
      <c r="AM118" s="1259"/>
      <c r="AN118" s="1259"/>
      <c r="AO118" s="1259"/>
      <c r="AP118" s="1259"/>
      <c r="AQ118" s="1259"/>
      <c r="AR118" s="1467">
        <v>0</v>
      </c>
    </row>
    <row s="1853" customFormat="1" customHeight="1" ht="17.25" hidden="1">
      <c r="A119" s="321"/>
      <c r="C119" s="209"/>
      <c r="D119" s="2135"/>
      <c r="E119" s="2143"/>
      <c r="F119" s="2146"/>
      <c r="G119" s="2143"/>
      <c r="H119" s="2149"/>
      <c r="I119" s="2151"/>
      <c r="J119" s="2154"/>
      <c r="K119" s="2138"/>
      <c r="L119" s="2138"/>
      <c r="M119" s="2138"/>
      <c r="N119" s="2141"/>
      <c r="O119" s="2138"/>
      <c r="P119" s="1471"/>
      <c r="Q119" s="1297"/>
      <c r="R119" s="1297"/>
      <c r="S119" s="329"/>
      <c r="T119" s="329"/>
      <c r="U119" s="329"/>
      <c r="V119" s="329"/>
      <c r="W119" s="1298"/>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7">
        <v>0</v>
      </c>
    </row>
    <row s="1853" customFormat="1" customHeight="1" ht="17.25" hidden="1">
      <c r="A120" s="321"/>
      <c r="C120" s="320"/>
      <c r="D120" s="2135"/>
      <c r="E120" s="2143"/>
      <c r="F120" s="2146"/>
      <c r="G120" s="2143"/>
      <c r="H120" s="2149"/>
      <c r="I120" s="2151"/>
      <c r="J120" s="2154"/>
      <c r="K120" s="2138"/>
      <c r="L120" s="1297"/>
      <c r="M120" s="1297"/>
      <c r="N120" s="1297"/>
      <c r="O120" s="1297"/>
      <c r="P120" s="1297"/>
      <c r="Q120" s="1297"/>
      <c r="R120" s="1297"/>
      <c r="S120" s="329"/>
      <c r="T120" s="329"/>
      <c r="U120" s="329"/>
      <c r="V120" s="329"/>
      <c r="W120" s="1298"/>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320"/>
      <c r="D121" s="2136"/>
      <c r="E121" s="2144"/>
      <c r="F121" s="2147"/>
      <c r="G121" s="2144"/>
      <c r="H121" s="1299"/>
      <c r="I121" s="1300"/>
      <c r="J121" s="1300"/>
      <c r="K121" s="1300"/>
      <c r="L121" s="1300"/>
      <c r="M121" s="1300"/>
      <c r="N121" s="1300"/>
      <c r="O121" s="1300"/>
      <c r="P121" s="1300"/>
      <c r="Q121" s="1300"/>
      <c r="R121" s="1300"/>
      <c r="S121" s="1301"/>
      <c r="T121" s="1301"/>
      <c r="U121" s="1301"/>
      <c r="V121" s="1301"/>
      <c r="W121" s="1302"/>
      <c r="Y121" s="1259"/>
      <c r="Z121" s="1259"/>
      <c r="AA121" s="1259"/>
      <c r="AB121" s="1259"/>
      <c r="AC121" s="1259"/>
      <c r="AD121" s="1259"/>
      <c r="AE121" s="1259"/>
      <c r="AF121" s="1259"/>
      <c r="AG121" s="1259"/>
      <c r="AH121" s="1259"/>
      <c r="AI121" s="1259"/>
      <c r="AJ121" s="1259"/>
      <c r="AK121" s="1259"/>
      <c r="AL121" s="1259"/>
      <c r="AM121" s="1259"/>
      <c r="AN121" s="1259"/>
      <c r="AO121" s="1259"/>
      <c r="AP121" s="1259"/>
      <c r="AQ121" s="1259"/>
      <c r="AR121" s="1467">
        <v>0</v>
      </c>
    </row>
    <row s="1853" customFormat="1" customHeight="1" ht="17.25" hidden="1">
      <c r="A122" s="321"/>
      <c r="C122" s="209"/>
      <c r="D122" s="2135">
        <v>2</v>
      </c>
      <c r="E122" s="2143" t="s">
        <v>279</v>
      </c>
      <c r="F122" s="2145" t="s">
        <v>19</v>
      </c>
      <c r="G122" s="2143"/>
      <c r="H122" s="2148"/>
      <c r="I122" s="2150"/>
      <c r="J122" s="2152"/>
      <c r="K122" s="2137"/>
      <c r="L122" s="2137"/>
      <c r="M122" s="2137"/>
      <c r="N122" s="2139"/>
      <c r="O122" s="2137"/>
      <c r="P122" s="2137"/>
      <c r="Q122" s="2137"/>
      <c r="R122" s="2142"/>
      <c r="S122" s="2137"/>
      <c r="T122" s="1470"/>
      <c r="U122" s="1470"/>
      <c r="V122" s="1472"/>
      <c r="W122" s="1296"/>
      <c r="X122" s="1267"/>
      <c r="Y122" s="1267"/>
      <c r="Z122" s="1267"/>
      <c r="AA122" s="1267"/>
      <c r="AB122" s="1267"/>
      <c r="AC122" s="1267" t="s">
        <v>280</v>
      </c>
      <c r="AD122" s="1267" t="s">
        <v>281</v>
      </c>
      <c r="AE122" s="1267" t="s">
        <v>282</v>
      </c>
      <c r="AF122" s="1267" t="s">
        <v>283</v>
      </c>
      <c r="AG122" s="1267"/>
      <c r="AH122" s="1267" t="str">
        <f>IF($E$122=0,"",$E$122)</f>
        <v>Тариф на транспортировку горячей воды</v>
      </c>
      <c r="AI122" s="1267" t="str">
        <f>IF($G$122=0,"",$G$122)</f>
        <v/>
      </c>
      <c r="AJ122" s="1267" t="str">
        <f>IF($J$122=0,"",$J$122)</f>
        <v/>
      </c>
      <c r="AK122" s="1267" t="str">
        <f>IF($K$122="нет","без дифференциации",IF($N$122=0,"",$N$122))</f>
        <v/>
      </c>
      <c r="AL122" s="1267" t="str">
        <f>IF($O$122="нет","без дифференциации",IF($R$122=0,"",$R$122))</f>
        <v/>
      </c>
      <c r="AM122" s="1267" t="str">
        <f>IF($S$122="нет","без дифференциации",IF($V$122=0,"",$V$122))</f>
        <v/>
      </c>
      <c r="AN122" s="1772">
        <f>$I$122</f>
        <v>0</v>
      </c>
      <c r="AO122" s="1267" t="str">
        <f>$I$122&amp;"."&amp;$M$122</f>
        <v>.</v>
      </c>
      <c r="AP122" s="1259" t="str">
        <f>$I$122&amp;"."&amp;$M$122&amp;"."&amp;$Q$122</f>
        <v>..</v>
      </c>
      <c r="AQ122" s="1259" t="str">
        <f>$I$122&amp;"."&amp;$M$122&amp;"."&amp;$Q$122&amp;"."&amp;$U$122</f>
        <v>...</v>
      </c>
      <c r="AR122" s="1467">
        <v>0</v>
      </c>
    </row>
    <row s="1853" customFormat="1" customHeight="1" ht="17.25" hidden="1">
      <c r="A123" s="321"/>
      <c r="C123" s="320"/>
      <c r="D123" s="2135"/>
      <c r="E123" s="2143"/>
      <c r="F123" s="2146"/>
      <c r="G123" s="2143"/>
      <c r="H123" s="2149"/>
      <c r="I123" s="2151"/>
      <c r="J123" s="2153"/>
      <c r="K123" s="2138"/>
      <c r="L123" s="2138"/>
      <c r="M123" s="2138"/>
      <c r="N123" s="2140"/>
      <c r="O123" s="2138"/>
      <c r="P123" s="2138"/>
      <c r="Q123" s="2138"/>
      <c r="R123" s="2141"/>
      <c r="S123" s="2138"/>
      <c r="T123" s="1297"/>
      <c r="U123" s="1297"/>
      <c r="V123" s="1297"/>
      <c r="W123" s="1298"/>
      <c r="X123" s="1259"/>
      <c r="Y123" s="1259"/>
      <c r="Z123" s="1259"/>
      <c r="AA123" s="1259"/>
      <c r="AB123" s="1259"/>
      <c r="AC123" s="1259"/>
      <c r="AD123" s="1259"/>
      <c r="AE123" s="1259"/>
      <c r="AF123" s="1259"/>
      <c r="AG123" s="1259"/>
      <c r="AH123" s="1259"/>
      <c r="AI123" s="1259"/>
      <c r="AJ123" s="1259"/>
      <c r="AK123" s="1259"/>
      <c r="AL123" s="1259"/>
      <c r="AM123" s="1259"/>
      <c r="AN123" s="1259"/>
      <c r="AO123" s="1259"/>
      <c r="AP123" s="1259"/>
      <c r="AQ123" s="1259"/>
      <c r="AR123" s="1467">
        <v>0</v>
      </c>
    </row>
    <row s="1853" customFormat="1" customHeight="1" ht="17.25" hidden="1">
      <c r="A124" s="321"/>
      <c r="C124" s="320"/>
      <c r="D124" s="2136"/>
      <c r="E124" s="2144"/>
      <c r="F124" s="2146"/>
      <c r="G124" s="2144"/>
      <c r="H124" s="2149"/>
      <c r="I124" s="2151"/>
      <c r="J124" s="2154"/>
      <c r="K124" s="2138"/>
      <c r="L124" s="2138"/>
      <c r="M124" s="2138"/>
      <c r="N124" s="2141"/>
      <c r="O124" s="2138"/>
      <c r="P124" s="1471"/>
      <c r="Q124" s="1297"/>
      <c r="R124" s="1297"/>
      <c r="S124" s="329"/>
      <c r="T124" s="329"/>
      <c r="U124" s="329"/>
      <c r="V124" s="329"/>
      <c r="W124" s="1298"/>
      <c r="X124" s="1259"/>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6"/>
      <c r="G125" s="2144"/>
      <c r="H125" s="2149"/>
      <c r="I125" s="2151"/>
      <c r="J125" s="2154"/>
      <c r="K125" s="2138"/>
      <c r="L125" s="1297"/>
      <c r="M125" s="1297"/>
      <c r="N125" s="1297"/>
      <c r="O125" s="1297"/>
      <c r="P125" s="1297"/>
      <c r="Q125" s="1297"/>
      <c r="R125" s="1297"/>
      <c r="S125" s="329"/>
      <c r="T125" s="329"/>
      <c r="U125" s="329"/>
      <c r="V125" s="329"/>
      <c r="W125" s="1298"/>
      <c r="X125" s="1259"/>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320"/>
      <c r="D126" s="2136"/>
      <c r="E126" s="2144"/>
      <c r="F126" s="2147"/>
      <c r="G126" s="2144"/>
      <c r="H126" s="1299"/>
      <c r="I126" s="1300"/>
      <c r="J126" s="1300"/>
      <c r="K126" s="1300"/>
      <c r="L126" s="1300"/>
      <c r="M126" s="1300"/>
      <c r="N126" s="1300"/>
      <c r="O126" s="1300"/>
      <c r="P126" s="1300"/>
      <c r="Q126" s="1300"/>
      <c r="R126" s="1300"/>
      <c r="S126" s="1301"/>
      <c r="T126" s="1301"/>
      <c r="U126" s="1301"/>
      <c r="V126" s="1301"/>
      <c r="W126" s="1302"/>
      <c r="X126" s="1259"/>
      <c r="Y126" s="1259"/>
      <c r="Z126" s="1259"/>
      <c r="AA126" s="1259"/>
      <c r="AB126" s="1259"/>
      <c r="AC126" s="1259"/>
      <c r="AD126" s="1259"/>
      <c r="AE126" s="1259"/>
      <c r="AF126" s="1259"/>
      <c r="AG126" s="1259"/>
      <c r="AH126" s="1259"/>
      <c r="AI126" s="1259"/>
      <c r="AJ126" s="1259"/>
      <c r="AK126" s="1259"/>
      <c r="AL126" s="1259"/>
      <c r="AM126" s="1259"/>
      <c r="AN126" s="1259"/>
      <c r="AO126" s="1259"/>
      <c r="AP126" s="1259"/>
      <c r="AQ126" s="1259"/>
      <c r="AR126" s="1467">
        <v>0</v>
      </c>
    </row>
    <row s="1853" customFormat="1" customHeight="1" ht="17.25" hidden="1">
      <c r="A127" s="321"/>
      <c r="C127" s="209"/>
      <c r="D127" s="2135">
        <v>3</v>
      </c>
      <c r="E127" s="2143" t="s">
        <v>284</v>
      </c>
      <c r="F127" s="2145" t="s">
        <v>19</v>
      </c>
      <c r="G127" s="2143"/>
      <c r="H127" s="2148"/>
      <c r="I127" s="2150"/>
      <c r="J127" s="2152"/>
      <c r="K127" s="2137"/>
      <c r="L127" s="2137"/>
      <c r="M127" s="2137"/>
      <c r="N127" s="2139"/>
      <c r="O127" s="2137"/>
      <c r="P127" s="2137"/>
      <c r="Q127" s="2137"/>
      <c r="R127" s="2142"/>
      <c r="S127" s="2137"/>
      <c r="T127" s="1943"/>
      <c r="U127" s="1943"/>
      <c r="V127" s="1945"/>
      <c r="W127" s="1296"/>
      <c r="X127" s="1267"/>
      <c r="Y127" s="1267"/>
      <c r="Z127" s="1267"/>
      <c r="AA127" s="1267"/>
      <c r="AB127" s="1267"/>
      <c r="AC127" s="1267" t="s">
        <v>285</v>
      </c>
      <c r="AD127" s="1267" t="s">
        <v>286</v>
      </c>
      <c r="AE127" s="1267" t="s">
        <v>287</v>
      </c>
      <c r="AF127" s="1267" t="s">
        <v>288</v>
      </c>
      <c r="AG127" s="1267"/>
      <c r="AH127" s="1267" t="str">
        <f>IF($E$127=0,"",$E$127)</f>
        <v>Тариф на подключение (технологическое присоединение) к централизованной системе горячего водоснабжения</v>
      </c>
      <c r="AI127" s="1267" t="str">
        <f>IF($G$127=0,"",$G$127)</f>
        <v/>
      </c>
      <c r="AJ127" s="1267" t="str">
        <f>IF($J$127=0,"",$J$127)</f>
        <v/>
      </c>
      <c r="AK127" s="1267" t="str">
        <f>IF($K$127="нет","без дифференциации",IF($N$127=0,"",$N$127))</f>
        <v/>
      </c>
      <c r="AL127" s="1267" t="str">
        <f>IF($O$127="нет","без дифференциации",IF($R$127=0,"",$R$127))</f>
        <v/>
      </c>
      <c r="AM127" s="1267" t="str">
        <f>IF($S$127="нет","без дифференциации",IF($V$127=0,"",$V$127))</f>
        <v/>
      </c>
      <c r="AN127" s="1772">
        <f>$I$127</f>
        <v>0</v>
      </c>
      <c r="AO127" s="1267" t="str">
        <f>$I$127&amp;"."&amp;$M$127</f>
        <v>.</v>
      </c>
      <c r="AP127" s="1266" t="str">
        <f>$I$127&amp;"."&amp;$M$127&amp;"."&amp;$Q$127</f>
        <v>..</v>
      </c>
      <c r="AQ127" s="1266" t="str">
        <f>$I$127&amp;"."&amp;$M$127&amp;"."&amp;$Q$127&amp;"."&amp;$U$127</f>
        <v>...</v>
      </c>
      <c r="AR127" s="1467">
        <v>0</v>
      </c>
    </row>
    <row s="1853" customFormat="1" customHeight="1" ht="17.25" hidden="1">
      <c r="A128" s="321"/>
      <c r="C128" s="320"/>
      <c r="D128" s="2135"/>
      <c r="E128" s="2143"/>
      <c r="F128" s="2146"/>
      <c r="G128" s="2143"/>
      <c r="H128" s="2149"/>
      <c r="I128" s="2151"/>
      <c r="J128" s="2153"/>
      <c r="K128" s="2138"/>
      <c r="L128" s="2138"/>
      <c r="M128" s="2138"/>
      <c r="N128" s="2140"/>
      <c r="O128" s="2138"/>
      <c r="P128" s="2138"/>
      <c r="Q128" s="2138"/>
      <c r="R128" s="2141"/>
      <c r="S128" s="2138"/>
      <c r="T128" s="1948"/>
      <c r="U128" s="1948"/>
      <c r="V128" s="1948"/>
      <c r="W128" s="1949"/>
      <c r="X128" s="1266"/>
      <c r="Y128" s="1266"/>
      <c r="Z128" s="1266"/>
      <c r="AA128" s="1266"/>
      <c r="AB128" s="1266"/>
      <c r="AC128" s="1266"/>
      <c r="AD128" s="1266"/>
      <c r="AE128" s="1266"/>
      <c r="AF128" s="1266"/>
      <c r="AG128" s="1266"/>
      <c r="AH128" s="1266"/>
      <c r="AI128" s="1266"/>
      <c r="AJ128" s="1266"/>
      <c r="AK128" s="1266"/>
      <c r="AL128" s="1266"/>
      <c r="AM128" s="1266"/>
      <c r="AN128" s="1266"/>
      <c r="AO128" s="1266"/>
      <c r="AP128" s="1266"/>
      <c r="AQ128" s="1266"/>
      <c r="AR128" s="1467">
        <v>0</v>
      </c>
    </row>
    <row s="1853" customFormat="1" customHeight="1" ht="17.25" hidden="1">
      <c r="A129" s="321"/>
      <c r="C129" s="320"/>
      <c r="D129" s="2136"/>
      <c r="E129" s="2144"/>
      <c r="F129" s="2146"/>
      <c r="G129" s="2144"/>
      <c r="H129" s="2149"/>
      <c r="I129" s="2151"/>
      <c r="J129" s="2154"/>
      <c r="K129" s="2138"/>
      <c r="L129" s="2138"/>
      <c r="M129" s="2138"/>
      <c r="N129" s="2141"/>
      <c r="O129" s="2138"/>
      <c r="P129" s="1944"/>
      <c r="Q129" s="1948"/>
      <c r="R129" s="1948"/>
      <c r="S129" s="329"/>
      <c r="T129" s="329"/>
      <c r="U129" s="329"/>
      <c r="V129" s="329"/>
      <c r="W129" s="1949"/>
      <c r="X129" s="1266"/>
      <c r="Y129" s="1266"/>
      <c r="Z129" s="1266"/>
      <c r="AA129" s="1266"/>
      <c r="AB129" s="1266"/>
      <c r="AC129" s="1266"/>
      <c r="AD129" s="1266"/>
      <c r="AE129" s="1266"/>
      <c r="AF129" s="1266"/>
      <c r="AG129" s="1266"/>
      <c r="AH129" s="1266"/>
      <c r="AI129" s="1266"/>
      <c r="AJ129" s="1266"/>
      <c r="AK129" s="1266"/>
      <c r="AL129" s="1266"/>
      <c r="AM129" s="1266"/>
      <c r="AN129" s="1266"/>
      <c r="AO129" s="1266"/>
      <c r="AP129" s="1266"/>
      <c r="AQ129" s="1266"/>
      <c r="AR129" s="1467">
        <v>0</v>
      </c>
    </row>
    <row s="1853" customFormat="1" customHeight="1" ht="17.25" hidden="1">
      <c r="A130" s="321"/>
      <c r="C130" s="320"/>
      <c r="D130" s="2136"/>
      <c r="E130" s="2144"/>
      <c r="F130" s="2146"/>
      <c r="G130" s="2144"/>
      <c r="H130" s="2149"/>
      <c r="I130" s="2151"/>
      <c r="J130" s="2154"/>
      <c r="K130" s="2138"/>
      <c r="L130" s="1948"/>
      <c r="M130" s="1948"/>
      <c r="N130" s="1948"/>
      <c r="O130" s="1948"/>
      <c r="P130" s="1948"/>
      <c r="Q130" s="1948"/>
      <c r="R130" s="1948"/>
      <c r="S130" s="329"/>
      <c r="T130" s="329"/>
      <c r="U130" s="329"/>
      <c r="V130" s="329"/>
      <c r="W130" s="1949"/>
      <c r="X130" s="1266"/>
      <c r="Y130" s="1266"/>
      <c r="Z130" s="1266"/>
      <c r="AA130" s="1266"/>
      <c r="AB130" s="1266"/>
      <c r="AC130" s="1266"/>
      <c r="AD130" s="1266"/>
      <c r="AE130" s="1266"/>
      <c r="AF130" s="1266"/>
      <c r="AG130" s="1266"/>
      <c r="AH130" s="1266"/>
      <c r="AI130" s="1266"/>
      <c r="AJ130" s="1266"/>
      <c r="AK130" s="1266"/>
      <c r="AL130" s="1266"/>
      <c r="AM130" s="1266"/>
      <c r="AN130" s="1266"/>
      <c r="AO130" s="1266"/>
      <c r="AP130" s="1266"/>
      <c r="AQ130" s="1266"/>
      <c r="AR130" s="1467">
        <v>0</v>
      </c>
    </row>
    <row s="1853" customFormat="1" customHeight="1" ht="17.25" hidden="1">
      <c r="A131" s="321"/>
      <c r="C131" s="320"/>
      <c r="D131" s="2136"/>
      <c r="E131" s="2144"/>
      <c r="F131" s="2147"/>
      <c r="G131" s="2144"/>
      <c r="H131" s="1299"/>
      <c r="I131" s="1946"/>
      <c r="J131" s="1946"/>
      <c r="K131" s="1946"/>
      <c r="L131" s="1946"/>
      <c r="M131" s="1946"/>
      <c r="N131" s="1946"/>
      <c r="O131" s="1946"/>
      <c r="P131" s="1946"/>
      <c r="Q131" s="1946"/>
      <c r="R131" s="1946"/>
      <c r="S131" s="1301"/>
      <c r="T131" s="1301"/>
      <c r="U131" s="1301"/>
      <c r="V131" s="1301"/>
      <c r="W131" s="1947"/>
      <c r="X131" s="1266"/>
      <c r="Y131" s="1266"/>
      <c r="Z131" s="1266"/>
      <c r="AA131" s="1266"/>
      <c r="AB131" s="1266"/>
      <c r="AC131" s="1266"/>
      <c r="AD131" s="1266"/>
      <c r="AE131" s="1266"/>
      <c r="AF131" s="1266"/>
      <c r="AG131" s="1266"/>
      <c r="AH131" s="1266"/>
      <c r="AI131" s="1266"/>
      <c r="AJ131" s="1266"/>
      <c r="AK131" s="1266"/>
      <c r="AL131" s="1266"/>
      <c r="AM131" s="1266"/>
      <c r="AN131" s="1266"/>
      <c r="AO131" s="1266"/>
      <c r="AP131" s="1266"/>
      <c r="AQ131" s="1266"/>
      <c r="AR131" s="1467">
        <v>0</v>
      </c>
    </row>
    <row s="1853" customFormat="1" customHeight="1" ht="11.25" hidden="1">
      <c r="A132" s="277"/>
      <c r="B132" s="277"/>
      <c r="Y132" s="1259"/>
      <c r="Z132" s="1259"/>
      <c r="AA132" s="1259"/>
      <c r="AB132" s="1259"/>
      <c r="AC132" s="1259"/>
      <c r="AD132" s="1259"/>
      <c r="AE132" s="1259"/>
      <c r="AF132" s="1259"/>
      <c r="AG132" s="1259"/>
      <c r="AH132" s="1259"/>
      <c r="AI132" s="1259"/>
      <c r="AJ132" s="1259"/>
      <c r="AK132" s="1259"/>
      <c r="AL132" s="1259"/>
      <c r="AM132" s="1259"/>
      <c r="AN132" s="1259"/>
      <c r="AO132" s="1259"/>
      <c r="AP132" s="1259"/>
      <c r="AQ132" s="1259"/>
      <c r="AR132" s="1467">
        <v>0</v>
      </c>
    </row>
    <row s="1853" customFormat="1" customHeight="1" ht="17.25" hidden="1">
      <c r="A133" s="321"/>
      <c r="C133" s="209"/>
      <c r="D133" s="2135">
        <v>1</v>
      </c>
      <c r="E133" s="2143" t="s">
        <v>289</v>
      </c>
      <c r="F133" s="2145" t="s">
        <v>19</v>
      </c>
      <c r="G133" s="2143"/>
      <c r="H133" s="2148"/>
      <c r="I133" s="2150"/>
      <c r="J133" s="2152"/>
      <c r="K133" s="2137"/>
      <c r="L133" s="2137"/>
      <c r="M133" s="2137"/>
      <c r="N133" s="2139"/>
      <c r="O133" s="2137"/>
      <c r="P133" s="2137"/>
      <c r="Q133" s="2137"/>
      <c r="R133" s="2142"/>
      <c r="S133" s="2137"/>
      <c r="T133" s="1470"/>
      <c r="U133" s="1470"/>
      <c r="V133" s="1472"/>
      <c r="W133" s="1296"/>
      <c r="Y133" s="1267"/>
      <c r="Z133" s="1267"/>
      <c r="AA133" s="1267"/>
      <c r="AB133" s="1267"/>
      <c r="AC133" s="1267" t="s">
        <v>290</v>
      </c>
      <c r="AD133" s="1267" t="s">
        <v>291</v>
      </c>
      <c r="AE133" s="1267" t="s">
        <v>292</v>
      </c>
      <c r="AF133" s="1267" t="s">
        <v>293</v>
      </c>
      <c r="AG133" s="1267"/>
      <c r="AH133" s="1267" t="str">
        <f>IF($E$133=0,"",$E$133)</f>
        <v>Тариф на водоотведение</v>
      </c>
      <c r="AI133" s="1267" t="str">
        <f>IF($G$133=0,"",$G$133)</f>
        <v/>
      </c>
      <c r="AJ133" s="1267" t="str">
        <f>IF($J$133=0,"",$J$133)</f>
        <v/>
      </c>
      <c r="AK133" s="1267" t="str">
        <f>IF($K$133="нет","без дифференциации",IF($N$133=0,"",$N$133))</f>
        <v/>
      </c>
      <c r="AL133" s="1267" t="str">
        <f>IF($O$133="нет","без дифференциации",IF($R$133=0,"",$R$133))</f>
        <v/>
      </c>
      <c r="AM133" s="1267" t="str">
        <f>IF($S$133="нет","без дифференциации",IF($V$133=0,"",$V$133))</f>
        <v/>
      </c>
      <c r="AN133" s="1267">
        <f>$I$133</f>
        <v>0</v>
      </c>
      <c r="AO133" s="1267" t="str">
        <f>$I$133&amp;"."&amp;$M$133</f>
        <v>.</v>
      </c>
      <c r="AP133" s="1267" t="str">
        <f>$I$133&amp;"."&amp;$M$133&amp;"."&amp;$Q$133</f>
        <v>..</v>
      </c>
      <c r="AQ133" s="1267" t="str">
        <f>$I$133&amp;"."&amp;$M$133&amp;"."&amp;$Q$133&amp;"."&amp;$U$133</f>
        <v>...</v>
      </c>
      <c r="AR133" s="1467">
        <v>0</v>
      </c>
    </row>
    <row s="1853" customFormat="1" customHeight="1" ht="17.25" hidden="1">
      <c r="A134" s="321"/>
      <c r="C134" s="320"/>
      <c r="D134" s="2135"/>
      <c r="E134" s="2143"/>
      <c r="F134" s="2146"/>
      <c r="G134" s="2143"/>
      <c r="H134" s="2149"/>
      <c r="I134" s="2151"/>
      <c r="J134" s="2153"/>
      <c r="K134" s="2138"/>
      <c r="L134" s="2138"/>
      <c r="M134" s="2138"/>
      <c r="N134" s="2140"/>
      <c r="O134" s="2138"/>
      <c r="P134" s="2138"/>
      <c r="Q134" s="2138"/>
      <c r="R134" s="2141"/>
      <c r="S134" s="2138"/>
      <c r="T134" s="1297"/>
      <c r="U134" s="1297"/>
      <c r="V134" s="1297"/>
      <c r="W134" s="1298"/>
      <c r="Y134" s="1259"/>
      <c r="Z134" s="1259"/>
      <c r="AA134" s="1259"/>
      <c r="AB134" s="1259"/>
      <c r="AC134" s="1259"/>
      <c r="AD134" s="1259"/>
      <c r="AE134" s="1259"/>
      <c r="AF134" s="1259"/>
      <c r="AG134" s="1259"/>
      <c r="AH134" s="1259"/>
      <c r="AI134" s="1259"/>
      <c r="AJ134" s="1259"/>
      <c r="AK134" s="1259"/>
      <c r="AL134" s="1259"/>
      <c r="AM134" s="1259"/>
      <c r="AN134" s="1259"/>
      <c r="AO134" s="1259"/>
      <c r="AP134" s="1259"/>
      <c r="AQ134" s="1259"/>
      <c r="AR134" s="1467">
        <v>0</v>
      </c>
    </row>
    <row s="1853" customFormat="1" customHeight="1" ht="17.25" hidden="1">
      <c r="A135" s="321"/>
      <c r="C135" s="209"/>
      <c r="D135" s="2135"/>
      <c r="E135" s="2143"/>
      <c r="F135" s="2146"/>
      <c r="G135" s="2143"/>
      <c r="H135" s="2149"/>
      <c r="I135" s="2151"/>
      <c r="J135" s="2154"/>
      <c r="K135" s="2138"/>
      <c r="L135" s="2138"/>
      <c r="M135" s="2138"/>
      <c r="N135" s="2141"/>
      <c r="O135" s="2138"/>
      <c r="P135" s="1471"/>
      <c r="Q135" s="1297"/>
      <c r="R135" s="1297"/>
      <c r="S135" s="329"/>
      <c r="T135" s="329"/>
      <c r="U135" s="329"/>
      <c r="V135" s="329"/>
      <c r="W135" s="1298"/>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7">
        <v>0</v>
      </c>
    </row>
    <row s="1853" customFormat="1" customHeight="1" ht="17.25" hidden="1">
      <c r="A136" s="321"/>
      <c r="C136" s="320"/>
      <c r="D136" s="2135"/>
      <c r="E136" s="2143"/>
      <c r="F136" s="2146"/>
      <c r="G136" s="2143"/>
      <c r="H136" s="2149"/>
      <c r="I136" s="2151"/>
      <c r="J136" s="2154"/>
      <c r="K136" s="2138"/>
      <c r="L136" s="1297"/>
      <c r="M136" s="1297"/>
      <c r="N136" s="1297"/>
      <c r="O136" s="1297"/>
      <c r="P136" s="1297"/>
      <c r="Q136" s="1297"/>
      <c r="R136" s="1297"/>
      <c r="S136" s="329"/>
      <c r="T136" s="329"/>
      <c r="U136" s="329"/>
      <c r="V136" s="329"/>
      <c r="W136" s="1298"/>
      <c r="Y136" s="1259"/>
      <c r="Z136" s="1259"/>
      <c r="AA136" s="1259"/>
      <c r="AB136" s="1259"/>
      <c r="AC136" s="1259"/>
      <c r="AD136" s="1259"/>
      <c r="AE136" s="1259"/>
      <c r="AF136" s="1259"/>
      <c r="AG136" s="1259"/>
      <c r="AH136" s="1259"/>
      <c r="AI136" s="1259"/>
      <c r="AJ136" s="1259"/>
      <c r="AK136" s="1259"/>
      <c r="AL136" s="1259"/>
      <c r="AM136" s="1259"/>
      <c r="AN136" s="1259"/>
      <c r="AO136" s="1259"/>
      <c r="AP136" s="1259"/>
      <c r="AQ136" s="1259"/>
      <c r="AR136" s="1467">
        <v>0</v>
      </c>
    </row>
    <row s="1853" customFormat="1" customHeight="1" ht="17.25" hidden="1">
      <c r="A137" s="321"/>
      <c r="C137" s="320"/>
      <c r="D137" s="2136"/>
      <c r="E137" s="2144"/>
      <c r="F137" s="2147"/>
      <c r="G137" s="2144"/>
      <c r="H137" s="1299"/>
      <c r="I137" s="1300"/>
      <c r="J137" s="1300"/>
      <c r="K137" s="1300"/>
      <c r="L137" s="1300"/>
      <c r="M137" s="1300"/>
      <c r="N137" s="1300"/>
      <c r="O137" s="1300"/>
      <c r="P137" s="1300"/>
      <c r="Q137" s="1300"/>
      <c r="R137" s="1300"/>
      <c r="S137" s="1301"/>
      <c r="T137" s="1301"/>
      <c r="U137" s="1301"/>
      <c r="V137" s="1301"/>
      <c r="W137" s="1302"/>
      <c r="Y137" s="1259"/>
      <c r="Z137" s="1259"/>
      <c r="AA137" s="1259"/>
      <c r="AB137" s="1259"/>
      <c r="AC137" s="1259"/>
      <c r="AD137" s="1259"/>
      <c r="AE137" s="1259"/>
      <c r="AF137" s="1259"/>
      <c r="AG137" s="1259"/>
      <c r="AH137" s="1259"/>
      <c r="AI137" s="1259"/>
      <c r="AJ137" s="1259"/>
      <c r="AK137" s="1259"/>
      <c r="AL137" s="1259"/>
      <c r="AM137" s="1259"/>
      <c r="AN137" s="1259"/>
      <c r="AO137" s="1259"/>
      <c r="AP137" s="1259"/>
      <c r="AQ137" s="1259"/>
      <c r="AR137" s="1467">
        <v>0</v>
      </c>
    </row>
    <row s="1853" customFormat="1" customHeight="1" ht="17.25" hidden="1">
      <c r="A138" s="321"/>
      <c r="C138" s="209"/>
      <c r="D138" s="2135">
        <v>2</v>
      </c>
      <c r="E138" s="2143" t="s">
        <v>294</v>
      </c>
      <c r="F138" s="2145" t="s">
        <v>19</v>
      </c>
      <c r="G138" s="2143"/>
      <c r="H138" s="2148"/>
      <c r="I138" s="2150"/>
      <c r="J138" s="2152"/>
      <c r="K138" s="2137"/>
      <c r="L138" s="2137"/>
      <c r="M138" s="2137"/>
      <c r="N138" s="2139"/>
      <c r="O138" s="2137"/>
      <c r="P138" s="2137"/>
      <c r="Q138" s="2137"/>
      <c r="R138" s="2142"/>
      <c r="S138" s="2137"/>
      <c r="T138" s="1470"/>
      <c r="U138" s="1470"/>
      <c r="V138" s="1472"/>
      <c r="W138" s="1296"/>
      <c r="X138" s="1267"/>
      <c r="Y138" s="1267"/>
      <c r="Z138" s="1267"/>
      <c r="AA138" s="1267"/>
      <c r="AB138" s="1267"/>
      <c r="AC138" s="1267" t="s">
        <v>295</v>
      </c>
      <c r="AD138" s="1267" t="s">
        <v>296</v>
      </c>
      <c r="AE138" s="1267" t="s">
        <v>297</v>
      </c>
      <c r="AF138" s="1267" t="s">
        <v>298</v>
      </c>
      <c r="AG138" s="1267"/>
      <c r="AH138" s="1267" t="str">
        <f>IF($E$138=0,"",$E$138)</f>
        <v>Тариф на транспортировку сточных вод</v>
      </c>
      <c r="AI138" s="1267" t="str">
        <f>IF($G$138=0,"",$G$138)</f>
        <v/>
      </c>
      <c r="AJ138" s="1267" t="str">
        <f>IF($J$138=0,"",$J$138)</f>
        <v/>
      </c>
      <c r="AK138" s="1267" t="str">
        <f>IF($K$138="нет","без дифференциации",IF($N$138=0,"",$N$138))</f>
        <v/>
      </c>
      <c r="AL138" s="1267" t="str">
        <f>IF($O$138="нет","без дифференциации",IF($R$138=0,"",$R$138))</f>
        <v/>
      </c>
      <c r="AM138" s="1267" t="str">
        <f>IF($S$138="нет","без дифференциации",IF($V$138=0,"",$V$138))</f>
        <v/>
      </c>
      <c r="AN138" s="1772">
        <f>$I$138</f>
        <v>0</v>
      </c>
      <c r="AO138" s="1267" t="str">
        <f>$I$138&amp;"."&amp;$M$138</f>
        <v>.</v>
      </c>
      <c r="AP138" s="1259" t="str">
        <f>$I$138&amp;"."&amp;$M$138&amp;"."&amp;$Q$138</f>
        <v>..</v>
      </c>
      <c r="AQ138" s="1259" t="str">
        <f>$I$138&amp;"."&amp;$M$138&amp;"."&amp;$Q$138&amp;"."&amp;$U$138</f>
        <v>...</v>
      </c>
      <c r="AR138" s="1467">
        <v>0</v>
      </c>
    </row>
    <row s="1853" customFormat="1" customHeight="1" ht="17.25" hidden="1">
      <c r="A139" s="321"/>
      <c r="C139" s="320"/>
      <c r="D139" s="2135"/>
      <c r="E139" s="2143"/>
      <c r="F139" s="2146"/>
      <c r="G139" s="2143"/>
      <c r="H139" s="2149"/>
      <c r="I139" s="2151"/>
      <c r="J139" s="2153"/>
      <c r="K139" s="2138"/>
      <c r="L139" s="2138"/>
      <c r="M139" s="2138"/>
      <c r="N139" s="2140"/>
      <c r="O139" s="2138"/>
      <c r="P139" s="2138"/>
      <c r="Q139" s="2138"/>
      <c r="R139" s="2141"/>
      <c r="S139" s="2138"/>
      <c r="T139" s="1297"/>
      <c r="U139" s="1297"/>
      <c r="V139" s="1297"/>
      <c r="W139" s="1298"/>
      <c r="X139" s="1259"/>
      <c r="Y139" s="1259"/>
      <c r="Z139" s="1259"/>
      <c r="AA139" s="1259"/>
      <c r="AB139" s="1259"/>
      <c r="AC139" s="1259"/>
      <c r="AD139" s="1259"/>
      <c r="AE139" s="1259"/>
      <c r="AF139" s="1259"/>
      <c r="AG139" s="1259"/>
      <c r="AH139" s="1259"/>
      <c r="AI139" s="1259"/>
      <c r="AJ139" s="1259"/>
      <c r="AK139" s="1259"/>
      <c r="AL139" s="1259"/>
      <c r="AM139" s="1259"/>
      <c r="AN139" s="1259"/>
      <c r="AO139" s="1259"/>
      <c r="AP139" s="1259"/>
      <c r="AQ139" s="1259"/>
      <c r="AR139" s="1467">
        <v>0</v>
      </c>
    </row>
    <row s="1853" customFormat="1" customHeight="1" ht="17.25" hidden="1">
      <c r="A140" s="321"/>
      <c r="C140" s="320"/>
      <c r="D140" s="2136"/>
      <c r="E140" s="2144"/>
      <c r="F140" s="2146"/>
      <c r="G140" s="2144"/>
      <c r="H140" s="2149"/>
      <c r="I140" s="2151"/>
      <c r="J140" s="2154"/>
      <c r="K140" s="2138"/>
      <c r="L140" s="2138"/>
      <c r="M140" s="2138"/>
      <c r="N140" s="2141"/>
      <c r="O140" s="2138"/>
      <c r="P140" s="1471"/>
      <c r="Q140" s="1297"/>
      <c r="R140" s="1297"/>
      <c r="S140" s="329"/>
      <c r="T140" s="329"/>
      <c r="U140" s="329"/>
      <c r="V140" s="329"/>
      <c r="W140" s="1298"/>
      <c r="X140" s="1259"/>
      <c r="Y140" s="1259"/>
      <c r="Z140" s="1259"/>
      <c r="AA140" s="1259"/>
      <c r="AB140" s="1259"/>
      <c r="AC140" s="1259"/>
      <c r="AD140" s="1259"/>
      <c r="AE140" s="1259"/>
      <c r="AF140" s="1259"/>
      <c r="AG140" s="1259"/>
      <c r="AH140" s="1259"/>
      <c r="AI140" s="1259"/>
      <c r="AJ140" s="1259"/>
      <c r="AK140" s="1259"/>
      <c r="AL140" s="1259"/>
      <c r="AM140" s="1259"/>
      <c r="AN140" s="1259"/>
      <c r="AO140" s="1259"/>
      <c r="AP140" s="1259"/>
      <c r="AQ140" s="1259"/>
      <c r="AR140" s="1467">
        <v>0</v>
      </c>
    </row>
    <row s="1853" customFormat="1" customHeight="1" ht="17.25" hidden="1">
      <c r="A141" s="321"/>
      <c r="C141" s="320"/>
      <c r="D141" s="2136"/>
      <c r="E141" s="2144"/>
      <c r="F141" s="2146"/>
      <c r="G141" s="2144"/>
      <c r="H141" s="2149"/>
      <c r="I141" s="2151"/>
      <c r="J141" s="2154"/>
      <c r="K141" s="2138"/>
      <c r="L141" s="1297"/>
      <c r="M141" s="1297"/>
      <c r="N141" s="1297"/>
      <c r="O141" s="1297"/>
      <c r="P141" s="1297"/>
      <c r="Q141" s="1297"/>
      <c r="R141" s="1297"/>
      <c r="S141" s="329"/>
      <c r="T141" s="329"/>
      <c r="U141" s="329"/>
      <c r="V141" s="329"/>
      <c r="W141" s="1298"/>
      <c r="X141" s="1259"/>
      <c r="Y141" s="1259"/>
      <c r="Z141" s="1259"/>
      <c r="AA141" s="1259"/>
      <c r="AB141" s="1259"/>
      <c r="AC141" s="1259"/>
      <c r="AD141" s="1259"/>
      <c r="AE141" s="1259"/>
      <c r="AF141" s="1259"/>
      <c r="AG141" s="1259"/>
      <c r="AH141" s="1259"/>
      <c r="AI141" s="1259"/>
      <c r="AJ141" s="1259"/>
      <c r="AK141" s="1259"/>
      <c r="AL141" s="1259"/>
      <c r="AM141" s="1259"/>
      <c r="AN141" s="1259"/>
      <c r="AO141" s="1259"/>
      <c r="AP141" s="1259"/>
      <c r="AQ141" s="1259"/>
      <c r="AR141" s="1467">
        <v>0</v>
      </c>
    </row>
    <row s="1853" customFormat="1" customHeight="1" ht="17.25" hidden="1">
      <c r="A142" s="321"/>
      <c r="C142" s="320"/>
      <c r="D142" s="2136"/>
      <c r="E142" s="2144"/>
      <c r="F142" s="2147"/>
      <c r="G142" s="2144"/>
      <c r="H142" s="1299"/>
      <c r="I142" s="1300"/>
      <c r="J142" s="1300"/>
      <c r="K142" s="1300"/>
      <c r="L142" s="1300"/>
      <c r="M142" s="1300"/>
      <c r="N142" s="1300"/>
      <c r="O142" s="1300"/>
      <c r="P142" s="1300"/>
      <c r="Q142" s="1300"/>
      <c r="R142" s="1300"/>
      <c r="S142" s="1301"/>
      <c r="T142" s="1301"/>
      <c r="U142" s="1301"/>
      <c r="V142" s="1301"/>
      <c r="W142" s="1302"/>
      <c r="X142" s="1259"/>
      <c r="Y142" s="1259"/>
      <c r="Z142" s="1259"/>
      <c r="AA142" s="1259"/>
      <c r="AB142" s="1259"/>
      <c r="AC142" s="1259"/>
      <c r="AD142" s="1259"/>
      <c r="AE142" s="1259"/>
      <c r="AF142" s="1259"/>
      <c r="AG142" s="1259"/>
      <c r="AH142" s="1259"/>
      <c r="AI142" s="1259"/>
      <c r="AJ142" s="1259"/>
      <c r="AK142" s="1259"/>
      <c r="AL142" s="1259"/>
      <c r="AM142" s="1259"/>
      <c r="AN142" s="1259"/>
      <c r="AO142" s="1259"/>
      <c r="AP142" s="1259"/>
      <c r="AQ142" s="1259"/>
      <c r="AR142" s="1467">
        <v>0</v>
      </c>
    </row>
    <row s="1853" customFormat="1" customHeight="1" ht="17.25" hidden="1">
      <c r="A143" s="321"/>
      <c r="C143" s="209"/>
      <c r="D143" s="2135">
        <v>3</v>
      </c>
      <c r="E143" s="2143" t="s">
        <v>299</v>
      </c>
      <c r="F143" s="2145" t="s">
        <v>19</v>
      </c>
      <c r="G143" s="2143"/>
      <c r="H143" s="2148"/>
      <c r="I143" s="2150"/>
      <c r="J143" s="2152"/>
      <c r="K143" s="2137"/>
      <c r="L143" s="2137"/>
      <c r="M143" s="2137"/>
      <c r="N143" s="2139"/>
      <c r="O143" s="2137"/>
      <c r="P143" s="2137"/>
      <c r="Q143" s="2137"/>
      <c r="R143" s="2142"/>
      <c r="S143" s="2137"/>
      <c r="T143" s="1943"/>
      <c r="U143" s="1943"/>
      <c r="V143" s="1945"/>
      <c r="W143" s="1296"/>
      <c r="X143" s="1267"/>
      <c r="Y143" s="1267"/>
      <c r="Z143" s="1267"/>
      <c r="AA143" s="1267"/>
      <c r="AB143" s="1267"/>
      <c r="AC143" s="1267" t="s">
        <v>300</v>
      </c>
      <c r="AD143" s="1267" t="s">
        <v>301</v>
      </c>
      <c r="AE143" s="1267" t="s">
        <v>302</v>
      </c>
      <c r="AF143" s="1267" t="s">
        <v>303</v>
      </c>
      <c r="AG143" s="1267"/>
      <c r="AH143" s="1267" t="str">
        <f>IF($E$143=0,"",$E$143)</f>
        <v>Тариф на подключение (технологическое присоединение) к централизованной системе водоотведения</v>
      </c>
      <c r="AI143" s="1267" t="str">
        <f>IF($G$143=0,"",$G$143)</f>
        <v/>
      </c>
      <c r="AJ143" s="1267" t="str">
        <f>IF($J$143=0,"",$J$143)</f>
        <v/>
      </c>
      <c r="AK143" s="1267" t="str">
        <f>IF($K$143="нет","без дифференциации",IF($N$143=0,"",$N$143))</f>
        <v/>
      </c>
      <c r="AL143" s="1267" t="str">
        <f>IF($O$143="нет","без дифференциации",IF($R$143=0,"",$R$143))</f>
        <v/>
      </c>
      <c r="AM143" s="1267" t="str">
        <f>IF($S$143="нет","без дифференциации",IF($V$143=0,"",$V$143))</f>
        <v/>
      </c>
      <c r="AN143" s="1772">
        <f>$I$143</f>
        <v>0</v>
      </c>
      <c r="AO143" s="1267" t="str">
        <f>$I$143&amp;"."&amp;$M$143</f>
        <v>.</v>
      </c>
      <c r="AP143" s="1266" t="str">
        <f>$I$143&amp;"."&amp;$M$143&amp;"."&amp;$Q$143</f>
        <v>..</v>
      </c>
      <c r="AQ143" s="1266" t="str">
        <f>$I$143&amp;"."&amp;$M$143&amp;"."&amp;$Q$143&amp;"."&amp;$U$143</f>
        <v>...</v>
      </c>
      <c r="AR143" s="1467">
        <v>0</v>
      </c>
    </row>
    <row s="1853" customFormat="1" customHeight="1" ht="17.25" hidden="1">
      <c r="A144" s="321"/>
      <c r="C144" s="320"/>
      <c r="D144" s="2135"/>
      <c r="E144" s="2143"/>
      <c r="F144" s="2146"/>
      <c r="G144" s="2143"/>
      <c r="H144" s="2149"/>
      <c r="I144" s="2151"/>
      <c r="J144" s="2153"/>
      <c r="K144" s="2138"/>
      <c r="L144" s="2138"/>
      <c r="M144" s="2138"/>
      <c r="N144" s="2140"/>
      <c r="O144" s="2138"/>
      <c r="P144" s="2138"/>
      <c r="Q144" s="2138"/>
      <c r="R144" s="2141"/>
      <c r="S144" s="2138"/>
      <c r="T144" s="1948"/>
      <c r="U144" s="1948"/>
      <c r="V144" s="1948"/>
      <c r="W144" s="1949"/>
      <c r="X144" s="1266"/>
      <c r="Y144" s="1266"/>
      <c r="Z144" s="1266"/>
      <c r="AA144" s="1266"/>
      <c r="AB144" s="1266"/>
      <c r="AC144" s="1266"/>
      <c r="AD144" s="1266"/>
      <c r="AE144" s="1266"/>
      <c r="AF144" s="1266"/>
      <c r="AG144" s="1266"/>
      <c r="AH144" s="1266"/>
      <c r="AI144" s="1266"/>
      <c r="AJ144" s="1266"/>
      <c r="AK144" s="1266"/>
      <c r="AL144" s="1266"/>
      <c r="AM144" s="1266"/>
      <c r="AN144" s="1266"/>
      <c r="AO144" s="1266"/>
      <c r="AP144" s="1266"/>
      <c r="AQ144" s="1266"/>
      <c r="AR144" s="1467">
        <v>0</v>
      </c>
    </row>
    <row s="1853" customFormat="1" customHeight="1" ht="17.25" hidden="1">
      <c r="A145" s="321"/>
      <c r="C145" s="320"/>
      <c r="D145" s="2136"/>
      <c r="E145" s="2144"/>
      <c r="F145" s="2146"/>
      <c r="G145" s="2144"/>
      <c r="H145" s="2149"/>
      <c r="I145" s="2151"/>
      <c r="J145" s="2154"/>
      <c r="K145" s="2138"/>
      <c r="L145" s="2138"/>
      <c r="M145" s="2138"/>
      <c r="N145" s="2141"/>
      <c r="O145" s="2138"/>
      <c r="P145" s="1944"/>
      <c r="Q145" s="1948"/>
      <c r="R145" s="1948"/>
      <c r="S145" s="329"/>
      <c r="T145" s="329"/>
      <c r="U145" s="329"/>
      <c r="V145" s="329"/>
      <c r="W145" s="1949"/>
      <c r="X145" s="1266"/>
      <c r="Y145" s="1266"/>
      <c r="Z145" s="1266"/>
      <c r="AA145" s="1266"/>
      <c r="AB145" s="1266"/>
      <c r="AC145" s="1266"/>
      <c r="AD145" s="1266"/>
      <c r="AE145" s="1266"/>
      <c r="AF145" s="1266"/>
      <c r="AG145" s="1266"/>
      <c r="AH145" s="1266"/>
      <c r="AI145" s="1266"/>
      <c r="AJ145" s="1266"/>
      <c r="AK145" s="1266"/>
      <c r="AL145" s="1266"/>
      <c r="AM145" s="1266"/>
      <c r="AN145" s="1266"/>
      <c r="AO145" s="1266"/>
      <c r="AP145" s="1266"/>
      <c r="AQ145" s="1266"/>
      <c r="AR145" s="1467">
        <v>0</v>
      </c>
    </row>
    <row s="1853" customFormat="1" customHeight="1" ht="17.25" hidden="1">
      <c r="A146" s="321"/>
      <c r="C146" s="320"/>
      <c r="D146" s="2136"/>
      <c r="E146" s="2144"/>
      <c r="F146" s="2146"/>
      <c r="G146" s="2144"/>
      <c r="H146" s="2149"/>
      <c r="I146" s="2151"/>
      <c r="J146" s="2154"/>
      <c r="K146" s="2138"/>
      <c r="L146" s="1948"/>
      <c r="M146" s="1948"/>
      <c r="N146" s="1948"/>
      <c r="O146" s="1948"/>
      <c r="P146" s="1948"/>
      <c r="Q146" s="1948"/>
      <c r="R146" s="1948"/>
      <c r="S146" s="329"/>
      <c r="T146" s="329"/>
      <c r="U146" s="329"/>
      <c r="V146" s="329"/>
      <c r="W146" s="1949"/>
      <c r="X146" s="1266"/>
      <c r="Y146" s="1266"/>
      <c r="Z146" s="1266"/>
      <c r="AA146" s="1266"/>
      <c r="AB146" s="1266"/>
      <c r="AC146" s="1266"/>
      <c r="AD146" s="1266"/>
      <c r="AE146" s="1266"/>
      <c r="AF146" s="1266"/>
      <c r="AG146" s="1266"/>
      <c r="AH146" s="1266"/>
      <c r="AI146" s="1266"/>
      <c r="AJ146" s="1266"/>
      <c r="AK146" s="1266"/>
      <c r="AL146" s="1266"/>
      <c r="AM146" s="1266"/>
      <c r="AN146" s="1266"/>
      <c r="AO146" s="1266"/>
      <c r="AP146" s="1266"/>
      <c r="AQ146" s="1266"/>
      <c r="AR146" s="1467">
        <v>0</v>
      </c>
    </row>
    <row s="1853" customFormat="1" customHeight="1" ht="17.25" hidden="1">
      <c r="A147" s="321"/>
      <c r="C147" s="320"/>
      <c r="D147" s="2136"/>
      <c r="E147" s="2144"/>
      <c r="F147" s="2147"/>
      <c r="G147" s="2144"/>
      <c r="H147" s="1299"/>
      <c r="I147" s="1946"/>
      <c r="J147" s="1946"/>
      <c r="K147" s="1946"/>
      <c r="L147" s="1946"/>
      <c r="M147" s="1946"/>
      <c r="N147" s="1946"/>
      <c r="O147" s="1946"/>
      <c r="P147" s="1946"/>
      <c r="Q147" s="1946"/>
      <c r="R147" s="1946"/>
      <c r="S147" s="1301"/>
      <c r="T147" s="1301"/>
      <c r="U147" s="1301"/>
      <c r="V147" s="1301"/>
      <c r="W147" s="1947"/>
      <c r="X147" s="1266"/>
      <c r="Y147" s="1266"/>
      <c r="Z147" s="1266"/>
      <c r="AA147" s="1266"/>
      <c r="AB147" s="1266"/>
      <c r="AC147" s="1266"/>
      <c r="AD147" s="1266"/>
      <c r="AE147" s="1266"/>
      <c r="AF147" s="1266"/>
      <c r="AG147" s="1266"/>
      <c r="AH147" s="1266"/>
      <c r="AI147" s="1266"/>
      <c r="AJ147" s="1266"/>
      <c r="AK147" s="1266"/>
      <c r="AL147" s="1266"/>
      <c r="AM147" s="1266"/>
      <c r="AN147" s="1266"/>
      <c r="AO147" s="1266"/>
      <c r="AP147" s="1266"/>
      <c r="AQ147" s="1266"/>
      <c r="AR147" s="1467">
        <v>0</v>
      </c>
    </row>
    <row customHeight="1" ht="11.549999999999999">
      <c r="AR148" s="104">
        <v>11</v>
      </c>
    </row>
    <row customHeight="1" ht="11.549999999999999">
      <c r="AR149" s="104">
        <v>11</v>
      </c>
    </row>
    <row customHeight="1" ht="11.549999999999999">
      <c r="AR150" s="104">
        <v>11</v>
      </c>
    </row>
    <row customHeight="1" ht="11.549999999999999">
      <c r="E151" s="1350"/>
      <c r="AR151" s="104">
        <v>11</v>
      </c>
    </row>
    <row customHeight="1" ht="11.549999999999999">
      <c r="E152" s="1350"/>
      <c r="AR152" s="104">
        <v>11</v>
      </c>
    </row>
    <row customHeight="1" ht="11.549999999999999">
      <c r="E153" s="1350"/>
      <c r="AR153" s="104">
        <v>11</v>
      </c>
    </row>
    <row customHeight="1" ht="11.549999999999999">
      <c r="E154" s="1350"/>
      <c r="AR154" s="104">
        <v>11</v>
      </c>
    </row>
    <row customHeight="1" ht="11.549999999999999">
      <c r="E155" s="1350"/>
      <c r="AR155" s="104">
        <v>11</v>
      </c>
    </row>
    <row customHeight="1" ht="11.549999999999999">
      <c r="E156" s="1350"/>
      <c r="AR156" s="104">
        <v>11</v>
      </c>
    </row>
    <row customHeight="1" ht="11.549999999999999">
      <c r="E157" s="1350"/>
      <c r="AR157" s="104">
        <v>11</v>
      </c>
    </row>
    <row customHeight="1" ht="11.25" hidden="1">
      <c r="A158" s="153" t="s">
        <v>83</v>
      </c>
      <c r="B158" s="153">
        <v>0</v>
      </c>
      <c r="C158" s="104">
        <v>3</v>
      </c>
      <c r="D158" s="104">
        <v>6</v>
      </c>
      <c r="E158" s="104">
        <v>42</v>
      </c>
      <c r="F158" s="1283">
        <v>14</v>
      </c>
      <c r="G158" s="104">
        <v>42</v>
      </c>
      <c r="H158" s="104">
        <v>3</v>
      </c>
      <c r="I158" s="104">
        <v>5</v>
      </c>
      <c r="J158" s="104">
        <v>47</v>
      </c>
      <c r="K158" s="104">
        <v>3</v>
      </c>
      <c r="L158" s="104">
        <v>3</v>
      </c>
      <c r="M158" s="104">
        <v>5</v>
      </c>
      <c r="N158" s="104">
        <v>28</v>
      </c>
      <c r="O158" s="104">
        <v>3</v>
      </c>
      <c r="P158" s="104">
        <v>3</v>
      </c>
      <c r="Q158" s="104">
        <v>5</v>
      </c>
      <c r="R158" s="104">
        <v>34</v>
      </c>
      <c r="S158" s="282">
        <v>0</v>
      </c>
      <c r="T158" s="282">
        <v>0</v>
      </c>
      <c r="U158" s="282">
        <v>0</v>
      </c>
      <c r="V158" s="282">
        <v>0</v>
      </c>
      <c r="W158" s="104">
        <v>30</v>
      </c>
      <c r="X158" s="104">
        <v>3</v>
      </c>
      <c r="Y158" s="1259">
        <v>0</v>
      </c>
      <c r="Z158" s="1259">
        <v>0</v>
      </c>
      <c r="AA158" s="1259">
        <v>0</v>
      </c>
      <c r="AB158" s="1259">
        <v>0</v>
      </c>
      <c r="AC158" s="1259">
        <v>0</v>
      </c>
      <c r="AD158" s="1259">
        <v>0</v>
      </c>
      <c r="AE158" s="1259">
        <v>0</v>
      </c>
      <c r="AF158" s="1259">
        <v>0</v>
      </c>
      <c r="AG158" s="1259">
        <v>0</v>
      </c>
      <c r="AH158" s="1259">
        <v>0</v>
      </c>
      <c r="AI158" s="1259">
        <v>0</v>
      </c>
      <c r="AJ158" s="1259">
        <v>0</v>
      </c>
      <c r="AK158" s="1259">
        <v>0</v>
      </c>
      <c r="AL158" s="1259">
        <v>0</v>
      </c>
      <c r="AM158" s="1259">
        <v>0</v>
      </c>
      <c r="AN158" s="1259">
        <v>0</v>
      </c>
      <c r="AO158" s="1259">
        <v>0</v>
      </c>
      <c r="AP158" s="1259">
        <v>0</v>
      </c>
      <c r="AQ158" s="1259">
        <v>0</v>
      </c>
      <c r="AR158" s="104">
        <v>11</v>
      </c>
    </row>
  </sheetData>
  <sheetProtection formatColumns="0" formatRows="0" autoFilter="0" sort="0" insertRows="0" insertColumns="1" deleteRows="0" deleteColumns="0"/>
  <mergeCells count="415">
    <mergeCell ref="R35:R36"/>
    <mergeCell ref="S35:S36"/>
    <mergeCell ref="G35:G39"/>
    <mergeCell ref="H35:H38"/>
    <mergeCell ref="I35:I38"/>
    <mergeCell ref="J35:J38"/>
    <mergeCell ref="K35:K38"/>
    <mergeCell ref="L35:L37"/>
    <mergeCell ref="M35:M37"/>
    <mergeCell ref="N35:N37"/>
    <mergeCell ref="O35:O37"/>
    <mergeCell ref="M143:M145"/>
    <mergeCell ref="N143:N145"/>
    <mergeCell ref="O143:O145"/>
    <mergeCell ref="P143:P144"/>
    <mergeCell ref="Q143:Q144"/>
    <mergeCell ref="R143:R144"/>
    <mergeCell ref="S143:S144"/>
    <mergeCell ref="D143:D147"/>
    <mergeCell ref="E143:E147"/>
    <mergeCell ref="F143:F147"/>
    <mergeCell ref="G143:G147"/>
    <mergeCell ref="H143:H146"/>
    <mergeCell ref="I143:I146"/>
    <mergeCell ref="J143:J146"/>
    <mergeCell ref="K143:K146"/>
    <mergeCell ref="L143:L145"/>
    <mergeCell ref="N111:N113"/>
    <mergeCell ref="O111:O113"/>
    <mergeCell ref="P111:P112"/>
    <mergeCell ref="Q111:Q112"/>
    <mergeCell ref="R111:R112"/>
    <mergeCell ref="S111:S112"/>
    <mergeCell ref="D127:D131"/>
    <mergeCell ref="E127:E131"/>
    <mergeCell ref="F127:F131"/>
    <mergeCell ref="G127:G131"/>
    <mergeCell ref="H127:H130"/>
    <mergeCell ref="I127:I130"/>
    <mergeCell ref="J127:J130"/>
    <mergeCell ref="K127:K130"/>
    <mergeCell ref="L127:L129"/>
    <mergeCell ref="M127:M129"/>
    <mergeCell ref="N127:N129"/>
    <mergeCell ref="O127:O129"/>
    <mergeCell ref="P127:P128"/>
    <mergeCell ref="Q127:Q128"/>
    <mergeCell ref="R127:R128"/>
    <mergeCell ref="S127:S128"/>
    <mergeCell ref="D111:D115"/>
    <mergeCell ref="E111:E115"/>
    <mergeCell ref="F111:F115"/>
    <mergeCell ref="G111:G115"/>
    <mergeCell ref="H111:H114"/>
    <mergeCell ref="I111:I114"/>
    <mergeCell ref="J111:J114"/>
    <mergeCell ref="K111:K114"/>
    <mergeCell ref="L111:L113"/>
    <mergeCell ref="S138:S139"/>
    <mergeCell ref="D138:D142"/>
    <mergeCell ref="E138:E142"/>
    <mergeCell ref="F138:F142"/>
    <mergeCell ref="G138:G142"/>
    <mergeCell ref="H138:H141"/>
    <mergeCell ref="I138:I141"/>
    <mergeCell ref="J138:J141"/>
    <mergeCell ref="K138:K141"/>
    <mergeCell ref="L138:L140"/>
    <mergeCell ref="H133:H136"/>
    <mergeCell ref="I133:I136"/>
    <mergeCell ref="J133:J136"/>
    <mergeCell ref="K133:K136"/>
    <mergeCell ref="L133:L135"/>
    <mergeCell ref="M133:M135"/>
    <mergeCell ref="N133:N135"/>
    <mergeCell ref="M138:M140"/>
    <mergeCell ref="N138:N140"/>
    <mergeCell ref="O138:O140"/>
    <mergeCell ref="P133:P134"/>
    <mergeCell ref="Q133:Q134"/>
    <mergeCell ref="R133:R134"/>
    <mergeCell ref="P138:P139"/>
    <mergeCell ref="Q138:Q139"/>
    <mergeCell ref="R138:R139"/>
    <mergeCell ref="S133:S134"/>
    <mergeCell ref="D133:D137"/>
    <mergeCell ref="E133:E137"/>
    <mergeCell ref="F133:F137"/>
    <mergeCell ref="G133:G137"/>
    <mergeCell ref="M122:M124"/>
    <mergeCell ref="N122:N124"/>
    <mergeCell ref="O122:O124"/>
    <mergeCell ref="P122:P123"/>
    <mergeCell ref="Q122:Q123"/>
    <mergeCell ref="R122:R123"/>
    <mergeCell ref="S122:S123"/>
    <mergeCell ref="D122:D126"/>
    <mergeCell ref="E122:E126"/>
    <mergeCell ref="F122:F126"/>
    <mergeCell ref="G122:G126"/>
    <mergeCell ref="H122:H125"/>
    <mergeCell ref="I122:I125"/>
    <mergeCell ref="J122:J125"/>
    <mergeCell ref="K122:K125"/>
    <mergeCell ref="L122:L124"/>
    <mergeCell ref="O133:O135"/>
    <mergeCell ref="R13:R14"/>
    <mergeCell ref="S13:S14"/>
    <mergeCell ref="M60:M62"/>
    <mergeCell ref="N60:N62"/>
    <mergeCell ref="O60:O62"/>
    <mergeCell ref="N50:N52"/>
    <mergeCell ref="D117:D121"/>
    <mergeCell ref="E117:E121"/>
    <mergeCell ref="F117:F121"/>
    <mergeCell ref="G117:G121"/>
    <mergeCell ref="H117:H120"/>
    <mergeCell ref="I117:I120"/>
    <mergeCell ref="J117:J120"/>
    <mergeCell ref="K117:K120"/>
    <mergeCell ref="L117:L119"/>
    <mergeCell ref="P65:P66"/>
    <mergeCell ref="Q65:Q66"/>
    <mergeCell ref="R65:R66"/>
    <mergeCell ref="S65:S66"/>
    <mergeCell ref="P60:P61"/>
    <mergeCell ref="Q60:Q61"/>
    <mergeCell ref="R60:R61"/>
    <mergeCell ref="S60:S61"/>
    <mergeCell ref="M117:M119"/>
    <mergeCell ref="N117:N119"/>
    <mergeCell ref="O117:O119"/>
    <mergeCell ref="P117:P118"/>
    <mergeCell ref="Q117:Q118"/>
    <mergeCell ref="R117:R118"/>
    <mergeCell ref="S117:S118"/>
    <mergeCell ref="O65:O67"/>
    <mergeCell ref="E89:W89"/>
    <mergeCell ref="E81:W81"/>
    <mergeCell ref="E82:W82"/>
    <mergeCell ref="E83:W83"/>
    <mergeCell ref="E84:W84"/>
    <mergeCell ref="E85:W85"/>
    <mergeCell ref="L91:L93"/>
    <mergeCell ref="M91:M93"/>
    <mergeCell ref="E87:W87"/>
    <mergeCell ref="E88:W88"/>
    <mergeCell ref="K101:K104"/>
    <mergeCell ref="E55:E59"/>
    <mergeCell ref="F55:F59"/>
    <mergeCell ref="H55:H58"/>
    <mergeCell ref="G55:G59"/>
    <mergeCell ref="G45:G49"/>
    <mergeCell ref="S50:S51"/>
    <mergeCell ref="S55:S56"/>
    <mergeCell ref="E50:E54"/>
    <mergeCell ref="F50:F54"/>
    <mergeCell ref="H50:H53"/>
    <mergeCell ref="P50:P51"/>
    <mergeCell ref="Q50:Q51"/>
    <mergeCell ref="R50:R51"/>
    <mergeCell ref="D50:D54"/>
    <mergeCell ref="D60:D64"/>
    <mergeCell ref="E60:E64"/>
    <mergeCell ref="F60:F64"/>
    <mergeCell ref="G60:G64"/>
    <mergeCell ref="H60:H63"/>
    <mergeCell ref="I60:I63"/>
    <mergeCell ref="J60:J63"/>
    <mergeCell ref="K60:K63"/>
    <mergeCell ref="L60:L62"/>
    <mergeCell ref="D45:D49"/>
    <mergeCell ref="E45:E49"/>
    <mergeCell ref="F45:F49"/>
    <mergeCell ref="P55:P56"/>
    <mergeCell ref="O50:O52"/>
    <mergeCell ref="Q55:Q56"/>
    <mergeCell ref="R55:R56"/>
    <mergeCell ref="O55:O57"/>
    <mergeCell ref="D65:D69"/>
    <mergeCell ref="E65:E69"/>
    <mergeCell ref="F65:F69"/>
    <mergeCell ref="H65:H68"/>
    <mergeCell ref="N55:N57"/>
    <mergeCell ref="G50:G54"/>
    <mergeCell ref="K50:K53"/>
    <mergeCell ref="G65:G69"/>
    <mergeCell ref="K65:K68"/>
    <mergeCell ref="N65:N67"/>
    <mergeCell ref="I65:I68"/>
    <mergeCell ref="J65:J68"/>
    <mergeCell ref="L65:L67"/>
    <mergeCell ref="M65:M67"/>
    <mergeCell ref="L55:L57"/>
    <mergeCell ref="M55:M57"/>
    <mergeCell ref="K55:K58"/>
    <mergeCell ref="D55:D59"/>
    <mergeCell ref="I55:I58"/>
    <mergeCell ref="J55:J58"/>
    <mergeCell ref="I50:I53"/>
    <mergeCell ref="J50:J53"/>
    <mergeCell ref="L50:L52"/>
    <mergeCell ref="M50:M52"/>
    <mergeCell ref="D18:D34"/>
    <mergeCell ref="E18:E34"/>
    <mergeCell ref="F18:F34"/>
    <mergeCell ref="D40:D44"/>
    <mergeCell ref="E40:E44"/>
    <mergeCell ref="F40:F44"/>
    <mergeCell ref="G40:G44"/>
    <mergeCell ref="D35:D39"/>
    <mergeCell ref="E35:E39"/>
    <mergeCell ref="F35:F39"/>
    <mergeCell ref="L10:M10"/>
    <mergeCell ref="P10:Q10"/>
    <mergeCell ref="L11:M11"/>
    <mergeCell ref="P11:Q11"/>
    <mergeCell ref="P13:P14"/>
    <mergeCell ref="L13:L15"/>
    <mergeCell ref="M13:M15"/>
    <mergeCell ref="N13:N15"/>
    <mergeCell ref="O13:O15"/>
    <mergeCell ref="Q13:Q14"/>
    <mergeCell ref="P35:P36"/>
    <mergeCell ref="Q35:Q36"/>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91:D95"/>
    <mergeCell ref="E91:E95"/>
    <mergeCell ref="D96:D100"/>
    <mergeCell ref="E96:E100"/>
    <mergeCell ref="F96:F100"/>
    <mergeCell ref="G96:G100"/>
    <mergeCell ref="H96:H99"/>
    <mergeCell ref="I96:I99"/>
    <mergeCell ref="J96:J99"/>
    <mergeCell ref="F91:F95"/>
    <mergeCell ref="G91:G95"/>
    <mergeCell ref="H91:H94"/>
    <mergeCell ref="I91:I94"/>
    <mergeCell ref="J91:J94"/>
    <mergeCell ref="K13:K16"/>
    <mergeCell ref="G18:G34"/>
    <mergeCell ref="L101:L103"/>
    <mergeCell ref="Q96:Q97"/>
    <mergeCell ref="R96:R97"/>
    <mergeCell ref="S96:S97"/>
    <mergeCell ref="K96:K99"/>
    <mergeCell ref="K91:K94"/>
    <mergeCell ref="N96:N98"/>
    <mergeCell ref="O96:O98"/>
    <mergeCell ref="P96:P97"/>
    <mergeCell ref="S101:S102"/>
    <mergeCell ref="N101:N103"/>
    <mergeCell ref="O101:O103"/>
    <mergeCell ref="P101:P102"/>
    <mergeCell ref="Q101:Q102"/>
    <mergeCell ref="R101:R102"/>
    <mergeCell ref="L96:L98"/>
    <mergeCell ref="N91:N93"/>
    <mergeCell ref="O91:O93"/>
    <mergeCell ref="P91:P92"/>
    <mergeCell ref="Q91:Q92"/>
    <mergeCell ref="R91:R92"/>
    <mergeCell ref="S91:S92"/>
    <mergeCell ref="M96:M98"/>
    <mergeCell ref="M106:M108"/>
    <mergeCell ref="N106:N108"/>
    <mergeCell ref="O106:O108"/>
    <mergeCell ref="P106:P107"/>
    <mergeCell ref="Q106:Q107"/>
    <mergeCell ref="R106:R107"/>
    <mergeCell ref="S106:S107"/>
    <mergeCell ref="D101:D105"/>
    <mergeCell ref="E101:E105"/>
    <mergeCell ref="M101:M103"/>
    <mergeCell ref="D106:D110"/>
    <mergeCell ref="E106:E110"/>
    <mergeCell ref="F106:F110"/>
    <mergeCell ref="G106:G110"/>
    <mergeCell ref="H106:H109"/>
    <mergeCell ref="I106:I109"/>
    <mergeCell ref="J106:J109"/>
    <mergeCell ref="K106:K109"/>
    <mergeCell ref="L106:L108"/>
    <mergeCell ref="F101:F105"/>
    <mergeCell ref="G101:G105"/>
    <mergeCell ref="H101:H104"/>
    <mergeCell ref="I101:I104"/>
    <mergeCell ref="J101:J104"/>
    <mergeCell ref="S75:S76"/>
    <mergeCell ref="E70:E74"/>
    <mergeCell ref="F70:F74"/>
    <mergeCell ref="G70:G74"/>
    <mergeCell ref="H70:H73"/>
    <mergeCell ref="I70:I73"/>
    <mergeCell ref="J70:J73"/>
    <mergeCell ref="K70:K73"/>
    <mergeCell ref="L70:L72"/>
    <mergeCell ref="D70:D74"/>
    <mergeCell ref="M111:M113"/>
    <mergeCell ref="M70:M72"/>
    <mergeCell ref="N70:N72"/>
    <mergeCell ref="O70:O72"/>
    <mergeCell ref="P70:P71"/>
    <mergeCell ref="Q70:Q71"/>
    <mergeCell ref="R70:R71"/>
    <mergeCell ref="S70:S71"/>
    <mergeCell ref="D75:D79"/>
    <mergeCell ref="E75:E79"/>
    <mergeCell ref="F75:F79"/>
    <mergeCell ref="G75:G79"/>
    <mergeCell ref="H75:H78"/>
    <mergeCell ref="I75:I78"/>
    <mergeCell ref="J75:J78"/>
    <mergeCell ref="K75:K78"/>
    <mergeCell ref="L75:L77"/>
    <mergeCell ref="M75:M77"/>
    <mergeCell ref="N75:N77"/>
    <mergeCell ref="O75:O77"/>
    <mergeCell ref="P75:P76"/>
    <mergeCell ref="Q75:Q76"/>
    <mergeCell ref="R75:R76"/>
    <mergeCell ref="O18:O20"/>
    <mergeCell ref="S18:S19"/>
    <mergeCell ref="P18:P19"/>
    <mergeCell ref="Q18:Q19"/>
    <mergeCell ref="R18:R19"/>
    <mergeCell ref="K18:K21"/>
    <mergeCell ref="M18:M20"/>
    <mergeCell ref="L18:L20"/>
    <mergeCell ref="N18:N20"/>
    <mergeCell ref="J18:J21"/>
    <mergeCell ref="H18:H21"/>
    <mergeCell ref="I18:I21"/>
    <mergeCell ref="H22:H25"/>
    <mergeCell ref="I22:I25"/>
    <mergeCell ref="J22:J25"/>
    <mergeCell ref="K22:K25"/>
    <mergeCell ref="L22:L24"/>
    <mergeCell ref="M22:M24"/>
    <mergeCell ref="N22:N24"/>
    <mergeCell ref="S22:S23"/>
    <mergeCell ref="O22:O24"/>
    <mergeCell ref="P22:P23"/>
    <mergeCell ref="Q22:Q23"/>
    <mergeCell ref="R22:R23"/>
    <mergeCell ref="H26:H29"/>
    <mergeCell ref="I26:I29"/>
    <mergeCell ref="J26:J29"/>
    <mergeCell ref="K26:K29"/>
    <mergeCell ref="L26:L28"/>
    <mergeCell ref="M26:M28"/>
    <mergeCell ref="N26:N28"/>
    <mergeCell ref="S26:S27"/>
    <mergeCell ref="O26:O28"/>
    <mergeCell ref="P26:P27"/>
    <mergeCell ref="Q26:Q27"/>
    <mergeCell ref="R26:R27"/>
    <mergeCell ref="H30:H33"/>
    <mergeCell ref="I30:I33"/>
    <mergeCell ref="J30:J33"/>
    <mergeCell ref="K30:K33"/>
    <mergeCell ref="L30:L32"/>
    <mergeCell ref="M30:M32"/>
    <mergeCell ref="N30:N32"/>
    <mergeCell ref="S30:S31"/>
    <mergeCell ref="O30:O32"/>
    <mergeCell ref="P30:P31"/>
    <mergeCell ref="Q30:Q31"/>
    <mergeCell ref="R30:R31"/>
    <mergeCell ref="O40:O42"/>
    <mergeCell ref="S40:S41"/>
    <mergeCell ref="P40:P41"/>
    <mergeCell ref="Q40:Q41"/>
    <mergeCell ref="R40:R41"/>
    <mergeCell ref="K40:K43"/>
    <mergeCell ref="M40:M42"/>
    <mergeCell ref="L40:L42"/>
    <mergeCell ref="N40:N42"/>
    <mergeCell ref="J40:J43"/>
    <mergeCell ref="H40:H43"/>
    <mergeCell ref="I40:I43"/>
    <mergeCell ref="O45:O47"/>
    <mergeCell ref="S45:S46"/>
    <mergeCell ref="P45:P46"/>
    <mergeCell ref="Q45:Q46"/>
    <mergeCell ref="R45:R46"/>
    <mergeCell ref="K45:K48"/>
    <mergeCell ref="M45:M47"/>
    <mergeCell ref="L45:L47"/>
    <mergeCell ref="N45:N47"/>
    <mergeCell ref="J45:J48"/>
    <mergeCell ref="H45:H48"/>
    <mergeCell ref="I45:I48"/>
  </mergeCells>
  <dataValidations count="107">
    <dataValidation allowBlank="1" showInputMessage="1" showErrorMessage="1" prompt="Для выбора выполните двойной щелчок левой клавиши мыши по соответствующей ячейке." sqref="K50:K51 K13:K14 K60:K61 O60:O61 S60:S61 K55:K56 O50:O51 O55:O56 S50:S51 S55:S56 O13:O14 S13:S14 K91:K92 O91:O92 S91:S92 K96:K97 O96:O97 S96:S97 K106:K107 O106:O107 S106:S107 K101:K102 O101:O102 S65:S66 S101:S102 K65:K66 O65:O66 O143:O144 O117:O118 S117:S118 O122:O123 S122:S123 K117:K118 K122:K123 S111:S112 K138:K139 O138:O139 K133:K134 O133:O134 S138:S139 O127:O128 S133:S134 O70:O71 S70:S71 K70:K71 K75:K76 O75:O76 S75:S76 F91:F115 K111:K112 O111:O112 F117:F131 S127:S128 K127:K128 F133:F147 S143:S144 K143:K144 F13:F21 F34:F79 K35:K36 O35:O36 S35:S36"/>
    <dataValidation type="textLength" operator="lessThanOrEqual" allowBlank="1" showInputMessage="1" showErrorMessage="1" errorTitle="Ошибка" error="Допускается ввод не более 900 символов!" sqref="J50:J51 J13:J14 J60:J61 R60:R61 V60:W60 J55:J56 R50:R51 R13:R14 R55:R56 V50:W50 V13:W13 V55:W55 J91:J92 R91:R92 V91:W91 J96:J97 R96:R97 V96:W96 J106:J107 R106:R107 V106:W106 J101:J102 R101:R102 V101:W101 J65:J66 R65:R66 V65:W65 J117:J118 R117:R118 V117:W117 J122:J123 R122:R123 V122:W122 J138:J139 R138:R139 V138:W138 J133:J134 R133:R134 V133:W133 J70:J71 R70:R71 V70:W70 J75:J76 R75:R76 V75:W75 J111:J112 R111:R112 V111:W111 J127:J128 R127:R128 V127:W127 J143:J144 R143:R144 V143:W143 J35:J36 R35:R36 V35:W35">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N62 N55:N57 N50:N52 N13:N15 N91:N93 N106:N108 N96:N98 N101:N103 N65:N67 N117:N119 N122:N124 N138:N140 N133:N135 N70:N72 N75:N77 N111:N113 N127:N129 N143:N145 N35:N37">
      <formula1>DESCRIPTION_TERRITORY</formula1>
    </dataValidation>
    <dataValidation allowBlank="1" showInputMessage="1" showErrorMessage="1" prompt="Выберите виды деятельности, выполнив двойной щелчок левой кнопки мыши по ячейке." sqref="G117:G131 G133:G147 G91:G115 G13:G21 G34:G79"/>
    <dataValidation type="list" allowBlank="1" showInputMessage="1" showErrorMessage="1" errorTitle="Ошибка" error="Выберите значение из списка" prompt="Выберите значение из списка" sqref="E18:E21 E34">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F22"/>
    <dataValidation allowBlank="1" showInputMessage="1" showErrorMessage="1" prompt="Выберите виды деятельности, выполнив двойной щелчок левой кнопки мыши по ячейке." sqref="G22"/>
    <dataValidation type="textLength" operator="lessThanOrEqual" allowBlank="1" showInputMessage="1" showErrorMessage="1" errorTitle="Ошибка" error="Допускается ввод не более 900 символов!" sqref="J22">
      <formula1>900</formula1>
    </dataValidation>
    <dataValidation allowBlank="1" showInputMessage="1" showErrorMessage="1" prompt="Для выбора выполните двойной щелчок левой клавиши мыши по соответствующей ячейке." sqref="K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allowBlank="1" showInputMessage="1" showErrorMessage="1" prompt="Для выбора выполните двойной щелчок левой клавиши мыши по соответствующей ячейке." sqref="O22"/>
    <dataValidation type="textLength" operator="lessThanOrEqual" allowBlank="1" showInputMessage="1" showErrorMessage="1" errorTitle="Ошибка" error="Допускается ввод не более 900 символов!" sqref="R22">
      <formula1>900</formula1>
    </dataValidation>
    <dataValidation allowBlank="1" showInputMessage="1" showErrorMessage="1" prompt="Для выбора выполните двойной щелчок левой клавиши мыши по соответствующей ячейке." sqref="S22"/>
    <dataValidation type="textLength" operator="lessThanOrEqual" allowBlank="1" showInputMessage="1" showErrorMessage="1" errorTitle="Ошибка" error="Допускается ввод не более 900 символов!" sqref="V22">
      <formula1>900</formula1>
    </dataValidation>
    <dataValidation type="textLength" operator="lessThanOrEqual" allowBlank="1" showInputMessage="1" showErrorMessage="1" errorTitle="Ошибка" error="Допускается ввод не более 900 символов!" sqref="W22">
      <formula1>900</formula1>
    </dataValidation>
    <dataValidation allowBlank="1" showInputMessage="1" showErrorMessage="1" prompt="Для выбора выполните двойной щелчок левой клавиши мыши по соответствующей ячейке." sqref="F23"/>
    <dataValidation allowBlank="1" showInputMessage="1" showErrorMessage="1" prompt="Выберите виды деятельности, выполнив двойной щелчок левой кнопки мыши по ячейке." sqref="G23"/>
    <dataValidation type="textLength" operator="lessThanOrEqual" allowBlank="1" showInputMessage="1" showErrorMessage="1" errorTitle="Ошибка" error="Допускается ввод не более 900 символов!" sqref="J2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type="textLength" operator="lessThanOrEqual" allowBlank="1" showInputMessage="1" showErrorMessage="1" errorTitle="Ошибка" error="Допускается ввод не более 900 символов!" sqref="R23">
      <formula1>900</formula1>
    </dataValidation>
    <dataValidation allowBlank="1" showInputMessage="1" showErrorMessage="1" prompt="Для выбора выполните двойной щелчок левой клавиши мыши по соответствующей ячейке." sqref="S23"/>
    <dataValidation allowBlank="1" showInputMessage="1" showErrorMessage="1" prompt="Для выбора выполните двойной щелчок левой клавиши мыши по соответствующей ячейке." sqref="F24"/>
    <dataValidation allowBlank="1" showInputMessage="1" showErrorMessage="1" prompt="Выберите виды деятельности, выполнив двойной щелчок левой кнопки мыши по ячейке." sqref="G2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4"/>
    <dataValidation allowBlank="1" showInputMessage="1" showErrorMessage="1" prompt="Для выбора выполните двойной щелчок левой клавиши мыши по соответствующей ячейке." sqref="F25"/>
    <dataValidation allowBlank="1" showInputMessage="1" showErrorMessage="1" prompt="Выберите виды деятельности, выполнив двойной щелчок левой кнопки мыши по ячейке." sqref="G25"/>
    <dataValidation allowBlank="1" showInputMessage="1" showErrorMessage="1" prompt="Для выбора выполните двойной щелчок левой клавиши мыши по соответствующей ячейке." sqref="F26"/>
    <dataValidation allowBlank="1" showInputMessage="1" showErrorMessage="1" prompt="Выберите виды деятельности, выполнив двойной щелчок левой кнопки мыши по ячейке." sqref="G26"/>
    <dataValidation type="textLength" operator="lessThanOrEqual" allowBlank="1" showInputMessage="1" showErrorMessage="1" errorTitle="Ошибка" error="Допускается ввод не более 900 символов!" sqref="J26">
      <formula1>900</formula1>
    </dataValidation>
    <dataValidation allowBlank="1" showInputMessage="1" showErrorMessage="1" prompt="Для выбора выполните двойной щелчок левой клавиши мыши по соответствующей ячейке." sqref="K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6"/>
    <dataValidation allowBlank="1" showInputMessage="1" showErrorMessage="1" prompt="Для выбора выполните двойной щелчок левой клавиши мыши по соответствующей ячейке." sqref="O26"/>
    <dataValidation type="textLength" operator="lessThanOrEqual" allowBlank="1" showInputMessage="1" showErrorMessage="1" errorTitle="Ошибка" error="Допускается ввод не более 900 символов!" sqref="R26">
      <formula1>900</formula1>
    </dataValidation>
    <dataValidation allowBlank="1" showInputMessage="1" showErrorMessage="1" prompt="Для выбора выполните двойной щелчок левой клавиши мыши по соответствующей ячейке." sqref="S26"/>
    <dataValidation type="textLength" operator="lessThanOrEqual" allowBlank="1" showInputMessage="1" showErrorMessage="1" errorTitle="Ошибка" error="Допускается ввод не более 900 символов!" sqref="V26">
      <formula1>900</formula1>
    </dataValidation>
    <dataValidation type="textLength" operator="lessThanOrEqual" allowBlank="1" showInputMessage="1" showErrorMessage="1" errorTitle="Ошибка" error="Допускается ввод не более 900 символов!" sqref="W26">
      <formula1>900</formula1>
    </dataValidation>
    <dataValidation allowBlank="1" showInputMessage="1" showErrorMessage="1" prompt="Для выбора выполните двойной щелчок левой клавиши мыши по соответствующей ячейке." sqref="F27"/>
    <dataValidation allowBlank="1" showInputMessage="1" showErrorMessage="1" prompt="Выберите виды деятельности, выполнив двойной щелчок левой кнопки мыши по ячейке." sqref="G27"/>
    <dataValidation type="textLength" operator="lessThanOrEqual" allowBlank="1" showInputMessage="1" showErrorMessage="1" errorTitle="Ошибка" error="Допускается ввод не более 900 символов!" sqref="J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7"/>
    <dataValidation type="textLength" operator="lessThanOrEqual" allowBlank="1" showInputMessage="1" showErrorMessage="1" errorTitle="Ошибка" error="Допускается ввод не более 900 символов!" sqref="R27">
      <formula1>900</formula1>
    </dataValidation>
    <dataValidation allowBlank="1" showInputMessage="1" showErrorMessage="1" prompt="Для выбора выполните двойной щелчок левой клавиши мыши по соответствующей ячейке." sqref="S27"/>
    <dataValidation allowBlank="1" showInputMessage="1" showErrorMessage="1" prompt="Для выбора выполните двойной щелчок левой клавиши мыши по соответствующей ячейке." sqref="F28"/>
    <dataValidation allowBlank="1" showInputMessage="1" showErrorMessage="1" prompt="Выберите виды деятельности, выполнив двойной щелчок левой кнопки мыши по ячейке." sqref="G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F29"/>
    <dataValidation allowBlank="1" showInputMessage="1" showErrorMessage="1" prompt="Выберите виды деятельности, выполнив двойной щелчок левой кнопки мыши по ячейке." sqref="G29"/>
    <dataValidation allowBlank="1" showInputMessage="1" showErrorMessage="1" prompt="Для выбора выполните двойной щелчок левой клавиши мыши по соответствующей ячейке." sqref="F30"/>
    <dataValidation allowBlank="1" showInputMessage="1" showErrorMessage="1" prompt="Выберите виды деятельности, выполнив двойной щелчок левой кнопки мыши по ячейке." sqref="G30"/>
    <dataValidation type="textLength" operator="lessThanOrEqual" allowBlank="1" showInputMessage="1" showErrorMessage="1" errorTitle="Ошибка" error="Допускается ввод не более 900 символов!" sqref="J30">
      <formula1>900</formula1>
    </dataValidation>
    <dataValidation allowBlank="1" showInputMessage="1" showErrorMessage="1" prompt="Для выбора выполните двойной щелчок левой клавиши мыши по соответствующей ячейке." sqref="K3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O30"/>
    <dataValidation type="textLength" operator="lessThanOrEqual" allowBlank="1" showInputMessage="1" showErrorMessage="1" errorTitle="Ошибка" error="Допускается ввод не более 900 символов!" sqref="R30">
      <formula1>900</formula1>
    </dataValidation>
    <dataValidation allowBlank="1" showInputMessage="1" showErrorMessage="1" prompt="Для выбора выполните двойной щелчок левой клавиши мыши по соответствующей ячейке." sqref="S30"/>
    <dataValidation type="textLength" operator="lessThanOrEqual" allowBlank="1" showInputMessage="1" showErrorMessage="1" errorTitle="Ошибка" error="Допускается ввод не более 900 символов!" sqref="V30">
      <formula1>900</formula1>
    </dataValidation>
    <dataValidation type="textLength" operator="lessThanOrEqual" allowBlank="1" showInputMessage="1" showErrorMessage="1" errorTitle="Ошибка" error="Допускается ввод не более 900 символов!" sqref="W30">
      <formula1>900</formula1>
    </dataValidation>
    <dataValidation allowBlank="1" showInputMessage="1" showErrorMessage="1" prompt="Для выбора выполните двойной щелчок левой клавиши мыши по соответствующей ячейке." sqref="F31"/>
    <dataValidation allowBlank="1" showInputMessage="1" showErrorMessage="1" prompt="Выберите виды деятельности, выполнив двойной щелчок левой кнопки мыши по ячейке." sqref="G31"/>
    <dataValidation type="textLength" operator="lessThanOrEqual" allowBlank="1" showInputMessage="1" showErrorMessage="1" errorTitle="Ошибка" error="Допускается ввод не более 900 символов!" sqref="J3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1"/>
    <dataValidation type="textLength" operator="lessThanOrEqual" allowBlank="1" showInputMessage="1" showErrorMessage="1" errorTitle="Ошибка" error="Допускается ввод не более 900 символов!" sqref="R31">
      <formula1>900</formula1>
    </dataValidation>
    <dataValidation allowBlank="1" showInputMessage="1" showErrorMessage="1" prompt="Для выбора выполните двойной щелчок левой клавиши мыши по соответствующей ячейке." sqref="S31"/>
    <dataValidation allowBlank="1" showInputMessage="1" showErrorMessage="1" prompt="Для выбора выполните двойной щелчок левой клавиши мыши по соответствующей ячейке." sqref="F32"/>
    <dataValidation allowBlank="1" showInputMessage="1" showErrorMessage="1" prompt="Выберите виды деятельности, выполнив двойной щелчок левой кнопки мыши по ячейке." sqref="G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2"/>
    <dataValidation allowBlank="1" showInputMessage="1" showErrorMessage="1" prompt="Для выбора выполните двойной щелчок левой клавиши мыши по соответствующей ячейке." sqref="F33"/>
    <dataValidation allowBlank="1" showInputMessage="1" showErrorMessage="1" prompt="Выберите виды деятельности, выполнив двойной щелчок левой кнопки мыши по ячейке." sqref="G33"/>
    <dataValidation type="textLength" operator="lessThanOrEqual" allowBlank="1" showInputMessage="1" showErrorMessage="1" errorTitle="Ошибка" error="Допускается ввод не более 900 символов!" sqref="J40">
      <formula1>900</formula1>
    </dataValidation>
    <dataValidation allowBlank="1" showInputMessage="1" showErrorMessage="1" prompt="Для выбора выполните двойной щелчок левой клавиши мыши по соответствующей ячейке." sqref="K4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 allowBlank="1" showInputMessage="1" showErrorMessage="1" prompt="Для выбора выполните двойной щелчок левой клавиши мыши по соответствующей ячейке." sqref="O40"/>
    <dataValidation type="textLength" operator="lessThanOrEqual" allowBlank="1" showInputMessage="1" showErrorMessage="1" errorTitle="Ошибка" error="Допускается ввод не более 900 символов!" sqref="R40">
      <formula1>900</formula1>
    </dataValidation>
    <dataValidation allowBlank="1" showInputMessage="1" showErrorMessage="1" prompt="Для выбора выполните двойной щелчок левой клавиши мыши по соответствующей ячейке." sqref="S40"/>
    <dataValidation type="textLength" operator="lessThanOrEqual" allowBlank="1" showInputMessage="1" showErrorMessage="1" errorTitle="Ошибка" error="Допускается ввод не более 900 символов!" sqref="V40">
      <formula1>900</formula1>
    </dataValidation>
    <dataValidation type="textLength" operator="lessThanOrEqual" allowBlank="1" showInputMessage="1" showErrorMessage="1" errorTitle="Ошибка" error="Допускается ввод не более 900 символов!" sqref="W40">
      <formula1>900</formula1>
    </dataValidation>
    <dataValidation type="textLength" operator="lessThanOrEqual" allowBlank="1" showInputMessage="1" showErrorMessage="1" errorTitle="Ошибка" error="Допускается ввод не более 900 символов!" sqref="J4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1"/>
    <dataValidation type="textLength" operator="lessThanOrEqual" allowBlank="1" showInputMessage="1" showErrorMessage="1" errorTitle="Ошибка" error="Допускается ввод не более 900 символов!" sqref="R41">
      <formula1>900</formula1>
    </dataValidation>
    <dataValidation allowBlank="1" showInputMessage="1" showErrorMessage="1" prompt="Для выбора выполните двойной щелчок левой клавиши мыши по соответствующей ячейке." sqref="S4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2"/>
    <dataValidation type="textLength" operator="lessThanOrEqual" allowBlank="1" showInputMessage="1" showErrorMessage="1" errorTitle="Ошибка" error="Допускается ввод не более 900 символов!" sqref="J45">
      <formula1>900</formula1>
    </dataValidation>
    <dataValidation allowBlank="1" showInputMessage="1" showErrorMessage="1" prompt="Для выбора выполните двойной щелчок левой клавиши мыши по соответствующей ячейке." sqref="K4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5"/>
    <dataValidation allowBlank="1" showInputMessage="1" showErrorMessage="1" prompt="Для выбора выполните двойной щелчок левой клавиши мыши по соответствующей ячейке." sqref="O45"/>
    <dataValidation type="textLength" operator="lessThanOrEqual" allowBlank="1" showInputMessage="1" showErrorMessage="1" errorTitle="Ошибка" error="Допускается ввод не более 900 символов!" sqref="R45">
      <formula1>900</formula1>
    </dataValidation>
    <dataValidation allowBlank="1" showInputMessage="1" showErrorMessage="1" prompt="Для выбора выполните двойной щелчок левой клавиши мыши по соответствующей ячейке." sqref="S45"/>
    <dataValidation type="textLength" operator="lessThanOrEqual" allowBlank="1" showInputMessage="1" showErrorMessage="1" errorTitle="Ошибка" error="Допускается ввод не более 900 символов!" sqref="V45">
      <formula1>900</formula1>
    </dataValidation>
    <dataValidation type="textLength" operator="lessThanOrEqual" allowBlank="1" showInputMessage="1" showErrorMessage="1" errorTitle="Ошибка" error="Допускается ввод не более 900 символов!" sqref="W45">
      <formula1>900</formula1>
    </dataValidation>
    <dataValidation type="textLength" operator="lessThanOrEqual" allowBlank="1" showInputMessage="1" showErrorMessage="1" errorTitle="Ошибка" error="Допускается ввод не более 900 символов!" sqref="J4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6"/>
    <dataValidation type="textLength" operator="lessThanOrEqual" allowBlank="1" showInputMessage="1" showErrorMessage="1" errorTitle="Ошибка" error="Допускается ввод не более 900 символов!" sqref="R46">
      <formula1>900</formula1>
    </dataValidation>
    <dataValidation allowBlank="1" showInputMessage="1" showErrorMessage="1" prompt="Для выбора выполните двойной щелчок левой клавиши мыши по соответствующей ячейке." sqref="S4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186398-0D3C-60D4-F2B8-0.8755C4C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1189</v>
      </c>
      <c r="E5" s="2237"/>
      <c r="F5" s="2237"/>
      <c r="G5" s="2237"/>
      <c r="H5" s="2237"/>
      <c r="I5" s="2237"/>
      <c r="J5" s="2237"/>
      <c r="V5" s="505">
        <v>63</v>
      </c>
    </row>
    <row customHeight="1" ht="15.75">
      <c r="C6" s="176"/>
      <c r="D6" s="2176" t="str">
        <f>IF(org=0,"Не определено",org)</f>
        <v>ИМУП «ПОСЖИЛКОМСЕРВИС»</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326</v>
      </c>
      <c r="V9" s="505">
        <v>15</v>
      </c>
    </row>
    <row s="1635" customFormat="1" customHeight="1" ht="15.75">
      <c r="A10" s="759"/>
      <c r="C10" s="176"/>
      <c r="D10" s="711"/>
      <c r="E10" s="2367" t="s">
        <v>589</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590</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325</v>
      </c>
      <c r="E12" s="2370"/>
      <c r="F12" s="2370"/>
      <c r="G12" s="887"/>
      <c r="H12" s="887"/>
      <c r="I12" s="887"/>
      <c r="J12" s="887"/>
      <c r="K12" s="2199"/>
      <c r="U12" s="675"/>
      <c r="V12" s="758">
        <v>15</v>
      </c>
    </row>
    <row customHeight="1" ht="35.699999999999996">
      <c r="C13" s="176"/>
      <c r="D13" s="805" t="s">
        <v>89</v>
      </c>
      <c r="E13" s="807" t="s">
        <v>327</v>
      </c>
      <c r="F13" s="807" t="s">
        <v>591</v>
      </c>
      <c r="G13" s="808" t="s">
        <v>328</v>
      </c>
      <c r="H13" s="807" t="s">
        <v>415</v>
      </c>
      <c r="I13" s="808" t="s">
        <v>328</v>
      </c>
      <c r="J13" s="807" t="s">
        <v>415</v>
      </c>
      <c r="K13" s="2232"/>
      <c r="V13" s="505">
        <v>34</v>
      </c>
    </row>
    <row customHeight="1" ht="15" hidden="1">
      <c r="C14" s="176"/>
      <c r="D14" s="593" t="s">
        <v>111</v>
      </c>
      <c r="E14" s="593" t="s">
        <v>112</v>
      </c>
      <c r="F14" s="593" t="s">
        <v>91</v>
      </c>
      <c r="G14" s="659" t="str">
        <f>G1&amp;".1"</f>
        <v>4.1</v>
      </c>
      <c r="H14" s="659"/>
      <c r="I14" s="659" t="str">
        <f>I1&amp;".1"</f>
        <v>4.1</v>
      </c>
      <c r="J14" s="659"/>
      <c r="K14" s="289"/>
      <c r="V14" s="505">
        <v>0</v>
      </c>
    </row>
    <row customHeight="1" ht="22.5" hidden="1">
      <c r="A15" s="505"/>
      <c r="C15" s="526"/>
      <c r="D15" s="521">
        <v>1</v>
      </c>
      <c r="E15" s="677" t="s">
        <v>833</v>
      </c>
      <c r="F15" s="521" t="s">
        <v>834</v>
      </c>
      <c r="G15" s="678"/>
      <c r="H15" s="678"/>
      <c r="I15" s="678"/>
      <c r="J15" s="678"/>
      <c r="K15" s="289" t="s">
        <v>835</v>
      </c>
      <c r="V15" s="505">
        <v>0</v>
      </c>
    </row>
    <row customHeight="1" ht="22.5" hidden="1">
      <c r="A16" s="505"/>
      <c r="C16" s="526"/>
      <c r="D16" s="521">
        <v>2</v>
      </c>
      <c r="E16" s="279" t="s">
        <v>836</v>
      </c>
      <c r="F16" s="521" t="s">
        <v>837</v>
      </c>
      <c r="G16" s="678"/>
      <c r="H16" s="678"/>
      <c r="I16" s="678"/>
      <c r="J16" s="678"/>
      <c r="K16" s="289" t="s">
        <v>838</v>
      </c>
      <c r="V16" s="505">
        <v>0</v>
      </c>
    </row>
    <row customHeight="1" ht="123.75" hidden="1">
      <c r="A17" s="505"/>
      <c r="C17" s="526"/>
      <c r="D17" s="521">
        <v>3</v>
      </c>
      <c r="E17" s="279" t="s">
        <v>1190</v>
      </c>
      <c r="F17" s="521" t="s">
        <v>331</v>
      </c>
      <c r="G17" s="678"/>
      <c r="H17" s="678"/>
      <c r="I17" s="678"/>
      <c r="J17" s="678"/>
      <c r="K17" s="289" t="s">
        <v>1191</v>
      </c>
      <c r="V17" s="505">
        <v>0</v>
      </c>
    </row>
    <row customHeight="1" ht="48.29999999999999">
      <c r="A18" s="505"/>
      <c r="C18" s="526"/>
      <c r="D18" s="521">
        <v>3</v>
      </c>
      <c r="E18" s="279" t="s">
        <v>839</v>
      </c>
      <c r="F18" s="521" t="s">
        <v>331</v>
      </c>
      <c r="G18" s="809" t="s">
        <v>331</v>
      </c>
      <c r="H18" s="810" t="s">
        <v>331</v>
      </c>
      <c r="I18" s="521" t="s">
        <v>331</v>
      </c>
      <c r="J18" s="578" t="s">
        <v>331</v>
      </c>
      <c r="K18" s="289" t="s">
        <v>1192</v>
      </c>
      <c r="V18" s="505">
        <v>46</v>
      </c>
    </row>
    <row customHeight="1" ht="35.699999999999996">
      <c r="A19" s="505"/>
      <c r="C19" s="526"/>
      <c r="D19" s="539" t="s">
        <v>349</v>
      </c>
      <c r="E19" s="559" t="s">
        <v>841</v>
      </c>
      <c r="F19" s="521" t="s">
        <v>842</v>
      </c>
      <c r="G19" s="817"/>
      <c r="H19" s="106"/>
      <c r="I19" s="817"/>
      <c r="J19" s="818"/>
      <c r="K19" s="679"/>
      <c r="V19" s="505">
        <v>34</v>
      </c>
    </row>
    <row customHeight="1" ht="35.699999999999996">
      <c r="A20" s="505"/>
      <c r="C20" s="526"/>
      <c r="D20" s="1890" t="s">
        <v>357</v>
      </c>
      <c r="E20" s="559" t="s">
        <v>843</v>
      </c>
      <c r="F20" s="521" t="s">
        <v>844</v>
      </c>
      <c r="G20" s="817"/>
      <c r="H20" s="106"/>
      <c r="I20" s="817"/>
      <c r="J20" s="106"/>
      <c r="K20" s="679"/>
      <c r="V20" s="505">
        <v>34</v>
      </c>
    </row>
    <row customHeight="1" ht="48.29999999999999">
      <c r="A21" s="505"/>
      <c r="C21" s="526"/>
      <c r="D21" s="1890" t="s">
        <v>359</v>
      </c>
      <c r="E21" s="559" t="s">
        <v>845</v>
      </c>
      <c r="F21" s="521" t="s">
        <v>596</v>
      </c>
      <c r="G21" s="680"/>
      <c r="H21" s="106"/>
      <c r="I21" s="680"/>
      <c r="J21" s="106"/>
      <c r="K21" s="679"/>
      <c r="V21" s="505">
        <v>46</v>
      </c>
    </row>
    <row customHeight="1" ht="67.5" hidden="1">
      <c r="A22" s="505"/>
      <c r="C22" s="526"/>
      <c r="D22" s="521">
        <v>5</v>
      </c>
      <c r="E22" s="279" t="s">
        <v>1193</v>
      </c>
      <c r="F22" s="521" t="s">
        <v>583</v>
      </c>
      <c r="G22" s="681"/>
      <c r="H22" s="682"/>
      <c r="I22" s="681"/>
      <c r="J22" s="682"/>
      <c r="K22" s="289" t="s">
        <v>1194</v>
      </c>
      <c r="V22" s="505">
        <v>0</v>
      </c>
    </row>
    <row customHeight="1" ht="33.75" hidden="1">
      <c r="C23" s="451"/>
      <c r="D23" s="521">
        <v>6</v>
      </c>
      <c r="E23" s="279" t="s">
        <v>1195</v>
      </c>
      <c r="F23" s="521" t="s">
        <v>1196</v>
      </c>
      <c r="G23" s="681"/>
      <c r="H23" s="681"/>
      <c r="I23" s="681"/>
      <c r="J23" s="681"/>
      <c r="K23" s="289" t="s">
        <v>1197</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83</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77D4E07-63AB-02D8-676E-0.22D3796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1198</v>
      </c>
      <c r="B1" s="1067" t="s">
        <v>1199</v>
      </c>
      <c r="C1" s="1067" t="s">
        <v>1200</v>
      </c>
      <c r="D1" s="1067" t="s">
        <v>1201</v>
      </c>
      <c r="E1" s="1067" t="s">
        <v>1202</v>
      </c>
      <c r="F1" s="1067" t="s">
        <v>1203</v>
      </c>
      <c r="G1" s="1067" t="s">
        <v>1204</v>
      </c>
      <c r="H1" s="1067" t="s">
        <v>1205</v>
      </c>
      <c r="I1" s="1067" t="s">
        <v>1206</v>
      </c>
      <c r="J1" s="1067" t="s">
        <v>1207</v>
      </c>
      <c r="K1" s="1067" t="s">
        <v>1208</v>
      </c>
      <c r="L1" s="1067" t="s">
        <v>1209</v>
      </c>
      <c r="M1" s="1067"/>
      <c r="N1" s="1067" t="s">
        <v>1210</v>
      </c>
      <c r="O1" s="1067" t="s">
        <v>1211</v>
      </c>
      <c r="P1" s="1067" t="s">
        <v>1212</v>
      </c>
      <c r="Q1" s="1067" t="s">
        <v>1213</v>
      </c>
      <c r="R1" s="1067" t="s">
        <v>1214</v>
      </c>
      <c r="S1" s="1067" t="s">
        <v>1215</v>
      </c>
      <c r="T1" s="1067" t="s">
        <v>1216</v>
      </c>
      <c r="U1" s="1067" t="s">
        <v>1217</v>
      </c>
      <c r="V1" s="1067"/>
      <c r="W1" s="797" t="s">
        <v>1218</v>
      </c>
      <c r="X1" s="1067" t="s">
        <v>1219</v>
      </c>
      <c r="Y1" s="1067" t="s">
        <v>1220</v>
      </c>
      <c r="Z1" s="1067"/>
      <c r="AA1" s="1067" t="s">
        <v>1221</v>
      </c>
      <c r="AB1" s="1067"/>
      <c r="AC1" s="1067" t="s">
        <v>1222</v>
      </c>
      <c r="AD1" s="1067"/>
      <c r="AF1" s="1067" t="s">
        <v>1223</v>
      </c>
      <c r="AH1" s="1067" t="s">
        <v>1224</v>
      </c>
      <c r="AI1" s="1067" t="s">
        <v>1225</v>
      </c>
      <c r="AK1" s="1067" t="s">
        <v>1226</v>
      </c>
      <c r="AM1" s="1067" t="s">
        <v>1227</v>
      </c>
      <c r="AP1" s="1067" t="s">
        <v>1228</v>
      </c>
      <c r="AQ1" s="1067" t="s">
        <v>1229</v>
      </c>
      <c r="AS1" s="1067" t="s">
        <v>1230</v>
      </c>
      <c r="AU1" s="1067" t="s">
        <v>1231</v>
      </c>
      <c r="AW1" s="1067" t="s">
        <v>1232</v>
      </c>
      <c r="AX1" s="1067" t="s">
        <v>1233</v>
      </c>
      <c r="AZ1" s="1152" t="s">
        <v>1234</v>
      </c>
      <c r="BB1" s="1067" t="s">
        <v>1235</v>
      </c>
      <c r="BC1" s="1067"/>
      <c r="BE1" s="1067" t="s">
        <v>1236</v>
      </c>
      <c r="BF1" s="1067" t="s">
        <v>1237</v>
      </c>
      <c r="BH1" s="1069" t="s">
        <v>832</v>
      </c>
      <c r="BI1" s="1070"/>
      <c r="BJ1" s="1071" t="s">
        <v>1238</v>
      </c>
      <c r="BK1" s="1070"/>
      <c r="BL1" s="1072" t="s">
        <v>931</v>
      </c>
      <c r="BM1" s="1070"/>
      <c r="BN1" s="1073" t="s">
        <v>1239</v>
      </c>
      <c r="BS1" s="1427"/>
    </row>
    <row customHeight="1" ht="11.25">
      <c r="A2" s="1074" t="s">
        <v>1240</v>
      </c>
      <c r="B2" s="1075">
        <v>2000</v>
      </c>
      <c r="C2" s="1075">
        <v>2022</v>
      </c>
      <c r="D2" s="1075" t="s">
        <v>67</v>
      </c>
      <c r="E2" s="1076" t="s">
        <v>1241</v>
      </c>
      <c r="F2" s="1076" t="s">
        <v>1242</v>
      </c>
      <c r="G2" s="1076" t="s">
        <v>1243</v>
      </c>
      <c r="H2" s="1077" t="s">
        <v>56</v>
      </c>
      <c r="I2" s="1076" t="s">
        <v>111</v>
      </c>
      <c r="J2" s="1076" t="s">
        <v>1244</v>
      </c>
      <c r="K2" s="1078" t="s">
        <v>1245</v>
      </c>
      <c r="L2" s="1079"/>
      <c r="M2" s="1078">
        <v>1</v>
      </c>
      <c r="N2" s="1162" t="s">
        <v>1246</v>
      </c>
      <c r="O2" s="1077" t="s">
        <v>473</v>
      </c>
      <c r="P2" s="1080" t="s">
        <v>1247</v>
      </c>
      <c r="Q2" s="1081" t="s">
        <v>471</v>
      </c>
      <c r="R2" s="143" t="s">
        <v>1248</v>
      </c>
      <c r="S2" s="143" t="s">
        <v>1249</v>
      </c>
      <c r="T2" s="1082" t="s">
        <v>1250</v>
      </c>
      <c r="U2" s="1079" t="s">
        <v>1251</v>
      </c>
      <c r="V2" s="1083">
        <v>1</v>
      </c>
      <c r="W2" s="1084"/>
      <c r="X2" s="1084" t="s">
        <v>1252</v>
      </c>
      <c r="Y2" s="1075" t="s">
        <v>1253</v>
      </c>
      <c r="Z2" s="1085"/>
      <c r="AA2" s="1075" t="s">
        <v>191</v>
      </c>
      <c r="AB2" s="1086" t="s">
        <v>191</v>
      </c>
      <c r="AC2" s="1075" t="s">
        <v>1254</v>
      </c>
      <c r="AD2" s="1086" t="s">
        <v>1254</v>
      </c>
      <c r="AF2" s="1077" t="s">
        <v>1251</v>
      </c>
      <c r="AH2" s="1076" t="s">
        <v>1255</v>
      </c>
      <c r="AI2" s="1076" t="s">
        <v>1255</v>
      </c>
      <c r="AK2" s="1076" t="s">
        <v>1256</v>
      </c>
      <c r="AM2" s="1076" t="s">
        <v>1257</v>
      </c>
      <c r="AP2" s="1087" t="s">
        <v>1252</v>
      </c>
      <c r="AQ2" s="1088" t="s">
        <v>1252</v>
      </c>
      <c r="AS2" s="1075" t="s">
        <v>1258</v>
      </c>
      <c r="AU2" s="1120" t="s">
        <v>1259</v>
      </c>
      <c r="AW2" s="1120" t="s">
        <v>1260</v>
      </c>
      <c r="AX2" s="1120" t="s">
        <v>1260</v>
      </c>
      <c r="AZ2" s="1120" t="s">
        <v>54</v>
      </c>
      <c r="BB2" s="1120" t="s">
        <v>1261</v>
      </c>
      <c r="BC2" s="1120" t="s">
        <v>1262</v>
      </c>
      <c r="BE2" s="1120">
        <v>2000</v>
      </c>
      <c r="BF2" s="1120" t="s">
        <v>1263</v>
      </c>
    </row>
    <row customHeight="1" ht="11.25">
      <c r="A3" s="1074" t="s">
        <v>1264</v>
      </c>
      <c r="B3" s="1075">
        <v>2001</v>
      </c>
      <c r="C3" s="1075">
        <v>2023</v>
      </c>
      <c r="D3" s="1075" t="s">
        <v>19</v>
      </c>
      <c r="E3" s="1076" t="s">
        <v>1265</v>
      </c>
      <c r="F3" s="1076" t="s">
        <v>1266</v>
      </c>
      <c r="G3" s="1076" t="s">
        <v>1267</v>
      </c>
      <c r="H3" s="1077" t="s">
        <v>1268</v>
      </c>
      <c r="I3" s="1076" t="s">
        <v>112</v>
      </c>
      <c r="J3" s="1076" t="s">
        <v>581</v>
      </c>
      <c r="K3" s="1078" t="s">
        <v>1175</v>
      </c>
      <c r="L3" s="1079">
        <f>_xlfn.IFERROR(MATCH(K3,OFFER_METHOD,0),0)</f>
        <v>4</v>
      </c>
      <c r="M3" s="1078">
        <v>2</v>
      </c>
      <c r="N3" s="1162" t="s">
        <v>1269</v>
      </c>
      <c r="O3" s="1077" t="s">
        <v>1270</v>
      </c>
      <c r="P3" s="1080" t="s">
        <v>37</v>
      </c>
      <c r="Q3" s="1081" t="s">
        <v>1271</v>
      </c>
      <c r="R3" s="143" t="s">
        <v>1272</v>
      </c>
      <c r="S3" s="143" t="s">
        <v>1273</v>
      </c>
      <c r="T3" s="1082" t="s">
        <v>1274</v>
      </c>
      <c r="U3" s="1079" t="s">
        <v>1275</v>
      </c>
      <c r="V3" s="1083">
        <v>2</v>
      </c>
      <c r="W3" s="1084"/>
      <c r="X3" s="1084" t="s">
        <v>1276</v>
      </c>
      <c r="Y3" s="1075" t="s">
        <v>1253</v>
      </c>
      <c r="Z3" s="1085"/>
      <c r="AA3" s="1075" t="s">
        <v>1277</v>
      </c>
      <c r="AB3" s="1086" t="s">
        <v>1277</v>
      </c>
      <c r="AC3" s="1075" t="s">
        <v>1278</v>
      </c>
      <c r="AD3" s="1086" t="s">
        <v>1278</v>
      </c>
      <c r="AF3" s="1077" t="s">
        <v>1275</v>
      </c>
      <c r="AH3" s="1076" t="s">
        <v>1279</v>
      </c>
      <c r="AI3" s="1076" t="s">
        <v>1280</v>
      </c>
      <c r="AK3" s="1076" t="s">
        <v>1281</v>
      </c>
      <c r="AM3" s="1076" t="s">
        <v>1282</v>
      </c>
      <c r="AP3" s="1087" t="s">
        <v>1283</v>
      </c>
      <c r="AQ3" s="1088" t="s">
        <v>1283</v>
      </c>
      <c r="AS3" s="1075" t="s">
        <v>1284</v>
      </c>
      <c r="AU3" s="1120" t="s">
        <v>1285</v>
      </c>
      <c r="AW3" s="1120" t="s">
        <v>1286</v>
      </c>
      <c r="AX3" s="1120" t="s">
        <v>1286</v>
      </c>
      <c r="AZ3" s="1120" t="s">
        <v>1287</v>
      </c>
      <c r="BB3" s="1120" t="s">
        <v>1288</v>
      </c>
      <c r="BC3" s="1120" t="s">
        <v>1262</v>
      </c>
      <c r="BE3" s="1120">
        <v>2001</v>
      </c>
      <c r="BF3" s="1120" t="s">
        <v>1289</v>
      </c>
      <c r="BH3" s="1067" t="s">
        <v>1290</v>
      </c>
      <c r="BJ3" s="1067" t="s">
        <v>1291</v>
      </c>
      <c r="BL3" s="1067" t="s">
        <v>1292</v>
      </c>
      <c r="BN3" s="1067" t="s">
        <v>1293</v>
      </c>
      <c r="BR3" s="1067" t="s">
        <v>1294</v>
      </c>
      <c r="BS3" s="1428"/>
      <c r="BT3" s="1070"/>
      <c r="BU3" s="1067" t="s">
        <v>1295</v>
      </c>
      <c r="BV3" s="1070"/>
      <c r="BW3" s="1690"/>
      <c r="BX3" s="1692" t="s">
        <v>1296</v>
      </c>
      <c r="CA3" s="1067" t="s">
        <v>1297</v>
      </c>
    </row>
    <row customHeight="1" ht="11.25">
      <c r="A4" s="1074" t="s">
        <v>1298</v>
      </c>
      <c r="B4" s="1075">
        <v>2002</v>
      </c>
      <c r="C4" s="1075">
        <v>2024</v>
      </c>
      <c r="E4" s="1076" t="s">
        <v>1299</v>
      </c>
      <c r="F4" s="1076" t="s">
        <v>1300</v>
      </c>
      <c r="H4" s="1077" t="s">
        <v>1301</v>
      </c>
      <c r="I4" s="1076" t="s">
        <v>91</v>
      </c>
      <c r="J4" s="1076" t="s">
        <v>1302</v>
      </c>
      <c r="K4" s="1078" t="s">
        <v>1303</v>
      </c>
      <c r="L4" s="1079">
        <f>_xlfn.IFERROR(MATCH(K4,OFFER_METHOD,0),0)</f>
        <v>0</v>
      </c>
      <c r="M4" s="1078">
        <v>3</v>
      </c>
      <c r="N4" s="1162" t="s">
        <v>1304</v>
      </c>
      <c r="O4" s="1076" t="s">
        <v>1305</v>
      </c>
      <c r="Q4" s="1081" t="s">
        <v>1306</v>
      </c>
      <c r="R4" s="143" t="s">
        <v>1307</v>
      </c>
      <c r="S4" s="143" t="s">
        <v>1308</v>
      </c>
      <c r="T4" s="1082" t="s">
        <v>1309</v>
      </c>
      <c r="U4" s="1079" t="s">
        <v>1310</v>
      </c>
      <c r="V4" s="1083">
        <v>3</v>
      </c>
      <c r="W4" s="1084"/>
      <c r="X4" s="1084" t="s">
        <v>1311</v>
      </c>
      <c r="Y4" s="1075" t="s">
        <v>1253</v>
      </c>
      <c r="Z4" s="1091"/>
      <c r="AC4" s="1075" t="s">
        <v>1312</v>
      </c>
      <c r="AD4" s="1086" t="s">
        <v>1312</v>
      </c>
      <c r="AF4" s="1077" t="s">
        <v>1310</v>
      </c>
      <c r="AH4" s="1077" t="s">
        <v>1313</v>
      </c>
      <c r="AK4" s="1076" t="s">
        <v>1314</v>
      </c>
      <c r="AM4" s="1076" t="s">
        <v>1315</v>
      </c>
      <c r="AP4" s="1087" t="s">
        <v>1276</v>
      </c>
      <c r="AQ4" s="1088" t="s">
        <v>1276</v>
      </c>
      <c r="AS4" s="1075" t="s">
        <v>1316</v>
      </c>
      <c r="AU4" s="1120" t="s">
        <v>1317</v>
      </c>
      <c r="AW4" s="1120" t="s">
        <v>1318</v>
      </c>
      <c r="AX4" s="1120" t="s">
        <v>1318</v>
      </c>
      <c r="AZ4" s="1120" t="s">
        <v>1319</v>
      </c>
      <c r="BB4" s="1120" t="s">
        <v>1320</v>
      </c>
      <c r="BC4" s="1120" t="s">
        <v>1321</v>
      </c>
      <c r="BE4" s="1120">
        <v>2002</v>
      </c>
      <c r="BF4" s="1120" t="s">
        <v>1322</v>
      </c>
      <c r="BH4" s="1068" t="s">
        <v>1323</v>
      </c>
      <c r="BJ4" s="1068" t="s">
        <v>1323</v>
      </c>
      <c r="BL4" s="1068" t="s">
        <v>1323</v>
      </c>
      <c r="BN4" s="1068" t="s">
        <v>1323</v>
      </c>
      <c r="BQ4" s="1432" t="s">
        <v>1324</v>
      </c>
      <c r="BR4" s="1159" t="s">
        <v>1325</v>
      </c>
      <c r="BS4" s="274"/>
      <c r="BT4" s="1432" t="s">
        <v>1326</v>
      </c>
      <c r="BU4" s="1159" t="s">
        <v>1327</v>
      </c>
      <c r="BV4" s="1070"/>
      <c r="BW4" s="1697" t="s">
        <v>1328</v>
      </c>
      <c r="BX4" s="1691" t="s">
        <v>1329</v>
      </c>
      <c r="BZ4" s="1432" t="s">
        <v>1330</v>
      </c>
      <c r="CA4" s="1159" t="s">
        <v>1331</v>
      </c>
    </row>
    <row customHeight="1" ht="11.25">
      <c r="A5" s="1074" t="s">
        <v>1332</v>
      </c>
      <c r="B5" s="1075">
        <v>2003</v>
      </c>
      <c r="C5" s="1075">
        <v>2025</v>
      </c>
      <c r="E5" s="1076" t="s">
        <v>1333</v>
      </c>
      <c r="F5" s="1076" t="s">
        <v>1334</v>
      </c>
      <c r="H5" s="1077" t="s">
        <v>1335</v>
      </c>
      <c r="I5" s="1076" t="s">
        <v>92</v>
      </c>
      <c r="K5" s="1078" t="s">
        <v>1336</v>
      </c>
      <c r="L5" s="1079">
        <f>_xlfn.IFERROR(MATCH(K5,OFFER_METHOD,0),0)</f>
        <v>0</v>
      </c>
      <c r="M5" s="1078">
        <v>4</v>
      </c>
      <c r="N5" s="1092" t="s">
        <v>1337</v>
      </c>
      <c r="O5" s="1076" t="s">
        <v>1338</v>
      </c>
      <c r="Q5" s="1081" t="s">
        <v>1339</v>
      </c>
      <c r="R5" s="143" t="s">
        <v>472</v>
      </c>
      <c r="T5" s="1077" t="s">
        <v>1340</v>
      </c>
      <c r="U5" s="1079" t="s">
        <v>1341</v>
      </c>
      <c r="V5" s="1083">
        <v>4</v>
      </c>
      <c r="W5" s="1084"/>
      <c r="X5" s="1084" t="s">
        <v>190</v>
      </c>
      <c r="Y5" s="1075" t="s">
        <v>1342</v>
      </c>
      <c r="Z5" s="1091">
        <v>1</v>
      </c>
      <c r="AF5" s="1077" t="s">
        <v>1343</v>
      </c>
      <c r="AH5" s="1076" t="s">
        <v>1344</v>
      </c>
      <c r="AK5" s="1076" t="s">
        <v>1345</v>
      </c>
      <c r="AM5" s="1076" t="s">
        <v>1346</v>
      </c>
      <c r="AP5" s="1087" t="s">
        <v>190</v>
      </c>
      <c r="AQ5" s="1088" t="s">
        <v>190</v>
      </c>
      <c r="AU5" s="1120" t="s">
        <v>1347</v>
      </c>
      <c r="AW5" s="1120" t="s">
        <v>1348</v>
      </c>
      <c r="AX5" s="1120" t="s">
        <v>1348</v>
      </c>
      <c r="AZ5" s="1120" t="s">
        <v>1349</v>
      </c>
      <c r="BB5" s="1120" t="s">
        <v>1350</v>
      </c>
      <c r="BC5" s="1120" t="s">
        <v>1351</v>
      </c>
      <c r="BE5" s="1120">
        <v>2003</v>
      </c>
      <c r="BF5" s="1120" t="s">
        <v>1352</v>
      </c>
      <c r="BH5" s="1068" t="s">
        <v>1353</v>
      </c>
      <c r="BJ5" s="1068" t="s">
        <v>1353</v>
      </c>
      <c r="BL5" s="1068" t="s">
        <v>1353</v>
      </c>
      <c r="BN5" s="1068" t="s">
        <v>1354</v>
      </c>
      <c r="BQ5" s="1281">
        <v>4213775</v>
      </c>
      <c r="BR5" s="1068" t="s">
        <v>1252</v>
      </c>
      <c r="BS5" s="1429"/>
      <c r="BT5" s="1281">
        <v>64236871</v>
      </c>
      <c r="BU5" s="1068" t="s">
        <v>254</v>
      </c>
      <c r="BV5" s="1070"/>
      <c r="BW5" s="1695">
        <v>4213767</v>
      </c>
      <c r="BX5" s="1693" t="s">
        <v>1355</v>
      </c>
      <c r="BZ5" s="1281">
        <v>64237509</v>
      </c>
      <c r="CA5" s="1295" t="s">
        <v>1356</v>
      </c>
    </row>
    <row customHeight="1" ht="11.25">
      <c r="A6" s="1074" t="s">
        <v>1357</v>
      </c>
      <c r="B6" s="1075">
        <v>2004</v>
      </c>
      <c r="C6" s="1075">
        <v>2026</v>
      </c>
      <c r="E6" s="1076" t="s">
        <v>1358</v>
      </c>
      <c r="F6" s="1093"/>
      <c r="H6" s="1077" t="s">
        <v>1359</v>
      </c>
      <c r="I6" s="1076" t="s">
        <v>113</v>
      </c>
      <c r="J6" s="1067" t="s">
        <v>1360</v>
      </c>
      <c r="L6" s="1079">
        <f>SUM(kind_of_control_method_filter)</f>
        <v>4</v>
      </c>
      <c r="N6" s="1092" t="s">
        <v>1361</v>
      </c>
      <c r="O6" s="1076" t="s">
        <v>1362</v>
      </c>
      <c r="R6" s="143" t="s">
        <v>471</v>
      </c>
      <c r="T6" s="1077" t="s">
        <v>1363</v>
      </c>
      <c r="U6" s="1079" t="s">
        <v>1343</v>
      </c>
      <c r="V6" s="1083">
        <v>5</v>
      </c>
      <c r="W6" s="1084"/>
      <c r="X6" s="1075" t="s">
        <v>198</v>
      </c>
      <c r="Y6" s="1075" t="s">
        <v>1364</v>
      </c>
      <c r="Z6" s="1091"/>
      <c r="AA6" s="1094"/>
      <c r="AH6" s="1076" t="s">
        <v>1365</v>
      </c>
      <c r="AK6" s="1076" t="s">
        <v>1366</v>
      </c>
      <c r="AM6" s="1076" t="s">
        <v>1367</v>
      </c>
      <c r="AP6" s="1087" t="s">
        <v>198</v>
      </c>
      <c r="AQ6" s="1088" t="s">
        <v>198</v>
      </c>
      <c r="AU6" s="1120" t="s">
        <v>1368</v>
      </c>
      <c r="AW6" s="1120" t="s">
        <v>1369</v>
      </c>
      <c r="AX6" s="1120" t="s">
        <v>1369</v>
      </c>
      <c r="BB6" s="1120" t="s">
        <v>1370</v>
      </c>
      <c r="BC6" s="1120" t="s">
        <v>1351</v>
      </c>
      <c r="BE6" s="1120">
        <v>2004</v>
      </c>
      <c r="BF6" s="1120" t="s">
        <v>1371</v>
      </c>
      <c r="BH6" s="1068" t="s">
        <v>1372</v>
      </c>
      <c r="BJ6" s="1068" t="s">
        <v>1373</v>
      </c>
      <c r="BL6" s="1068" t="s">
        <v>1373</v>
      </c>
      <c r="BN6" s="1068" t="s">
        <v>1374</v>
      </c>
      <c r="BQ6" s="1281">
        <v>4213784</v>
      </c>
      <c r="BR6" s="1295" t="s">
        <v>1283</v>
      </c>
      <c r="BS6" s="1430"/>
      <c r="BT6" s="1281">
        <v>64236872</v>
      </c>
      <c r="BU6" s="1068" t="s">
        <v>259</v>
      </c>
      <c r="BV6" s="1070"/>
      <c r="BW6" s="1695">
        <v>4213768</v>
      </c>
      <c r="BX6" s="1693" t="s">
        <v>279</v>
      </c>
      <c r="BZ6" s="1281">
        <v>64237510</v>
      </c>
      <c r="CA6" s="1068" t="s">
        <v>1375</v>
      </c>
    </row>
    <row customHeight="1" ht="11.25">
      <c r="A7" s="1074" t="s">
        <v>1376</v>
      </c>
      <c r="B7" s="1075">
        <v>2005</v>
      </c>
      <c r="E7" s="1076" t="s">
        <v>1377</v>
      </c>
      <c r="F7" s="1093"/>
      <c r="H7" s="1077" t="s">
        <v>1378</v>
      </c>
      <c r="I7" s="1076" t="s">
        <v>93</v>
      </c>
      <c r="J7" s="1076" t="s">
        <v>1379</v>
      </c>
      <c r="N7" s="1096" t="s">
        <v>1380</v>
      </c>
      <c r="O7" s="1076" t="s">
        <v>1381</v>
      </c>
      <c r="U7" s="1079" t="s">
        <v>19</v>
      </c>
      <c r="V7" s="370" t="s">
        <v>93</v>
      </c>
      <c r="W7" s="1084"/>
      <c r="X7" s="1075" t="s">
        <v>205</v>
      </c>
      <c r="Y7" s="1075" t="s">
        <v>1342</v>
      </c>
      <c r="Z7" s="1091"/>
      <c r="AA7" s="1094"/>
      <c r="AH7" s="1076" t="s">
        <v>1382</v>
      </c>
      <c r="AK7" s="1076" t="s">
        <v>1383</v>
      </c>
      <c r="AM7" s="1076" t="s">
        <v>1384</v>
      </c>
      <c r="AP7" s="1087" t="s">
        <v>205</v>
      </c>
      <c r="AQ7" s="1088" t="s">
        <v>205</v>
      </c>
      <c r="AU7" s="1120" t="s">
        <v>1385</v>
      </c>
      <c r="AW7" s="1120" t="s">
        <v>1386</v>
      </c>
      <c r="AX7" s="1120" t="s">
        <v>1386</v>
      </c>
      <c r="AZ7" s="1067" t="s">
        <v>1387</v>
      </c>
      <c r="BB7" s="1120" t="s">
        <v>1388</v>
      </c>
      <c r="BC7" s="1120" t="s">
        <v>1351</v>
      </c>
      <c r="BE7" s="1120">
        <v>2005</v>
      </c>
      <c r="BF7" s="1120" t="s">
        <v>1389</v>
      </c>
      <c r="BH7" s="1068" t="s">
        <v>1390</v>
      </c>
      <c r="BJ7" s="1068" t="s">
        <v>1372</v>
      </c>
      <c r="BL7" s="1068" t="s">
        <v>1372</v>
      </c>
      <c r="BN7" s="1068" t="s">
        <v>1391</v>
      </c>
      <c r="BQ7" s="1281">
        <v>4213781</v>
      </c>
      <c r="BR7" s="1068" t="s">
        <v>1276</v>
      </c>
      <c r="BS7" s="1429"/>
      <c r="BT7" s="1281">
        <v>64236873</v>
      </c>
      <c r="BU7" s="1068" t="s">
        <v>264</v>
      </c>
      <c r="BV7" s="1070"/>
      <c r="BW7" s="1695">
        <v>4213769</v>
      </c>
      <c r="BX7" s="1693" t="s">
        <v>1392</v>
      </c>
      <c r="BZ7" s="1281">
        <v>64237511</v>
      </c>
      <c r="CA7" s="1068" t="s">
        <v>294</v>
      </c>
    </row>
    <row customHeight="1" ht="11.25">
      <c r="A8" s="1074" t="s">
        <v>1393</v>
      </c>
      <c r="B8" s="1075">
        <v>2006</v>
      </c>
      <c r="E8" s="1076" t="s">
        <v>1394</v>
      </c>
      <c r="F8" s="1093"/>
      <c r="H8" s="1077" t="s">
        <v>1395</v>
      </c>
      <c r="I8" s="1076" t="s">
        <v>94</v>
      </c>
      <c r="J8" s="1076" t="s">
        <v>1396</v>
      </c>
      <c r="N8" s="1163" t="s">
        <v>1397</v>
      </c>
      <c r="O8" s="1076" t="s">
        <v>1398</v>
      </c>
      <c r="V8" s="370" t="s">
        <v>94</v>
      </c>
      <c r="W8" s="1084"/>
      <c r="X8" s="1075" t="s">
        <v>211</v>
      </c>
      <c r="Y8" s="1075" t="s">
        <v>1342</v>
      </c>
      <c r="Z8" s="1091"/>
      <c r="AA8" s="1094"/>
      <c r="AK8" s="1076" t="s">
        <v>1399</v>
      </c>
      <c r="AP8" s="1087" t="s">
        <v>211</v>
      </c>
      <c r="AQ8" s="1088" t="s">
        <v>211</v>
      </c>
      <c r="AU8" s="1120" t="s">
        <v>1400</v>
      </c>
      <c r="AW8" s="1120" t="s">
        <v>1401</v>
      </c>
      <c r="AX8" s="1120" t="s">
        <v>1401</v>
      </c>
      <c r="AZ8" s="1120" t="s">
        <v>1402</v>
      </c>
      <c r="BB8" s="1120" t="s">
        <v>1403</v>
      </c>
      <c r="BC8" s="1120" t="s">
        <v>1351</v>
      </c>
      <c r="BE8" s="1120">
        <v>2006</v>
      </c>
      <c r="BF8" s="1120" t="s">
        <v>1404</v>
      </c>
      <c r="BH8" s="1068" t="s">
        <v>1405</v>
      </c>
      <c r="BJ8" s="1068" t="s">
        <v>1406</v>
      </c>
      <c r="BL8" s="1068" t="s">
        <v>1406</v>
      </c>
      <c r="BN8" s="1068" t="s">
        <v>1407</v>
      </c>
      <c r="BQ8" s="1281">
        <v>4213776</v>
      </c>
      <c r="BR8" s="1068" t="s">
        <v>190</v>
      </c>
      <c r="BS8" s="1429"/>
      <c r="BT8" s="1281">
        <v>64236874</v>
      </c>
      <c r="BU8" s="1295" t="s">
        <v>1408</v>
      </c>
      <c r="BV8" s="1070"/>
      <c r="BW8" s="1695">
        <v>4213770</v>
      </c>
      <c r="BX8" s="1696" t="s">
        <v>1409</v>
      </c>
      <c r="BZ8" s="1281">
        <v>64237512</v>
      </c>
      <c r="CA8" s="1068" t="s">
        <v>289</v>
      </c>
    </row>
    <row customHeight="1" ht="11.25">
      <c r="A9" s="1074" t="s">
        <v>1410</v>
      </c>
      <c r="B9" s="1075">
        <v>2007</v>
      </c>
      <c r="E9" s="1076" t="s">
        <v>1411</v>
      </c>
      <c r="F9" s="1093"/>
      <c r="G9" s="1067" t="s">
        <v>1412</v>
      </c>
      <c r="H9" s="1067" t="s">
        <v>1413</v>
      </c>
      <c r="I9" s="1076" t="s">
        <v>114</v>
      </c>
      <c r="O9" s="1076" t="s">
        <v>1414</v>
      </c>
      <c r="V9" s="370" t="s">
        <v>114</v>
      </c>
      <c r="W9" s="1084"/>
      <c r="X9" s="1075" t="s">
        <v>217</v>
      </c>
      <c r="Y9" s="1075" t="s">
        <v>1253</v>
      </c>
      <c r="Z9" s="1091">
        <v>1</v>
      </c>
      <c r="AA9" s="1094"/>
      <c r="AK9" s="1076" t="s">
        <v>1415</v>
      </c>
      <c r="AP9" s="1087" t="s">
        <v>1416</v>
      </c>
      <c r="AQ9" s="1088" t="s">
        <v>1416</v>
      </c>
      <c r="AW9" s="1120" t="s">
        <v>1417</v>
      </c>
      <c r="AX9" s="1120" t="s">
        <v>1417</v>
      </c>
      <c r="AZ9" s="1120" t="s">
        <v>1418</v>
      </c>
      <c r="BB9" s="1120" t="s">
        <v>1419</v>
      </c>
      <c r="BC9" s="1120" t="s">
        <v>1351</v>
      </c>
      <c r="BE9" s="1120">
        <v>2007</v>
      </c>
      <c r="BF9" s="1120" t="s">
        <v>1420</v>
      </c>
      <c r="BH9" s="1068" t="s">
        <v>1421</v>
      </c>
      <c r="BJ9" s="1068" t="s">
        <v>1422</v>
      </c>
      <c r="BL9" s="1068" t="s">
        <v>1422</v>
      </c>
      <c r="BN9" s="1068" t="s">
        <v>1423</v>
      </c>
      <c r="BQ9" s="1281">
        <v>4213777</v>
      </c>
      <c r="BR9" s="1068" t="s">
        <v>198</v>
      </c>
      <c r="BS9" s="1429"/>
      <c r="BT9" s="1281">
        <v>64236875</v>
      </c>
      <c r="BU9" s="1068" t="s">
        <v>269</v>
      </c>
      <c r="BV9" s="1070"/>
      <c r="BW9" s="1690"/>
      <c r="BX9" s="1690"/>
    </row>
    <row customHeight="1" ht="11.25">
      <c r="A10" s="1074" t="s">
        <v>1424</v>
      </c>
      <c r="B10" s="1075">
        <v>2008</v>
      </c>
      <c r="E10" s="1076" t="s">
        <v>1425</v>
      </c>
      <c r="F10" s="1093"/>
      <c r="G10" s="1076" t="s">
        <v>1426</v>
      </c>
      <c r="H10" s="1076" t="s">
        <v>1427</v>
      </c>
      <c r="I10" s="1076" t="s">
        <v>150</v>
      </c>
      <c r="J10" s="1067" t="s">
        <v>1428</v>
      </c>
      <c r="K10" s="1067" t="s">
        <v>1429</v>
      </c>
      <c r="O10" s="1076" t="s">
        <v>1430</v>
      </c>
      <c r="V10" s="371" t="s">
        <v>150</v>
      </c>
      <c r="W10" s="1097"/>
      <c r="X10" s="1097" t="s">
        <v>1431</v>
      </c>
      <c r="Y10" s="1098" t="s">
        <v>1432</v>
      </c>
      <c r="Z10" s="1091"/>
      <c r="AP10" s="1087" t="s">
        <v>1431</v>
      </c>
      <c r="AQ10" s="1088" t="s">
        <v>1431</v>
      </c>
      <c r="AW10" s="1120" t="s">
        <v>1433</v>
      </c>
      <c r="AX10" s="1120" t="s">
        <v>1433</v>
      </c>
      <c r="AZ10" s="1120" t="s">
        <v>1434</v>
      </c>
      <c r="BB10" s="1120" t="s">
        <v>1435</v>
      </c>
      <c r="BC10" s="1120" t="s">
        <v>1351</v>
      </c>
      <c r="BE10" s="1120">
        <v>2008</v>
      </c>
      <c r="BF10" s="1120" t="s">
        <v>1436</v>
      </c>
      <c r="BH10" s="1068" t="s">
        <v>1437</v>
      </c>
      <c r="BJ10" s="1068" t="s">
        <v>1438</v>
      </c>
      <c r="BL10" s="1068" t="s">
        <v>1438</v>
      </c>
      <c r="BN10" s="1068" t="s">
        <v>1439</v>
      </c>
      <c r="BQ10" s="1281">
        <v>4213778</v>
      </c>
      <c r="BR10" s="1068" t="s">
        <v>205</v>
      </c>
      <c r="BS10" s="1429"/>
      <c r="BT10" s="1281">
        <v>64236876</v>
      </c>
      <c r="BU10" s="1068" t="s">
        <v>249</v>
      </c>
      <c r="BV10" s="1070"/>
      <c r="BW10" s="1690"/>
      <c r="BX10" s="1690"/>
    </row>
    <row customHeight="1" ht="11.25">
      <c r="A11" s="1074" t="s">
        <v>1440</v>
      </c>
      <c r="B11" s="1075">
        <v>2009</v>
      </c>
      <c r="E11" s="1076" t="s">
        <v>1441</v>
      </c>
      <c r="F11" s="1093"/>
      <c r="G11" s="1076" t="s">
        <v>1442</v>
      </c>
      <c r="H11" s="1076" t="s">
        <v>1443</v>
      </c>
      <c r="I11" s="1076" t="s">
        <v>151</v>
      </c>
      <c r="J11" s="1077" t="s">
        <v>1444</v>
      </c>
      <c r="K11" s="1099" t="s">
        <v>1445</v>
      </c>
      <c r="O11" s="1077" t="s">
        <v>1446</v>
      </c>
      <c r="V11" s="370" t="s">
        <v>151</v>
      </c>
      <c r="W11" s="275"/>
      <c r="X11" s="1084" t="s">
        <v>1416</v>
      </c>
      <c r="Y11" s="1075" t="s">
        <v>1447</v>
      </c>
      <c r="Z11" s="1091"/>
      <c r="AP11" s="1087" t="s">
        <v>217</v>
      </c>
      <c r="AQ11" s="1089" t="s">
        <v>217</v>
      </c>
      <c r="AW11" s="1120" t="s">
        <v>1448</v>
      </c>
      <c r="AX11" s="1120" t="s">
        <v>1448</v>
      </c>
      <c r="AZ11" s="1120" t="s">
        <v>1449</v>
      </c>
      <c r="BB11" s="1120" t="s">
        <v>1450</v>
      </c>
      <c r="BC11" s="1120" t="s">
        <v>1351</v>
      </c>
      <c r="BE11" s="1120">
        <v>2009</v>
      </c>
      <c r="BF11" s="1120" t="s">
        <v>1451</v>
      </c>
      <c r="BH11" s="1068" t="s">
        <v>1452</v>
      </c>
      <c r="BJ11" s="1068" t="s">
        <v>1421</v>
      </c>
      <c r="BL11" s="1068" t="s">
        <v>1421</v>
      </c>
      <c r="BN11" s="1068" t="s">
        <v>1453</v>
      </c>
      <c r="BQ11" s="1281">
        <v>4213780</v>
      </c>
      <c r="BR11" s="1068" t="s">
        <v>211</v>
      </c>
      <c r="BS11" s="1429"/>
      <c r="BW11" s="1690"/>
      <c r="BX11" s="1690"/>
    </row>
    <row customHeight="1" ht="11.25">
      <c r="A12" s="1074" t="s">
        <v>1454</v>
      </c>
      <c r="B12" s="1075">
        <v>2010</v>
      </c>
      <c r="E12" s="1076" t="s">
        <v>1455</v>
      </c>
      <c r="F12" s="1093"/>
      <c r="G12" s="1076" t="s">
        <v>1443</v>
      </c>
      <c r="I12" s="1076" t="s">
        <v>152</v>
      </c>
      <c r="J12" s="1077" t="s">
        <v>1456</v>
      </c>
      <c r="K12" s="1099" t="s">
        <v>1457</v>
      </c>
      <c r="O12" s="1077" t="s">
        <v>471</v>
      </c>
      <c r="V12" s="370" t="s">
        <v>152</v>
      </c>
      <c r="W12" s="1089"/>
      <c r="X12" s="1084" t="s">
        <v>1458</v>
      </c>
      <c r="Y12" s="1075" t="s">
        <v>1253</v>
      </c>
      <c r="AP12" s="1087"/>
      <c r="AW12" s="1120" t="s">
        <v>151</v>
      </c>
      <c r="AX12" s="1120" t="s">
        <v>151</v>
      </c>
      <c r="AZ12" s="1120" t="s">
        <v>1459</v>
      </c>
      <c r="BB12" s="1120" t="s">
        <v>1460</v>
      </c>
      <c r="BC12" s="1120" t="s">
        <v>1351</v>
      </c>
      <c r="BE12" s="1120">
        <v>2010</v>
      </c>
      <c r="BF12" s="1120" t="s">
        <v>1461</v>
      </c>
      <c r="BH12" s="1068" t="s">
        <v>1462</v>
      </c>
      <c r="BJ12" s="1068" t="s">
        <v>1463</v>
      </c>
      <c r="BL12" s="1068" t="s">
        <v>1463</v>
      </c>
      <c r="BN12" s="1068" t="s">
        <v>1464</v>
      </c>
      <c r="BQ12" s="1281">
        <v>4213779</v>
      </c>
      <c r="BR12" s="1068" t="s">
        <v>1416</v>
      </c>
      <c r="BS12" s="1429"/>
      <c r="BT12" s="1070"/>
      <c r="BU12" s="1070"/>
      <c r="BV12" s="1070"/>
      <c r="BW12" s="1690"/>
      <c r="BX12" s="1690"/>
    </row>
    <row customHeight="1" ht="11.25">
      <c r="A13" s="1074" t="s">
        <v>1465</v>
      </c>
      <c r="B13" s="1075">
        <v>2011</v>
      </c>
      <c r="E13" s="1076" t="s">
        <v>1466</v>
      </c>
      <c r="F13" s="1093"/>
      <c r="I13" s="1076" t="s">
        <v>153</v>
      </c>
      <c r="K13" s="1099" t="s">
        <v>1415</v>
      </c>
      <c r="V13" s="370" t="s">
        <v>153</v>
      </c>
      <c r="W13" s="1089"/>
      <c r="X13" s="1089"/>
      <c r="Y13" s="1089"/>
      <c r="AW13" s="1120" t="s">
        <v>152</v>
      </c>
      <c r="AX13" s="1120" t="s">
        <v>152</v>
      </c>
      <c r="BB13" s="1120" t="s">
        <v>1467</v>
      </c>
      <c r="BC13" s="1120" t="s">
        <v>1468</v>
      </c>
      <c r="BE13" s="1120">
        <v>2011</v>
      </c>
      <c r="BF13" s="1120" t="s">
        <v>1469</v>
      </c>
      <c r="BH13" s="1068" t="s">
        <v>1470</v>
      </c>
      <c r="BJ13" s="1068" t="s">
        <v>1452</v>
      </c>
      <c r="BL13" s="1068" t="s">
        <v>1452</v>
      </c>
      <c r="BN13" s="1068" t="s">
        <v>1471</v>
      </c>
      <c r="BQ13" s="1281">
        <v>4213783</v>
      </c>
      <c r="BR13" s="1068" t="s">
        <v>1431</v>
      </c>
      <c r="BS13" s="1429"/>
      <c r="BT13" s="1070"/>
      <c r="BU13" s="1070"/>
      <c r="BV13" s="1070"/>
      <c r="BW13" s="1694"/>
      <c r="BX13" s="1690"/>
    </row>
    <row customHeight="1" ht="11.25">
      <c r="A14" s="1074" t="s">
        <v>1472</v>
      </c>
      <c r="B14" s="1075">
        <v>2012</v>
      </c>
      <c r="I14" s="1076" t="s">
        <v>154</v>
      </c>
      <c r="J14" s="1067" t="s">
        <v>1473</v>
      </c>
      <c r="N14" s="1067" t="s">
        <v>1474</v>
      </c>
      <c r="V14" s="1083">
        <v>13</v>
      </c>
      <c r="W14" s="1084"/>
      <c r="X14" s="1084" t="s">
        <v>1283</v>
      </c>
      <c r="Y14" s="1075" t="s">
        <v>1253</v>
      </c>
      <c r="AW14" s="1120" t="s">
        <v>153</v>
      </c>
      <c r="AX14" s="1120" t="s">
        <v>153</v>
      </c>
      <c r="AZ14" s="1067" t="s">
        <v>1475</v>
      </c>
      <c r="BB14" s="1120" t="s">
        <v>1476</v>
      </c>
      <c r="BC14" s="1120" t="s">
        <v>1468</v>
      </c>
      <c r="BE14" s="1120">
        <v>2012</v>
      </c>
      <c r="BH14" s="1068" t="s">
        <v>1391</v>
      </c>
      <c r="BJ14" s="1217" t="s">
        <v>1477</v>
      </c>
      <c r="BL14" s="1217" t="s">
        <v>1477</v>
      </c>
      <c r="BN14" s="1068" t="s">
        <v>1478</v>
      </c>
      <c r="BQ14" s="1281">
        <v>4213782</v>
      </c>
      <c r="BR14" s="1068" t="s">
        <v>217</v>
      </c>
      <c r="BS14" s="1429"/>
      <c r="BT14" s="1070"/>
      <c r="BU14" s="1070"/>
      <c r="BV14" s="1070"/>
      <c r="BW14" s="1694"/>
      <c r="BX14" s="1690"/>
    </row>
    <row customHeight="1" ht="19.5">
      <c r="A15" s="1074" t="s">
        <v>1479</v>
      </c>
      <c r="B15" s="1075">
        <v>2013</v>
      </c>
      <c r="E15" s="1698" t="s">
        <v>1480</v>
      </c>
      <c r="G15" s="1067" t="s">
        <v>1481</v>
      </c>
      <c r="H15" s="1067" t="s">
        <v>1482</v>
      </c>
      <c r="I15" s="1078" t="s">
        <v>155</v>
      </c>
      <c r="J15" s="1089" t="s">
        <v>608</v>
      </c>
      <c r="N15" s="1158" t="s">
        <v>1483</v>
      </c>
      <c r="X15" s="1087"/>
      <c r="AW15" s="1120" t="s">
        <v>154</v>
      </c>
      <c r="AX15" s="1120" t="s">
        <v>154</v>
      </c>
      <c r="AZ15" s="1120" t="s">
        <v>1402</v>
      </c>
      <c r="BB15" s="1120" t="s">
        <v>1484</v>
      </c>
      <c r="BC15" s="1120" t="s">
        <v>1468</v>
      </c>
      <c r="BE15" s="1120">
        <v>2013</v>
      </c>
      <c r="BH15" s="1068" t="s">
        <v>1407</v>
      </c>
      <c r="BJ15" s="1217" t="s">
        <v>1485</v>
      </c>
      <c r="BL15" s="1217" t="s">
        <v>1485</v>
      </c>
      <c r="BN15" s="1068" t="s">
        <v>1486</v>
      </c>
      <c r="BR15" s="1070"/>
      <c r="BS15" s="1431"/>
      <c r="BT15" s="1070"/>
      <c r="BU15" s="1070"/>
      <c r="BV15" s="1070"/>
      <c r="BW15" s="1694"/>
      <c r="BX15" s="1690"/>
    </row>
    <row customHeight="1" ht="21">
      <c r="A16" s="1870" t="s">
        <v>1487</v>
      </c>
      <c r="B16" s="1075">
        <v>2014</v>
      </c>
      <c r="E16" s="1699" t="s">
        <v>1488</v>
      </c>
      <c r="G16" s="1076" t="s">
        <v>1489</v>
      </c>
      <c r="H16" s="1076" t="s">
        <v>1490</v>
      </c>
      <c r="I16" s="1078" t="s">
        <v>100</v>
      </c>
      <c r="J16" s="1089" t="s">
        <v>581</v>
      </c>
      <c r="N16" s="1158" t="s">
        <v>1491</v>
      </c>
      <c r="AW16" s="1120" t="s">
        <v>155</v>
      </c>
      <c r="AX16" s="1120" t="s">
        <v>155</v>
      </c>
      <c r="AZ16" s="1120" t="s">
        <v>1418</v>
      </c>
      <c r="BB16" s="1120" t="s">
        <v>1492</v>
      </c>
      <c r="BC16" s="1120" t="s">
        <v>1468</v>
      </c>
      <c r="BE16" s="1120">
        <v>2014</v>
      </c>
      <c r="BH16" s="1068" t="s">
        <v>1423</v>
      </c>
      <c r="BJ16" s="1217" t="s">
        <v>1493</v>
      </c>
      <c r="BL16" s="1217" t="s">
        <v>1493</v>
      </c>
      <c r="BN16" s="1068" t="s">
        <v>1494</v>
      </c>
      <c r="BR16" s="1070"/>
      <c r="BS16" s="1431"/>
      <c r="BT16" s="1070"/>
      <c r="BU16" s="1070"/>
      <c r="BV16" s="1070"/>
      <c r="BW16" s="1694"/>
      <c r="BX16" s="1690"/>
    </row>
    <row customHeight="1" ht="21">
      <c r="A17" s="1074" t="s">
        <v>1495</v>
      </c>
      <c r="B17" s="1075">
        <v>2015</v>
      </c>
      <c r="G17" s="1076" t="s">
        <v>1443</v>
      </c>
      <c r="H17" s="1076" t="s">
        <v>1443</v>
      </c>
      <c r="I17" s="1076" t="s">
        <v>1496</v>
      </c>
      <c r="N17" s="1158" t="s">
        <v>1497</v>
      </c>
      <c r="X17" s="1087"/>
      <c r="AW17" s="1120" t="s">
        <v>100</v>
      </c>
      <c r="AX17" s="1120" t="s">
        <v>100</v>
      </c>
      <c r="AZ17" s="1120" t="s">
        <v>1498</v>
      </c>
      <c r="BB17" s="1120" t="s">
        <v>1499</v>
      </c>
      <c r="BC17" s="1120" t="s">
        <v>1351</v>
      </c>
      <c r="BE17" s="1120">
        <v>2015</v>
      </c>
      <c r="BH17" s="1068" t="s">
        <v>1439</v>
      </c>
      <c r="BJ17" s="1217" t="s">
        <v>1500</v>
      </c>
      <c r="BL17" s="1217" t="s">
        <v>1500</v>
      </c>
      <c r="BN17" s="1068" t="s">
        <v>1501</v>
      </c>
      <c r="BR17" s="1067" t="s">
        <v>1294</v>
      </c>
      <c r="BS17" s="1428"/>
      <c r="BU17" s="1067" t="s">
        <v>1502</v>
      </c>
      <c r="BV17" s="1070"/>
      <c r="BW17" s="1690"/>
      <c r="BX17" s="1692" t="s">
        <v>1503</v>
      </c>
      <c r="CA17" s="1067" t="s">
        <v>1504</v>
      </c>
      <c r="CD17" s="1067" t="s">
        <v>1505</v>
      </c>
    </row>
    <row customHeight="1" ht="21">
      <c r="A18" s="1074" t="s">
        <v>1506</v>
      </c>
      <c r="B18" s="1075">
        <v>2016</v>
      </c>
      <c r="E18" s="2005" t="s">
        <v>1507</v>
      </c>
      <c r="I18" s="1076" t="s">
        <v>1508</v>
      </c>
      <c r="N18" s="1158" t="s">
        <v>1509</v>
      </c>
      <c r="X18" s="1087"/>
      <c r="AW18" s="1120" t="s">
        <v>1496</v>
      </c>
      <c r="AX18" s="1120" t="s">
        <v>1496</v>
      </c>
      <c r="BB18" s="1120" t="s">
        <v>1510</v>
      </c>
      <c r="BC18" s="1120" t="s">
        <v>1351</v>
      </c>
      <c r="BE18" s="1120">
        <v>2016</v>
      </c>
      <c r="BH18" s="1068" t="s">
        <v>1453</v>
      </c>
      <c r="BJ18" s="1217" t="s">
        <v>1511</v>
      </c>
      <c r="BL18" s="1217" t="s">
        <v>1511</v>
      </c>
      <c r="BN18" s="1068" t="s">
        <v>1512</v>
      </c>
      <c r="BQ18" s="1432" t="s">
        <v>1324</v>
      </c>
      <c r="BR18" s="1159" t="s">
        <v>1325</v>
      </c>
      <c r="BS18" s="274"/>
      <c r="BT18" s="1432" t="s">
        <v>1513</v>
      </c>
      <c r="BU18" s="1159" t="s">
        <v>1514</v>
      </c>
      <c r="BV18" s="1070"/>
      <c r="BW18" s="1697" t="s">
        <v>1515</v>
      </c>
      <c r="BX18" s="1691" t="s">
        <v>1516</v>
      </c>
      <c r="BZ18" s="1432" t="s">
        <v>1517</v>
      </c>
      <c r="CA18" s="1159" t="s">
        <v>1518</v>
      </c>
      <c r="CC18" s="1432" t="s">
        <v>1519</v>
      </c>
      <c r="CD18" s="1159" t="s">
        <v>1520</v>
      </c>
    </row>
    <row customHeight="1" ht="21">
      <c r="A19" s="1870" t="s">
        <v>1521</v>
      </c>
      <c r="B19" s="1075">
        <v>2017</v>
      </c>
      <c r="E19" s="1074" t="s">
        <v>162</v>
      </c>
      <c r="I19" s="1076" t="s">
        <v>1522</v>
      </c>
      <c r="N19" s="1158" t="s">
        <v>1523</v>
      </c>
      <c r="X19" s="1087"/>
      <c r="AW19" s="1120" t="s">
        <v>1508</v>
      </c>
      <c r="AX19" s="1120" t="s">
        <v>1508</v>
      </c>
      <c r="AZ19" s="1067" t="s">
        <v>1524</v>
      </c>
      <c r="BB19" s="1120" t="s">
        <v>1525</v>
      </c>
      <c r="BC19" s="1120" t="s">
        <v>1351</v>
      </c>
      <c r="BE19" s="1120">
        <v>2017</v>
      </c>
      <c r="BH19" s="1068" t="s">
        <v>1526</v>
      </c>
      <c r="BJ19" s="1217" t="s">
        <v>1527</v>
      </c>
      <c r="BL19" s="1217" t="s">
        <v>1527</v>
      </c>
      <c r="BQ19" s="1281">
        <v>4190064</v>
      </c>
      <c r="BR19" s="1068" t="s">
        <v>1528</v>
      </c>
      <c r="BS19" s="1429"/>
      <c r="BT19" s="1281">
        <v>4189671</v>
      </c>
      <c r="BU19" s="1068" t="s">
        <v>1529</v>
      </c>
      <c r="BV19" s="1070"/>
      <c r="BW19" s="1695">
        <v>4189706</v>
      </c>
      <c r="BX19" s="1693" t="s">
        <v>1530</v>
      </c>
      <c r="BZ19" s="1281">
        <v>4189714</v>
      </c>
      <c r="CA19" s="1068" t="s">
        <v>1531</v>
      </c>
      <c r="CC19" s="1281">
        <v>4189708</v>
      </c>
      <c r="CD19" s="1068" t="s">
        <v>1532</v>
      </c>
    </row>
    <row customHeight="1" ht="21">
      <c r="A20" s="1074" t="s">
        <v>1533</v>
      </c>
      <c r="B20" s="1075">
        <v>2018</v>
      </c>
      <c r="E20" s="1074" t="s">
        <v>1283</v>
      </c>
      <c r="I20" s="1076" t="s">
        <v>1534</v>
      </c>
      <c r="N20" s="1158" t="s">
        <v>1535</v>
      </c>
      <c r="AW20" s="1120" t="s">
        <v>1522</v>
      </c>
      <c r="AX20" s="1120" t="s">
        <v>1522</v>
      </c>
      <c r="AZ20" s="1120" t="s">
        <v>1536</v>
      </c>
      <c r="BB20" s="1120" t="s">
        <v>1537</v>
      </c>
      <c r="BC20" s="1120" t="s">
        <v>1468</v>
      </c>
      <c r="BE20" s="1120">
        <v>2018</v>
      </c>
      <c r="BH20" s="1068" t="s">
        <v>1464</v>
      </c>
      <c r="BJ20" s="1068" t="s">
        <v>1391</v>
      </c>
      <c r="BL20" s="1068" t="s">
        <v>1391</v>
      </c>
      <c r="BQ20" s="1281">
        <v>4190065</v>
      </c>
      <c r="BR20" s="1068" t="s">
        <v>1538</v>
      </c>
      <c r="BS20" s="1429"/>
      <c r="BT20" s="1281">
        <v>4189672</v>
      </c>
      <c r="BU20" s="1068" t="s">
        <v>1539</v>
      </c>
      <c r="BV20" s="1070"/>
      <c r="BW20" s="1695">
        <v>4189705</v>
      </c>
      <c r="BX20" s="1693" t="s">
        <v>1540</v>
      </c>
      <c r="BZ20" s="1281">
        <v>4189713</v>
      </c>
      <c r="CA20" s="1068" t="s">
        <v>1540</v>
      </c>
      <c r="CC20" s="1281">
        <v>4189709</v>
      </c>
      <c r="CD20" s="1068" t="s">
        <v>1541</v>
      </c>
    </row>
    <row customHeight="1" ht="21">
      <c r="A21" s="1074" t="s">
        <v>1542</v>
      </c>
      <c r="B21" s="1075">
        <v>2019</v>
      </c>
      <c r="I21" s="1076" t="s">
        <v>1543</v>
      </c>
      <c r="N21" s="1158" t="s">
        <v>1544</v>
      </c>
      <c r="AW21" s="1120" t="s">
        <v>1534</v>
      </c>
      <c r="AX21" s="1120" t="s">
        <v>1534</v>
      </c>
      <c r="AZ21" s="1120" t="s">
        <v>1545</v>
      </c>
      <c r="BB21" s="1120" t="s">
        <v>1546</v>
      </c>
      <c r="BC21" s="1120" t="s">
        <v>1351</v>
      </c>
      <c r="BE21" s="1120">
        <v>2019</v>
      </c>
      <c r="BH21" s="1068" t="s">
        <v>1471</v>
      </c>
      <c r="BJ21" s="1068" t="s">
        <v>1407</v>
      </c>
      <c r="BL21" s="1068" t="s">
        <v>1407</v>
      </c>
      <c r="BQ21" s="1281">
        <v>4190066</v>
      </c>
      <c r="BR21" s="1068" t="s">
        <v>1547</v>
      </c>
      <c r="BS21" s="1429"/>
      <c r="BT21" s="1281">
        <v>4189673</v>
      </c>
      <c r="BU21" s="1068" t="s">
        <v>1548</v>
      </c>
      <c r="BV21" s="1070"/>
      <c r="BW21" s="1695">
        <v>4189707</v>
      </c>
      <c r="BX21" s="1693" t="s">
        <v>1549</v>
      </c>
      <c r="BZ21" s="1281">
        <v>4189712</v>
      </c>
      <c r="CA21" s="1068" t="s">
        <v>1550</v>
      </c>
      <c r="CC21" s="1281">
        <v>4189710</v>
      </c>
      <c r="CD21" s="1068" t="s">
        <v>1551</v>
      </c>
    </row>
    <row customHeight="1" ht="21">
      <c r="A22" s="1074" t="s">
        <v>1552</v>
      </c>
      <c r="B22" s="1075">
        <v>2020</v>
      </c>
      <c r="N22" s="1158" t="s">
        <v>1553</v>
      </c>
      <c r="AW22" s="1120" t="s">
        <v>1543</v>
      </c>
      <c r="AX22" s="1120" t="s">
        <v>1543</v>
      </c>
      <c r="AZ22" s="1120" t="s">
        <v>1554</v>
      </c>
      <c r="BB22" s="1120" t="s">
        <v>1555</v>
      </c>
      <c r="BC22" s="1120" t="s">
        <v>1351</v>
      </c>
      <c r="BE22" s="1120">
        <v>2020</v>
      </c>
      <c r="BH22" s="1068" t="s">
        <v>1478</v>
      </c>
      <c r="BJ22" s="1068" t="s">
        <v>1423</v>
      </c>
      <c r="BL22" s="1068" t="s">
        <v>1423</v>
      </c>
      <c r="BQ22" s="1281">
        <v>4190067</v>
      </c>
      <c r="BR22" s="1068" t="s">
        <v>1556</v>
      </c>
      <c r="BS22" s="1429"/>
      <c r="BT22" s="1281">
        <v>4189674</v>
      </c>
      <c r="BU22" s="1068" t="s">
        <v>1557</v>
      </c>
      <c r="BV22" s="1070"/>
      <c r="BW22" s="1070"/>
      <c r="CC22" s="1281">
        <v>4189711</v>
      </c>
      <c r="CD22" s="1068" t="s">
        <v>318</v>
      </c>
    </row>
    <row customHeight="1" ht="21">
      <c r="A23" s="1074" t="s">
        <v>1558</v>
      </c>
      <c r="B23" s="1075">
        <v>2021</v>
      </c>
      <c r="AW23" s="1120" t="s">
        <v>1559</v>
      </c>
      <c r="AX23" s="1120" t="s">
        <v>1559</v>
      </c>
      <c r="AZ23" s="1120" t="s">
        <v>1560</v>
      </c>
      <c r="BB23" s="1120" t="s">
        <v>1561</v>
      </c>
      <c r="BC23" s="1120" t="s">
        <v>1262</v>
      </c>
      <c r="BE23" s="1120">
        <v>2021</v>
      </c>
      <c r="BH23" s="1068" t="s">
        <v>1486</v>
      </c>
      <c r="BJ23" s="1068" t="s">
        <v>1439</v>
      </c>
      <c r="BL23" s="1068" t="s">
        <v>1439</v>
      </c>
      <c r="BQ23" s="1281">
        <v>4190068</v>
      </c>
      <c r="BR23" s="1068" t="s">
        <v>1562</v>
      </c>
      <c r="BS23" s="1429"/>
      <c r="BT23" s="1281">
        <v>4189675</v>
      </c>
      <c r="BU23" s="1068" t="s">
        <v>1563</v>
      </c>
      <c r="BV23" s="1070"/>
      <c r="BW23" s="1070"/>
      <c r="CC23" s="1281">
        <v>5110778</v>
      </c>
      <c r="CD23" s="1068" t="s">
        <v>1564</v>
      </c>
    </row>
    <row customHeight="1" ht="21">
      <c r="A24" s="1074" t="s">
        <v>1565</v>
      </c>
      <c r="B24" s="1075">
        <v>2022</v>
      </c>
      <c r="AW24" s="1120" t="s">
        <v>1566</v>
      </c>
      <c r="AX24" s="1120" t="s">
        <v>1566</v>
      </c>
      <c r="AZ24" s="1120" t="s">
        <v>1567</v>
      </c>
      <c r="BB24" s="1120" t="s">
        <v>1568</v>
      </c>
      <c r="BC24" s="1120" t="s">
        <v>1569</v>
      </c>
      <c r="BE24" s="1120">
        <v>2022</v>
      </c>
      <c r="BH24" s="1068" t="s">
        <v>1494</v>
      </c>
      <c r="BJ24" s="1068" t="s">
        <v>1453</v>
      </c>
      <c r="BL24" s="1068" t="s">
        <v>1453</v>
      </c>
      <c r="BQ24" s="1281">
        <v>4190069</v>
      </c>
      <c r="BR24" s="1068" t="s">
        <v>1570</v>
      </c>
      <c r="BS24" s="1429"/>
      <c r="BT24" s="1281">
        <v>4189676</v>
      </c>
      <c r="BU24" s="1068" t="s">
        <v>1571</v>
      </c>
      <c r="BV24" s="1070"/>
      <c r="BW24" s="1070"/>
      <c r="CC24" s="1281">
        <v>25575374</v>
      </c>
      <c r="CD24" s="1068" t="s">
        <v>1572</v>
      </c>
    </row>
    <row customHeight="1" ht="11.25">
      <c r="A25" s="1074" t="s">
        <v>1573</v>
      </c>
      <c r="B25" s="1075">
        <v>2023</v>
      </c>
      <c r="AW25" s="1120" t="s">
        <v>1574</v>
      </c>
      <c r="AX25" s="1120" t="s">
        <v>1574</v>
      </c>
      <c r="AZ25" s="1120" t="s">
        <v>1575</v>
      </c>
      <c r="BB25" s="1120" t="s">
        <v>1576</v>
      </c>
      <c r="BC25" s="1120" t="s">
        <v>1569</v>
      </c>
      <c r="BE25" s="1120">
        <v>2023</v>
      </c>
      <c r="BH25" s="1068" t="s">
        <v>1501</v>
      </c>
      <c r="BJ25" s="1068" t="s">
        <v>1526</v>
      </c>
      <c r="BL25" s="1068" t="s">
        <v>1526</v>
      </c>
      <c r="BQ25" s="1281">
        <v>4190070</v>
      </c>
      <c r="BR25" s="1068" t="s">
        <v>1577</v>
      </c>
      <c r="BS25" s="1429"/>
      <c r="BT25" s="1281">
        <v>4189677</v>
      </c>
      <c r="BU25" s="1068" t="s">
        <v>1578</v>
      </c>
      <c r="BV25" s="1070"/>
      <c r="BW25" s="1070"/>
    </row>
    <row customHeight="1" ht="11.25">
      <c r="A26" s="1074" t="s">
        <v>1579</v>
      </c>
      <c r="B26" s="1075">
        <v>2024</v>
      </c>
      <c r="J26" s="1731" t="s">
        <v>1580</v>
      </c>
      <c r="AX26" s="1120" t="s">
        <v>1581</v>
      </c>
      <c r="AZ26" s="1120" t="s">
        <v>1446</v>
      </c>
      <c r="BB26" s="1120" t="s">
        <v>1582</v>
      </c>
      <c r="BC26" s="1120" t="s">
        <v>1569</v>
      </c>
      <c r="BE26" s="1120">
        <v>2024</v>
      </c>
      <c r="BH26" s="1068" t="s">
        <v>1512</v>
      </c>
      <c r="BJ26" s="1068" t="s">
        <v>1464</v>
      </c>
      <c r="BL26" s="1068" t="s">
        <v>1464</v>
      </c>
      <c r="BQ26" s="1281">
        <v>4190071</v>
      </c>
      <c r="BR26" s="1068" t="s">
        <v>1583</v>
      </c>
      <c r="BS26" s="1429"/>
      <c r="BV26" s="1070"/>
      <c r="BW26" s="1070"/>
    </row>
    <row customHeight="1" ht="11.25">
      <c r="A27" s="1074" t="s">
        <v>1584</v>
      </c>
      <c r="B27" s="1075">
        <v>2025</v>
      </c>
      <c r="J27" s="176" t="s">
        <v>173</v>
      </c>
      <c r="AX27" s="1120" t="s">
        <v>1585</v>
      </c>
      <c r="BB27" s="1120" t="s">
        <v>1586</v>
      </c>
      <c r="BC27" s="1120" t="s">
        <v>1569</v>
      </c>
      <c r="BE27" s="1120">
        <v>2025</v>
      </c>
      <c r="BH27" s="1070" t="s">
        <v>28</v>
      </c>
      <c r="BJ27" s="1068" t="s">
        <v>1471</v>
      </c>
      <c r="BL27" s="1068" t="s">
        <v>1471</v>
      </c>
      <c r="BN27" s="1070" t="s">
        <v>28</v>
      </c>
      <c r="BQ27" s="1281">
        <v>4190072</v>
      </c>
      <c r="BR27" s="1068" t="s">
        <v>1587</v>
      </c>
      <c r="BS27" s="1429"/>
      <c r="BV27" s="1070"/>
      <c r="BW27" s="1070"/>
    </row>
    <row customHeight="1" ht="11.25">
      <c r="A28" s="1074" t="s">
        <v>1588</v>
      </c>
      <c r="D28" s="1101"/>
      <c r="E28" s="1102"/>
      <c r="F28" s="1102"/>
      <c r="H28" s="1103" t="s">
        <v>1589</v>
      </c>
      <c r="AX28" s="1120" t="s">
        <v>1590</v>
      </c>
      <c r="AZ28" s="1067" t="s">
        <v>1591</v>
      </c>
      <c r="BB28" s="1120" t="s">
        <v>1592</v>
      </c>
      <c r="BC28" s="1120" t="s">
        <v>1593</v>
      </c>
      <c r="BE28" s="1120">
        <v>2026</v>
      </c>
      <c r="BH28" s="1070" t="s">
        <v>28</v>
      </c>
      <c r="BJ28" s="1068" t="s">
        <v>1478</v>
      </c>
      <c r="BL28" s="1068" t="s">
        <v>1478</v>
      </c>
      <c r="BN28" s="1070" t="s">
        <v>28</v>
      </c>
      <c r="BQ28" s="1281">
        <v>4190073</v>
      </c>
      <c r="BR28" s="1068" t="s">
        <v>1594</v>
      </c>
      <c r="BS28" s="1429"/>
      <c r="BV28" s="1070"/>
      <c r="BW28" s="1070"/>
    </row>
    <row customHeight="1" ht="11.25">
      <c r="A29" s="1074" t="s">
        <v>1595</v>
      </c>
      <c r="D29" s="1104" t="s">
        <v>1596</v>
      </c>
      <c r="E29" s="1105" t="str">
        <f>IF(TEMPLATE_GROUP="","",INDEX(StartDateList,MATCH(TEMPLATE_GROUP,CodeTemplateList,0),1))</f>
        <v>01.01.2027</v>
      </c>
      <c r="F29" s="1105" t="str">
        <f>IF(TEMPLATE_GROUP="","",INDEX(EndDateList,MATCH(TEMPLATE_GROUP,CodeTemplateList,0),1))</f>
        <v>31.12.2027</v>
      </c>
      <c r="H29" s="1106" t="s">
        <v>1597</v>
      </c>
      <c r="AX29" s="1120" t="s">
        <v>1598</v>
      </c>
      <c r="AZ29" s="1120" t="s">
        <v>1248</v>
      </c>
      <c r="BB29" s="1120" t="s">
        <v>1446</v>
      </c>
      <c r="BC29" s="1091"/>
      <c r="BE29" s="1120">
        <v>2027</v>
      </c>
      <c r="BJ29" s="1068" t="s">
        <v>1486</v>
      </c>
      <c r="BL29" s="1068" t="s">
        <v>1486</v>
      </c>
    </row>
    <row customHeight="1" ht="11.25">
      <c r="A30" s="1074" t="s">
        <v>1599</v>
      </c>
      <c r="D30" s="1107"/>
      <c r="E30" s="1108"/>
      <c r="F30" s="1108"/>
      <c r="AX30" s="1120" t="s">
        <v>1600</v>
      </c>
      <c r="AZ30" s="1120" t="s">
        <v>1272</v>
      </c>
      <c r="BE30" s="1120">
        <v>2028</v>
      </c>
      <c r="BJ30" s="1068" t="s">
        <v>1601</v>
      </c>
      <c r="BL30" s="1068" t="s">
        <v>1601</v>
      </c>
    </row>
    <row customHeight="1" ht="12.75">
      <c r="A31" s="1074" t="s">
        <v>1602</v>
      </c>
      <c r="D31" s="1101"/>
      <c r="E31" s="1102"/>
      <c r="F31" s="1102"/>
      <c r="H31" s="1109"/>
      <c r="AX31" s="1120" t="s">
        <v>1603</v>
      </c>
      <c r="AZ31" s="1120" t="s">
        <v>474</v>
      </c>
      <c r="BE31" s="1120">
        <v>2029</v>
      </c>
      <c r="BJ31" s="1068" t="s">
        <v>1604</v>
      </c>
      <c r="BL31" s="1068" t="s">
        <v>1604</v>
      </c>
    </row>
    <row customHeight="1" ht="11.25">
      <c r="A32" s="1074" t="s">
        <v>1605</v>
      </c>
      <c r="D32" s="1104" t="s">
        <v>1606</v>
      </c>
      <c r="E32" s="1105" t="str">
        <f>IF(TEMPLATE_GROUP="","",INDEX(StartDateList,MATCH(TEMPLATE_GROUP,CodeTemplateList,0),1))</f>
        <v>01.01.2027</v>
      </c>
      <c r="F32" s="1105" t="str">
        <f>IF(TEMPLATE_GROUP="","",INDEX(EndDateList,MATCH(TEMPLATE_GROUP,CodeTemplateList,0),1))</f>
        <v>31.12.2027</v>
      </c>
      <c r="H32" s="1110" t="s">
        <v>1607</v>
      </c>
      <c r="O32" s="1074" t="s">
        <v>473</v>
      </c>
      <c r="AX32" s="1120" t="s">
        <v>1608</v>
      </c>
      <c r="AZ32" s="1120" t="s">
        <v>472</v>
      </c>
      <c r="BE32" s="1120">
        <v>2030</v>
      </c>
      <c r="BJ32" s="1068" t="s">
        <v>1494</v>
      </c>
      <c r="BL32" s="1068" t="s">
        <v>1494</v>
      </c>
    </row>
    <row customHeight="1" ht="11.25">
      <c r="A33" s="1074" t="s">
        <v>1609</v>
      </c>
      <c r="O33" s="1074" t="s">
        <v>1270</v>
      </c>
      <c r="AX33" s="1120" t="s">
        <v>1610</v>
      </c>
      <c r="AZ33" s="1120" t="s">
        <v>471</v>
      </c>
      <c r="BE33" s="1120">
        <v>2031</v>
      </c>
      <c r="BJ33" s="1068" t="s">
        <v>1501</v>
      </c>
      <c r="BL33" s="1068" t="s">
        <v>1501</v>
      </c>
    </row>
    <row customHeight="1" ht="11.25">
      <c r="A34" s="1074" t="s">
        <v>1611</v>
      </c>
      <c r="O34" s="1074" t="s">
        <v>1305</v>
      </c>
      <c r="AX34" s="1120" t="s">
        <v>1612</v>
      </c>
      <c r="BE34" s="1120">
        <v>2032</v>
      </c>
      <c r="BJ34" s="1068" t="s">
        <v>1512</v>
      </c>
      <c r="BL34" s="1068" t="s">
        <v>1512</v>
      </c>
    </row>
    <row customHeight="1" ht="11.25">
      <c r="A35" s="1074" t="s">
        <v>1613</v>
      </c>
      <c r="O35" s="1074" t="s">
        <v>1338</v>
      </c>
      <c r="AX35" s="1120" t="s">
        <v>1614</v>
      </c>
      <c r="AZ35" s="1067" t="s">
        <v>1615</v>
      </c>
      <c r="BE35" s="1120">
        <v>2033</v>
      </c>
      <c r="BL35" s="1068" t="s">
        <v>1616</v>
      </c>
    </row>
    <row customHeight="1" ht="11.25">
      <c r="A36" s="1870" t="s">
        <v>1617</v>
      </c>
      <c r="D36" s="1111" t="s">
        <v>1618</v>
      </c>
      <c r="E36" s="1112" t="s">
        <v>832</v>
      </c>
      <c r="F36" s="1113" t="str">
        <f>INDEX(E37:E41,MATCH(TEMPLATE_SPHERE,F37:F41,0))</f>
        <v>теплоснабжения</v>
      </c>
      <c r="G36" s="1113" t="str">
        <f>INDEX(G37:G41,MATCH(TEMPLATE_SPHERE,F37:F41,0))</f>
        <v>теплоснабжение</v>
      </c>
      <c r="O36" s="1074" t="s">
        <v>1362</v>
      </c>
      <c r="AX36" s="1120" t="s">
        <v>1619</v>
      </c>
      <c r="AZ36" s="1120" t="s">
        <v>471</v>
      </c>
      <c r="BE36" s="1120">
        <v>2034</v>
      </c>
      <c r="BL36" s="1068" t="s">
        <v>1620</v>
      </c>
    </row>
    <row customHeight="1" ht="11.25">
      <c r="A37" s="1074" t="s">
        <v>1621</v>
      </c>
      <c r="E37" s="407" t="s">
        <v>1622</v>
      </c>
      <c r="F37" s="1114" t="s">
        <v>832</v>
      </c>
      <c r="G37" s="407" t="s">
        <v>1623</v>
      </c>
      <c r="O37" s="1074" t="s">
        <v>1381</v>
      </c>
      <c r="AX37" s="1120" t="s">
        <v>1624</v>
      </c>
      <c r="AZ37" s="1120" t="s">
        <v>1271</v>
      </c>
      <c r="BE37" s="1120">
        <v>2035</v>
      </c>
    </row>
    <row customHeight="1" ht="11.25">
      <c r="A38" s="1074" t="s">
        <v>1625</v>
      </c>
      <c r="E38" s="407" t="s">
        <v>1626</v>
      </c>
      <c r="F38" s="1115" t="s">
        <v>878</v>
      </c>
      <c r="G38" s="407" t="s">
        <v>1627</v>
      </c>
      <c r="O38" s="1074" t="s">
        <v>1398</v>
      </c>
      <c r="AX38" s="1120" t="s">
        <v>1628</v>
      </c>
      <c r="AZ38" s="1120" t="s">
        <v>1306</v>
      </c>
      <c r="BE38" s="1120">
        <v>2036</v>
      </c>
      <c r="BH38" s="1067" t="s">
        <v>1629</v>
      </c>
      <c r="BJ38" s="1067" t="s">
        <v>1630</v>
      </c>
      <c r="BL38" s="1067" t="s">
        <v>1631</v>
      </c>
      <c r="BN38" s="1067" t="s">
        <v>1632</v>
      </c>
    </row>
    <row customHeight="1" ht="11.25">
      <c r="A39" s="1074" t="s">
        <v>1633</v>
      </c>
      <c r="E39" s="407" t="s">
        <v>1634</v>
      </c>
      <c r="F39" s="1115" t="s">
        <v>931</v>
      </c>
      <c r="G39" s="407" t="s">
        <v>1635</v>
      </c>
      <c r="O39" s="1074" t="s">
        <v>1414</v>
      </c>
      <c r="AX39" s="1120" t="s">
        <v>1636</v>
      </c>
      <c r="AZ39" s="1120" t="s">
        <v>1339</v>
      </c>
      <c r="BE39" s="1120">
        <v>2037</v>
      </c>
      <c r="BH39" s="1068" t="s">
        <v>1637</v>
      </c>
      <c r="BJ39" s="1217" t="s">
        <v>1637</v>
      </c>
      <c r="BL39" s="1217" t="s">
        <v>1637</v>
      </c>
      <c r="BN39" s="1068" t="s">
        <v>1638</v>
      </c>
    </row>
    <row customHeight="1" ht="11.25">
      <c r="A40" s="1074" t="s">
        <v>16</v>
      </c>
      <c r="E40" s="407" t="s">
        <v>1639</v>
      </c>
      <c r="F40" s="1115" t="s">
        <v>918</v>
      </c>
      <c r="G40" s="407" t="s">
        <v>1640</v>
      </c>
      <c r="O40" s="1074" t="s">
        <v>1430</v>
      </c>
      <c r="AX40" s="1120" t="s">
        <v>1641</v>
      </c>
      <c r="BE40" s="1120">
        <v>2038</v>
      </c>
      <c r="BH40" s="1068" t="s">
        <v>1642</v>
      </c>
      <c r="BJ40" s="1217" t="s">
        <v>1051</v>
      </c>
      <c r="BL40" s="1217" t="s">
        <v>1051</v>
      </c>
      <c r="BN40" s="1068" t="s">
        <v>1085</v>
      </c>
    </row>
    <row customHeight="1" ht="11.25">
      <c r="A41" s="1074" t="s">
        <v>1643</v>
      </c>
      <c r="E41" s="407" t="s">
        <v>1644</v>
      </c>
      <c r="F41" s="1115" t="s">
        <v>1645</v>
      </c>
      <c r="G41" s="407" t="s">
        <v>1644</v>
      </c>
      <c r="O41" s="1074" t="s">
        <v>1446</v>
      </c>
      <c r="AX41" s="1120" t="s">
        <v>1646</v>
      </c>
      <c r="AZ41" s="1067" t="s">
        <v>1647</v>
      </c>
      <c r="BE41" s="1120">
        <v>2039</v>
      </c>
      <c r="BH41" s="1068" t="s">
        <v>1648</v>
      </c>
      <c r="BJ41" s="1217" t="s">
        <v>1047</v>
      </c>
      <c r="BL41" s="1217" t="s">
        <v>1047</v>
      </c>
      <c r="BN41" s="1068" t="s">
        <v>1072</v>
      </c>
    </row>
    <row customHeight="1" ht="11.25">
      <c r="A42" s="1074" t="s">
        <v>1649</v>
      </c>
      <c r="AX42" s="1120" t="s">
        <v>1650</v>
      </c>
      <c r="AZ42" s="1120" t="s">
        <v>473</v>
      </c>
      <c r="BE42" s="1120">
        <v>2040</v>
      </c>
      <c r="BH42" s="1068" t="s">
        <v>1069</v>
      </c>
      <c r="BJ42" s="1217" t="s">
        <v>1049</v>
      </c>
      <c r="BL42" s="1217" t="s">
        <v>1049</v>
      </c>
      <c r="BN42" s="1068" t="s">
        <v>1651</v>
      </c>
    </row>
    <row customHeight="1" ht="11.25">
      <c r="A43" s="1074" t="s">
        <v>1652</v>
      </c>
      <c r="AX43" s="1120" t="s">
        <v>1653</v>
      </c>
      <c r="AZ43" s="1120" t="s">
        <v>1270</v>
      </c>
      <c r="BE43" s="1120">
        <v>2041</v>
      </c>
      <c r="BH43" s="1068" t="s">
        <v>1654</v>
      </c>
      <c r="BJ43" s="1217" t="s">
        <v>1648</v>
      </c>
      <c r="BL43" s="1217" t="s">
        <v>1648</v>
      </c>
      <c r="BN43" s="1068" t="s">
        <v>1655</v>
      </c>
    </row>
    <row customHeight="1" ht="11.25">
      <c r="A44" s="1074" t="s">
        <v>1656</v>
      </c>
      <c r="G44" s="1094">
        <f>YEAR(TODAY())</f>
        <v>2026</v>
      </c>
      <c r="I44" s="799" t="s">
        <v>1657</v>
      </c>
      <c r="J44" s="1089" t="s">
        <v>1658</v>
      </c>
      <c r="K44" s="1089" t="s">
        <v>1659</v>
      </c>
      <c r="AX44" s="1120" t="s">
        <v>1660</v>
      </c>
      <c r="AZ44" s="1120" t="s">
        <v>1305</v>
      </c>
      <c r="BE44" s="1120">
        <v>2042</v>
      </c>
      <c r="BH44" s="1068" t="s">
        <v>1661</v>
      </c>
      <c r="BJ44" s="1217" t="s">
        <v>1069</v>
      </c>
      <c r="BL44" s="1217" t="s">
        <v>1069</v>
      </c>
      <c r="BN44" s="1068" t="s">
        <v>1662</v>
      </c>
    </row>
    <row customHeight="1" ht="11.25">
      <c r="A45" s="1074" t="s">
        <v>1663</v>
      </c>
      <c r="D45" s="1111" t="s">
        <v>1664</v>
      </c>
      <c r="E45" s="1112" t="s">
        <v>1665</v>
      </c>
      <c r="F45" s="797" t="s">
        <v>1666</v>
      </c>
      <c r="G45" s="796" t="s">
        <v>1667</v>
      </c>
      <c r="H45" s="799" t="s">
        <v>1668</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1669</v>
      </c>
      <c r="AZ45" s="1120" t="s">
        <v>1338</v>
      </c>
      <c r="BE45" s="1120">
        <v>2043</v>
      </c>
      <c r="BH45" s="1068" t="s">
        <v>1670</v>
      </c>
      <c r="BJ45" s="1217" t="s">
        <v>1063</v>
      </c>
      <c r="BL45" s="1217" t="s">
        <v>1063</v>
      </c>
      <c r="BN45" s="1068" t="s">
        <v>1671</v>
      </c>
    </row>
    <row customHeight="1" ht="11.25">
      <c r="A46" s="1074" t="s">
        <v>1672</v>
      </c>
      <c r="E46" s="407" t="s">
        <v>26</v>
      </c>
      <c r="F46" s="1114" t="s">
        <v>1673</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1674</v>
      </c>
      <c r="AZ46" s="1120" t="s">
        <v>1362</v>
      </c>
      <c r="BE46" s="1120">
        <v>2044</v>
      </c>
      <c r="BH46" s="1068" t="s">
        <v>1072</v>
      </c>
      <c r="BJ46" s="1217" t="s">
        <v>1053</v>
      </c>
      <c r="BL46" s="1217" t="s">
        <v>1053</v>
      </c>
      <c r="BN46" s="1068" t="s">
        <v>1675</v>
      </c>
    </row>
    <row customHeight="1" ht="11.25">
      <c r="A47" s="1074" t="s">
        <v>1676</v>
      </c>
      <c r="E47" s="407" t="s">
        <v>33</v>
      </c>
      <c r="F47" s="1115" t="s">
        <v>1677</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1678</v>
      </c>
      <c r="AZ47" s="1120" t="s">
        <v>1381</v>
      </c>
      <c r="BE47" s="1120">
        <v>2045</v>
      </c>
      <c r="BH47" s="1068" t="s">
        <v>1651</v>
      </c>
      <c r="BJ47" s="1217" t="s">
        <v>1055</v>
      </c>
      <c r="BL47" s="1217" t="s">
        <v>1055</v>
      </c>
      <c r="BN47" s="1068" t="s">
        <v>1679</v>
      </c>
    </row>
    <row customHeight="1" ht="11.25">
      <c r="A48" s="1074" t="s">
        <v>1680</v>
      </c>
      <c r="E48" s="407" t="s">
        <v>1681</v>
      </c>
      <c r="F48" s="1115" t="s">
        <v>1682</v>
      </c>
      <c r="G48" s="1116" t="str">
        <f>_xlfn.IFERROR(IF(f_year="","01.01."&amp;CURRENT_YEAR,"01.01."&amp;f_year),"01.01."&amp;CURRENT_YEAR)</f>
        <v>01.01.2026</v>
      </c>
      <c r="H48" s="1116" t="str">
        <f>_xlfn.IFERROR(IF(f_year="","31.12."&amp;CURRENT_YEAR,"31.12."&amp;f_year),"31.12."&amp;CURRENT_YEAR)</f>
        <v>31.12.2026</v>
      </c>
      <c r="I48" s="1742">
        <f>IF(f_year="",TRUE,FALSE)</f>
        <v>1</v>
      </c>
      <c r="J48" s="1745" t="s">
        <v>1683</v>
      </c>
      <c r="K48" s="1746"/>
      <c r="AX48" s="1120" t="s">
        <v>1684</v>
      </c>
      <c r="AZ48" s="1120" t="s">
        <v>1398</v>
      </c>
      <c r="BE48" s="1120">
        <v>2046</v>
      </c>
      <c r="BH48" s="1068" t="s">
        <v>1655</v>
      </c>
      <c r="BJ48" s="1217" t="s">
        <v>1057</v>
      </c>
      <c r="BL48" s="1217" t="s">
        <v>1057</v>
      </c>
      <c r="BN48" s="1068" t="s">
        <v>1685</v>
      </c>
    </row>
    <row customHeight="1" ht="11.25">
      <c r="A49" s="1074" t="s">
        <v>1686</v>
      </c>
      <c r="E49" s="407" t="s">
        <v>1687</v>
      </c>
      <c r="F49" s="1115" t="s">
        <v>1688</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1689</v>
      </c>
      <c r="AZ49" s="1120" t="s">
        <v>1414</v>
      </c>
      <c r="BE49" s="1120">
        <v>2047</v>
      </c>
      <c r="BH49" s="1068" t="s">
        <v>1073</v>
      </c>
      <c r="BJ49" s="1217" t="s">
        <v>1059</v>
      </c>
      <c r="BL49" s="1217" t="s">
        <v>1059</v>
      </c>
    </row>
    <row customHeight="1" ht="11.25">
      <c r="A50" s="1074" t="s">
        <v>1690</v>
      </c>
      <c r="E50" s="407" t="s">
        <v>1691</v>
      </c>
      <c r="F50" s="1115" t="s">
        <v>1043</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1692</v>
      </c>
      <c r="AZ50" s="1120" t="s">
        <v>1430</v>
      </c>
      <c r="BE50" s="1120">
        <v>2048</v>
      </c>
      <c r="BH50" s="1068" t="s">
        <v>1662</v>
      </c>
      <c r="BJ50" s="1217" t="s">
        <v>1061</v>
      </c>
      <c r="BL50" s="1217" t="s">
        <v>1061</v>
      </c>
    </row>
    <row customHeight="1" ht="11.25">
      <c r="A51" s="1074" t="s">
        <v>1693</v>
      </c>
      <c r="E51" s="407" t="s">
        <v>1694</v>
      </c>
      <c r="F51" s="1115" t="s">
        <v>1665</v>
      </c>
      <c r="G51" s="1116" t="str">
        <f>_xlfn.IFERROR(IF(TITLE_PERIOD_START="","01.01."&amp;CURRENT_YEAR,"01.01."&amp;YEAR(TITLE_PERIOD_START)),"01.01."&amp;CURRENT_YEAR)</f>
        <v>01.01.2027</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1695</v>
      </c>
      <c r="AZ51" s="1120" t="s">
        <v>1446</v>
      </c>
      <c r="BE51" s="1120">
        <v>2049</v>
      </c>
      <c r="BH51" s="1068" t="s">
        <v>1671</v>
      </c>
      <c r="BJ51" s="1217" t="s">
        <v>1696</v>
      </c>
      <c r="BL51" s="1217" t="s">
        <v>1696</v>
      </c>
    </row>
    <row customHeight="1" ht="11.25">
      <c r="A52" s="1074" t="s">
        <v>1697</v>
      </c>
      <c r="E52" s="407" t="s">
        <v>1698</v>
      </c>
      <c r="F52" s="1115" t="s">
        <v>1699</v>
      </c>
      <c r="G52" s="1116" t="str">
        <f>_xlfn.IFERROR(IF(TITLE_PERIOD_START="","01.01."&amp;CURRENT_YEAR,"01.01."&amp;YEAR(TITLE_PERIOD_START)),"01.01."&amp;CURRENT_YEAR)</f>
        <v>01.01.2027</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1700</v>
      </c>
      <c r="AZ52" s="1120" t="s">
        <v>471</v>
      </c>
      <c r="BE52" s="1120">
        <v>2050</v>
      </c>
      <c r="BH52" s="1068" t="s">
        <v>1675</v>
      </c>
      <c r="BJ52" s="1217" t="s">
        <v>1072</v>
      </c>
      <c r="BL52" s="1217" t="s">
        <v>1072</v>
      </c>
    </row>
    <row customHeight="1" ht="11.25">
      <c r="A53" s="1074" t="s">
        <v>1701</v>
      </c>
      <c r="E53" s="407" t="s">
        <v>1702</v>
      </c>
      <c r="F53" s="1115" t="s">
        <v>1702</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1703</v>
      </c>
      <c r="K53" s="1746"/>
      <c r="AX53" s="1120" t="s">
        <v>1704</v>
      </c>
      <c r="BE53" s="1120">
        <v>2051</v>
      </c>
      <c r="BH53" s="1068" t="s">
        <v>1679</v>
      </c>
      <c r="BJ53" s="1217" t="s">
        <v>1651</v>
      </c>
      <c r="BL53" s="1217" t="s">
        <v>1651</v>
      </c>
    </row>
    <row customHeight="1" ht="11.25">
      <c r="A54" s="1074" t="s">
        <v>1705</v>
      </c>
      <c r="AX54" s="1120" t="s">
        <v>1706</v>
      </c>
      <c r="AZ54" s="1067" t="s">
        <v>1707</v>
      </c>
      <c r="BE54" s="1120">
        <v>2052</v>
      </c>
      <c r="BH54" s="1068" t="s">
        <v>1685</v>
      </c>
      <c r="BJ54" s="1217" t="s">
        <v>1655</v>
      </c>
      <c r="BL54" s="1217" t="s">
        <v>1655</v>
      </c>
    </row>
    <row customHeight="1" ht="11.25">
      <c r="A55" s="1074" t="s">
        <v>1708</v>
      </c>
      <c r="AX55" s="1120" t="s">
        <v>1709</v>
      </c>
      <c r="AZ55" s="1120" t="s">
        <v>1249</v>
      </c>
      <c r="BE55" s="1120">
        <v>2053</v>
      </c>
      <c r="BH55" s="1070" t="s">
        <v>28</v>
      </c>
      <c r="BJ55" s="1217" t="s">
        <v>1073</v>
      </c>
      <c r="BL55" s="1217" t="s">
        <v>1073</v>
      </c>
    </row>
    <row customHeight="1" ht="11.25">
      <c r="A56" s="1074" t="s">
        <v>1710</v>
      </c>
      <c r="D56" s="1118" t="s">
        <v>1711</v>
      </c>
      <c r="E56" s="1095" t="s">
        <v>113</v>
      </c>
      <c r="F56" s="1074" t="s">
        <v>1712</v>
      </c>
      <c r="AX56" s="1120" t="s">
        <v>1713</v>
      </c>
      <c r="AZ56" s="1120" t="s">
        <v>1273</v>
      </c>
      <c r="BE56" s="1120">
        <v>2054</v>
      </c>
      <c r="BH56" s="1070" t="s">
        <v>28</v>
      </c>
      <c r="BJ56" s="1217" t="s">
        <v>1662</v>
      </c>
      <c r="BL56" s="1217" t="s">
        <v>1662</v>
      </c>
    </row>
    <row customHeight="1" ht="11.25">
      <c r="A57" s="1074" t="s">
        <v>1714</v>
      </c>
      <c r="D57" s="1118" t="s">
        <v>1715</v>
      </c>
      <c r="E57" s="1095" t="s">
        <v>113</v>
      </c>
      <c r="F57" s="1074" t="s">
        <v>1712</v>
      </c>
      <c r="AX57" s="1120" t="s">
        <v>1716</v>
      </c>
      <c r="AZ57" s="1120" t="s">
        <v>1308</v>
      </c>
      <c r="BE57" s="1120">
        <v>2055</v>
      </c>
      <c r="BJ57" s="1217" t="s">
        <v>1671</v>
      </c>
      <c r="BL57" s="1217" t="s">
        <v>1671</v>
      </c>
    </row>
    <row customHeight="1" ht="11.25">
      <c r="A58" s="1074" t="s">
        <v>1717</v>
      </c>
      <c r="D58" s="1118" t="s">
        <v>1718</v>
      </c>
      <c r="E58" s="1095" t="s">
        <v>113</v>
      </c>
      <c r="F58" s="1074" t="s">
        <v>1712</v>
      </c>
      <c r="AX58" s="1120" t="s">
        <v>1719</v>
      </c>
      <c r="BE58" s="1120">
        <v>2056</v>
      </c>
      <c r="BJ58" s="1217" t="s">
        <v>1675</v>
      </c>
      <c r="BL58" s="1217" t="s">
        <v>1675</v>
      </c>
    </row>
    <row customHeight="1" ht="11.25">
      <c r="A59" s="1074" t="s">
        <v>1720</v>
      </c>
      <c r="D59" s="1118" t="s">
        <v>133</v>
      </c>
      <c r="E59" s="1095" t="s">
        <v>1608</v>
      </c>
      <c r="F59" s="1074" t="s">
        <v>1721</v>
      </c>
      <c r="AX59" s="1120" t="s">
        <v>1722</v>
      </c>
      <c r="AZ59" s="1067" t="s">
        <v>1723</v>
      </c>
      <c r="BE59" s="1120">
        <v>2057</v>
      </c>
      <c r="BJ59" s="1217" t="s">
        <v>1679</v>
      </c>
      <c r="BL59" s="1217" t="s">
        <v>1679</v>
      </c>
    </row>
    <row customHeight="1" ht="11.25">
      <c r="A60" s="1074" t="s">
        <v>1724</v>
      </c>
      <c r="D60" s="1118" t="s">
        <v>1725</v>
      </c>
      <c r="E60" s="1095" t="s">
        <v>1608</v>
      </c>
      <c r="F60" s="1074" t="s">
        <v>1721</v>
      </c>
      <c r="AX60" s="1120" t="s">
        <v>1726</v>
      </c>
      <c r="AZ60" s="1120" t="s">
        <v>1250</v>
      </c>
      <c r="BE60" s="1120">
        <v>2058</v>
      </c>
      <c r="BJ60" s="1217" t="s">
        <v>1685</v>
      </c>
      <c r="BL60" s="1217" t="s">
        <v>1685</v>
      </c>
    </row>
    <row customHeight="1" ht="11.25">
      <c r="A61" s="1074" t="s">
        <v>1727</v>
      </c>
      <c r="D61" s="1118" t="s">
        <v>1728</v>
      </c>
      <c r="E61" s="1095" t="s">
        <v>1729</v>
      </c>
      <c r="F61" s="1074" t="s">
        <v>1721</v>
      </c>
      <c r="AX61" s="1120" t="s">
        <v>1730</v>
      </c>
      <c r="AZ61" s="1120" t="s">
        <v>1274</v>
      </c>
      <c r="BE61" s="1120">
        <v>2059</v>
      </c>
      <c r="BL61" s="1217" t="s">
        <v>1065</v>
      </c>
    </row>
    <row customHeight="1" ht="11.25">
      <c r="A62" s="1074" t="s">
        <v>1731</v>
      </c>
      <c r="D62" s="1118" t="s">
        <v>132</v>
      </c>
      <c r="E62" s="1095">
        <v>33</v>
      </c>
      <c r="F62" s="1074" t="s">
        <v>1721</v>
      </c>
      <c r="AZ62" s="1120" t="s">
        <v>1309</v>
      </c>
      <c r="BE62" s="1120">
        <v>2060</v>
      </c>
      <c r="BL62" s="1217" t="s">
        <v>1067</v>
      </c>
    </row>
    <row customHeight="1" ht="11.25">
      <c r="A63" s="1074" t="s">
        <v>1732</v>
      </c>
      <c r="D63" s="1118" t="s">
        <v>1733</v>
      </c>
      <c r="E63" s="1095">
        <v>33</v>
      </c>
      <c r="F63" s="1074" t="s">
        <v>1721</v>
      </c>
      <c r="AZ63" s="1120" t="s">
        <v>1340</v>
      </c>
      <c r="BE63" s="1120">
        <v>2061</v>
      </c>
    </row>
    <row customHeight="1" ht="11.25">
      <c r="A64" s="1074" t="s">
        <v>1734</v>
      </c>
      <c r="D64" s="1118" t="s">
        <v>1735</v>
      </c>
      <c r="E64" s="1095">
        <v>33</v>
      </c>
      <c r="F64" s="1074" t="s">
        <v>1721</v>
      </c>
      <c r="AZ64" s="1120" t="s">
        <v>1363</v>
      </c>
      <c r="BE64" s="1120">
        <v>2062</v>
      </c>
    </row>
    <row customHeight="1" ht="11.25">
      <c r="A65" s="1074" t="s">
        <v>1736</v>
      </c>
      <c r="D65" s="1074"/>
      <c r="BE65" s="1120">
        <v>2063</v>
      </c>
    </row>
    <row customHeight="1" ht="11.25">
      <c r="A66" s="1074" t="s">
        <v>1737</v>
      </c>
      <c r="AZ66" s="1067" t="s">
        <v>1738</v>
      </c>
      <c r="BE66" s="1120">
        <v>2064</v>
      </c>
    </row>
    <row customHeight="1" ht="11.25">
      <c r="A67" s="1074" t="s">
        <v>1739</v>
      </c>
      <c r="AZ67" s="1120" t="s">
        <v>1251</v>
      </c>
      <c r="BE67" s="1120">
        <v>2065</v>
      </c>
    </row>
    <row customHeight="1" ht="11.25">
      <c r="A68" s="1074" t="s">
        <v>1740</v>
      </c>
      <c r="AZ68" s="1120" t="s">
        <v>1275</v>
      </c>
      <c r="BE68" s="1120">
        <v>2066</v>
      </c>
      <c r="BH68" s="1067" t="s">
        <v>1741</v>
      </c>
      <c r="BJ68" s="1067" t="s">
        <v>1742</v>
      </c>
      <c r="BL68" s="1067" t="s">
        <v>1743</v>
      </c>
      <c r="BN68" s="1067" t="s">
        <v>1744</v>
      </c>
    </row>
    <row customHeight="1" ht="11.25">
      <c r="A69" s="1074" t="s">
        <v>1745</v>
      </c>
      <c r="AZ69" s="1120" t="s">
        <v>1310</v>
      </c>
      <c r="BE69" s="1120">
        <v>2067</v>
      </c>
      <c r="BH69" s="1068" t="s">
        <v>1746</v>
      </c>
      <c r="BI69" s="1117" t="s">
        <v>111</v>
      </c>
      <c r="BJ69" s="1068" t="s">
        <v>1747</v>
      </c>
      <c r="BK69" s="1117" t="s">
        <v>111</v>
      </c>
      <c r="BL69" s="1068" t="s">
        <v>1748</v>
      </c>
      <c r="BM69" s="1070" t="s">
        <v>111</v>
      </c>
      <c r="BN69" s="1068" t="s">
        <v>1749</v>
      </c>
    </row>
    <row customHeight="1" ht="11.25">
      <c r="A70" s="1074" t="s">
        <v>1750</v>
      </c>
      <c r="AZ70" s="1120" t="s">
        <v>1341</v>
      </c>
      <c r="BE70" s="1120">
        <v>2068</v>
      </c>
      <c r="BH70" s="1068" t="s">
        <v>1751</v>
      </c>
      <c r="BJ70" s="1068" t="s">
        <v>1752</v>
      </c>
      <c r="BL70" s="1068" t="s">
        <v>1753</v>
      </c>
      <c r="BN70" s="1068" t="s">
        <v>1754</v>
      </c>
    </row>
    <row customHeight="1" ht="11.25">
      <c r="A71" s="1074" t="s">
        <v>1755</v>
      </c>
      <c r="AZ71" s="1120" t="s">
        <v>1343</v>
      </c>
      <c r="BE71" s="1120">
        <v>2069</v>
      </c>
      <c r="BH71" s="1068" t="s">
        <v>1756</v>
      </c>
      <c r="BI71" s="1117" t="s">
        <v>91</v>
      </c>
      <c r="BJ71" s="1068" t="s">
        <v>1757</v>
      </c>
      <c r="BK71" s="1117" t="s">
        <v>91</v>
      </c>
      <c r="BL71" s="1068" t="s">
        <v>1758</v>
      </c>
      <c r="BM71" s="1070" t="s">
        <v>91</v>
      </c>
      <c r="BN71" s="1068" t="s">
        <v>1759</v>
      </c>
    </row>
    <row customHeight="1" ht="11.25">
      <c r="A72" s="1074" t="s">
        <v>1760</v>
      </c>
      <c r="AZ72" s="1120" t="s">
        <v>19</v>
      </c>
      <c r="BE72" s="1120">
        <v>2070</v>
      </c>
      <c r="BH72" s="1068" t="s">
        <v>1761</v>
      </c>
      <c r="BJ72" s="1068" t="s">
        <v>1761</v>
      </c>
      <c r="BL72" s="1068" t="s">
        <v>1761</v>
      </c>
      <c r="BN72" s="1068" t="s">
        <v>1762</v>
      </c>
    </row>
    <row customHeight="1" ht="11.25">
      <c r="A73" s="1074" t="s">
        <v>1763</v>
      </c>
      <c r="BH73" s="1068" t="s">
        <v>1764</v>
      </c>
      <c r="BI73" s="1117" t="s">
        <v>113</v>
      </c>
      <c r="BJ73" s="1068" t="s">
        <v>1765</v>
      </c>
      <c r="BK73" s="1117" t="s">
        <v>113</v>
      </c>
      <c r="BL73" s="1068" t="s">
        <v>1766</v>
      </c>
      <c r="BM73" s="1070" t="s">
        <v>113</v>
      </c>
      <c r="BN73" s="1068" t="s">
        <v>1767</v>
      </c>
    </row>
    <row customHeight="1" ht="11.25">
      <c r="A74" s="1074" t="s">
        <v>1768</v>
      </c>
      <c r="BH74" s="1068" t="s">
        <v>1769</v>
      </c>
      <c r="BJ74" s="1068" t="s">
        <v>1770</v>
      </c>
      <c r="BL74" s="1068" t="s">
        <v>1771</v>
      </c>
      <c r="BN74" s="1068" t="s">
        <v>1772</v>
      </c>
    </row>
    <row customHeight="1" ht="11.25">
      <c r="A75" s="1074" t="s">
        <v>1773</v>
      </c>
      <c r="AZ75" s="1067" t="s">
        <v>1774</v>
      </c>
      <c r="BH75" s="1068" t="s">
        <v>1775</v>
      </c>
      <c r="BJ75" s="1068" t="s">
        <v>1775</v>
      </c>
      <c r="BL75" s="1068" t="s">
        <v>1775</v>
      </c>
    </row>
    <row customHeight="1" ht="11.25">
      <c r="A76" s="1074" t="s">
        <v>1776</v>
      </c>
      <c r="AZ76" s="1120" t="s">
        <v>1259</v>
      </c>
      <c r="BH76" s="1068" t="s">
        <v>1777</v>
      </c>
      <c r="BJ76" s="1068" t="s">
        <v>1778</v>
      </c>
      <c r="BL76" s="1068" t="s">
        <v>1779</v>
      </c>
    </row>
    <row customHeight="1" ht="11.25">
      <c r="A77" s="1074" t="s">
        <v>1780</v>
      </c>
      <c r="AZ77" s="1120" t="s">
        <v>1285</v>
      </c>
    </row>
    <row customHeight="1" ht="11.25">
      <c r="A78" s="1074" t="s">
        <v>1781</v>
      </c>
      <c r="AZ78" s="1120" t="s">
        <v>1317</v>
      </c>
    </row>
    <row customHeight="1" ht="11.25">
      <c r="A79" s="1074" t="s">
        <v>1782</v>
      </c>
      <c r="AZ79" s="1120" t="s">
        <v>1347</v>
      </c>
      <c r="BH79" s="1067" t="s">
        <v>1783</v>
      </c>
      <c r="BJ79" s="1067" t="s">
        <v>1784</v>
      </c>
      <c r="BL79" s="1067" t="s">
        <v>1785</v>
      </c>
    </row>
    <row customHeight="1" ht="11.25">
      <c r="A80" s="1074" t="s">
        <v>1786</v>
      </c>
      <c r="AZ80" s="1120" t="s">
        <v>1368</v>
      </c>
      <c r="BH80" s="1068" t="s">
        <v>1787</v>
      </c>
      <c r="BJ80" s="1068" t="s">
        <v>1788</v>
      </c>
      <c r="BL80" s="1068" t="s">
        <v>1789</v>
      </c>
    </row>
    <row customHeight="1" ht="11.25">
      <c r="A81" s="1074" t="s">
        <v>1790</v>
      </c>
      <c r="AZ81" s="1120" t="s">
        <v>1385</v>
      </c>
      <c r="BH81" s="1068" t="s">
        <v>1791</v>
      </c>
      <c r="BJ81" s="1068" t="s">
        <v>1792</v>
      </c>
      <c r="BL81" s="1068" t="s">
        <v>1793</v>
      </c>
    </row>
    <row customHeight="1" ht="11.25">
      <c r="A82" s="1074" t="s">
        <v>1794</v>
      </c>
      <c r="AZ82" s="1120" t="s">
        <v>1400</v>
      </c>
      <c r="BH82" s="1068" t="s">
        <v>1795</v>
      </c>
      <c r="BJ82" s="1068" t="s">
        <v>1796</v>
      </c>
      <c r="BL82" s="1068" t="s">
        <v>1797</v>
      </c>
    </row>
    <row customHeight="1" ht="11.25">
      <c r="A83" s="1074" t="s">
        <v>1798</v>
      </c>
      <c r="BH83" s="1068" t="s">
        <v>1799</v>
      </c>
      <c r="BJ83" s="1068" t="s">
        <v>1800</v>
      </c>
      <c r="BL83" s="1068" t="s">
        <v>1801</v>
      </c>
    </row>
    <row customHeight="1" ht="11.25">
      <c r="A84" s="1074" t="s">
        <v>1802</v>
      </c>
      <c r="AZ84" s="1067" t="s">
        <v>1803</v>
      </c>
    </row>
    <row customHeight="1" ht="11.25">
      <c r="A85" s="1870" t="s">
        <v>1804</v>
      </c>
      <c r="AZ85" s="1120" t="s">
        <v>1805</v>
      </c>
    </row>
    <row customHeight="1" ht="11.25">
      <c r="A86" s="1074" t="s">
        <v>1806</v>
      </c>
      <c r="AZ86" s="1120" t="s">
        <v>1807</v>
      </c>
      <c r="BH86" s="1067" t="s">
        <v>1808</v>
      </c>
      <c r="BJ86" s="1067" t="s">
        <v>1809</v>
      </c>
      <c r="BL86" s="1067" t="s">
        <v>1810</v>
      </c>
    </row>
    <row customHeight="1" ht="11.25">
      <c r="A87" s="1074" t="s">
        <v>1811</v>
      </c>
      <c r="AZ87" s="1120" t="s">
        <v>1812</v>
      </c>
      <c r="BH87" s="1068" t="s">
        <v>1813</v>
      </c>
      <c r="BJ87" s="1068" t="s">
        <v>1814</v>
      </c>
      <c r="BL87" s="1068" t="s">
        <v>1815</v>
      </c>
    </row>
    <row customHeight="1" ht="11.25">
      <c r="A88" s="1074" t="s">
        <v>1816</v>
      </c>
      <c r="AZ88" s="1606"/>
      <c r="BH88" s="1068" t="s">
        <v>1817</v>
      </c>
      <c r="BJ88" s="1068" t="s">
        <v>1818</v>
      </c>
      <c r="BL88" s="1068" t="s">
        <v>1819</v>
      </c>
    </row>
    <row customHeight="1" ht="11.25">
      <c r="A89" s="1074" t="s">
        <v>1820</v>
      </c>
      <c r="AZ89" s="1067" t="s">
        <v>1821</v>
      </c>
    </row>
    <row customHeight="1" ht="11.25">
      <c r="A90" s="1074" t="s">
        <v>1822</v>
      </c>
      <c r="AZ90" s="1120" t="s">
        <v>1043</v>
      </c>
    </row>
    <row customHeight="1" ht="11.25">
      <c r="A91" s="1074" t="s">
        <v>1823</v>
      </c>
      <c r="AZ91" s="1120" t="s">
        <v>1079</v>
      </c>
      <c r="BH91" s="1067" t="s">
        <v>1824</v>
      </c>
      <c r="BJ91" s="1067" t="s">
        <v>1825</v>
      </c>
      <c r="BL91" s="1067" t="s">
        <v>1826</v>
      </c>
    </row>
    <row customHeight="1" ht="11.25">
      <c r="AZ92" s="1120" t="s">
        <v>1827</v>
      </c>
      <c r="BH92" s="1068" t="s">
        <v>1828</v>
      </c>
      <c r="BJ92" s="1068" t="s">
        <v>1829</v>
      </c>
      <c r="BL92" s="1068" t="s">
        <v>1830</v>
      </c>
    </row>
    <row customHeight="1" ht="11.25">
      <c r="AZ93" s="1120" t="s">
        <v>1831</v>
      </c>
      <c r="BH93" s="1068" t="s">
        <v>1832</v>
      </c>
      <c r="BJ93" s="1068" t="s">
        <v>1833</v>
      </c>
      <c r="BL93" s="1068" t="s">
        <v>1834</v>
      </c>
    </row>
    <row customHeight="1" ht="11.25">
      <c r="AZ94" s="1120" t="s">
        <v>1835</v>
      </c>
    </row>
    <row r="96" customHeight="1" ht="11.25">
      <c r="AZ96" s="1067" t="s">
        <v>1836</v>
      </c>
      <c r="BH96" s="1067" t="s">
        <v>1837</v>
      </c>
      <c r="BJ96" s="1067" t="s">
        <v>1838</v>
      </c>
      <c r="BL96" s="1067" t="s">
        <v>1839</v>
      </c>
      <c r="BN96" s="1067" t="s">
        <v>1840</v>
      </c>
    </row>
    <row customHeight="1" ht="11.25">
      <c r="AZ97" s="1901" t="s">
        <v>1841</v>
      </c>
      <c r="BA97" s="1902" t="s">
        <v>1842</v>
      </c>
      <c r="BH97" s="1068" t="s">
        <v>1843</v>
      </c>
      <c r="BJ97" s="1068" t="s">
        <v>1844</v>
      </c>
      <c r="BL97" s="1068" t="s">
        <v>1845</v>
      </c>
      <c r="BN97" s="1068" t="s">
        <v>1846</v>
      </c>
    </row>
    <row customHeight="1" ht="11.25">
      <c r="AZ98" s="1901" t="s">
        <v>1847</v>
      </c>
      <c r="BA98" s="1902" t="s">
        <v>1848</v>
      </c>
      <c r="BH98" s="1068" t="s">
        <v>1849</v>
      </c>
      <c r="BJ98" s="1068" t="s">
        <v>1850</v>
      </c>
      <c r="BL98" s="1068" t="s">
        <v>1851</v>
      </c>
      <c r="BN98" s="1068" t="s">
        <v>1852</v>
      </c>
    </row>
    <row customHeight="1" ht="22.5">
      <c r="AZ99" s="1901" t="s">
        <v>1853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1854</v>
      </c>
      <c r="BJ99" s="1068" t="s">
        <v>1855</v>
      </c>
      <c r="BL99" s="1068" t="s">
        <v>1856</v>
      </c>
      <c r="BN99" s="1068" t="s">
        <v>1857</v>
      </c>
    </row>
    <row customHeight="1" ht="22.5">
      <c r="AZ100" s="1901" t="s">
        <v>1858</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1446</v>
      </c>
      <c r="BL100" s="1068" t="s">
        <v>1446</v>
      </c>
      <c r="BN100" s="1068" t="s">
        <v>1859</v>
      </c>
    </row>
    <row customHeight="1" ht="22.5">
      <c r="AZ101" s="1901" t="s">
        <v>1860</v>
      </c>
      <c r="BA101" s="1902" t="s">
        <v>1861</v>
      </c>
      <c r="BN101" s="1068" t="s">
        <v>1862</v>
      </c>
    </row>
    <row customHeight="1" ht="22.5">
      <c r="AZ102" s="1901" t="s">
        <v>1863</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1864</v>
      </c>
    </row>
    <row customHeight="1" ht="11.25">
      <c r="AZ103" s="1901" t="s">
        <v>1865</v>
      </c>
      <c r="BA103" s="1902" t="s">
        <v>1866</v>
      </c>
      <c r="BN103" s="1068" t="s">
        <v>1867</v>
      </c>
    </row>
    <row customHeight="1" ht="11.25">
      <c r="BN104" s="1068" t="s">
        <v>1868</v>
      </c>
    </row>
    <row customHeight="1" ht="11.25">
      <c r="AZ105" s="1692" t="s">
        <v>1869</v>
      </c>
    </row>
    <row customHeight="1" ht="11.25">
      <c r="AZ106" s="1120" t="s">
        <v>1870</v>
      </c>
    </row>
    <row customHeight="1" ht="11.25">
      <c r="AZ107" s="1120" t="s">
        <v>1871</v>
      </c>
      <c r="BH107" s="1067" t="s">
        <v>1872</v>
      </c>
      <c r="BJ107" s="1067" t="s">
        <v>1873</v>
      </c>
      <c r="BL107" s="1067" t="s">
        <v>1874</v>
      </c>
      <c r="BN107" s="1067" t="s">
        <v>1875</v>
      </c>
    </row>
    <row customHeight="1" ht="11.25">
      <c r="AZ108" s="1120" t="s">
        <v>596</v>
      </c>
      <c r="BH108" s="1068" t="s">
        <v>1876</v>
      </c>
      <c r="BJ108" s="1068" t="s">
        <v>1877</v>
      </c>
      <c r="BL108" s="1068" t="s">
        <v>1531</v>
      </c>
      <c r="BN108" s="1068" t="s">
        <v>1878</v>
      </c>
    </row>
    <row customHeight="1" ht="11.25">
      <c r="BH109" s="1068" t="s">
        <v>1879</v>
      </c>
    </row>
    <row customHeight="1" ht="11.25">
      <c r="AZ110" s="1692" t="s">
        <v>1880</v>
      </c>
      <c r="BH110" s="1068" t="s">
        <v>1879</v>
      </c>
    </row>
    <row customHeight="1" ht="11.25">
      <c r="AZ111" s="1901" t="s">
        <v>1841</v>
      </c>
      <c r="BA111" s="1902" t="s">
        <v>1842</v>
      </c>
    </row>
    <row customHeight="1" ht="11.25">
      <c r="AZ112" s="1901" t="s">
        <v>1847</v>
      </c>
      <c r="BA112" s="1902" t="s">
        <v>1848</v>
      </c>
    </row>
    <row customHeight="1" ht="22.5">
      <c r="AZ113" s="1901" t="s">
        <v>1853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1858</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1881</v>
      </c>
    </row>
    <row customHeight="1" ht="22.5">
      <c r="AZ115" s="1901" t="s">
        <v>1863</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471</v>
      </c>
    </row>
    <row customHeight="1" ht="11.25">
      <c r="AZ116" s="1901" t="s">
        <v>1865</v>
      </c>
      <c r="BA116" s="1902" t="s">
        <v>1866</v>
      </c>
      <c r="BH116" s="1068" t="s">
        <v>1271</v>
      </c>
    </row>
    <row customHeight="1" ht="11.25">
      <c r="BH117" s="1068" t="s">
        <v>1306</v>
      </c>
    </row>
    <row customHeight="1" ht="11.25">
      <c r="BH118" s="1068" t="s">
        <v>1339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596157-8126-12FB-6ABA-0.95528067}"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324</v>
      </c>
      <c r="J1" s="455" t="s">
        <v>14</v>
      </c>
    </row>
    <row customHeight="1" ht="22.5" hidden="1">
      <c r="A2" s="502"/>
      <c r="B2" s="502"/>
      <c r="C2" s="1730" t="s">
        <v>173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Ненецкий автономный округ</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325</v>
      </c>
      <c r="E9" s="2205"/>
      <c r="F9" s="2205"/>
      <c r="G9" s="2208" t="s">
        <v>326</v>
      </c>
      <c r="J9" s="455">
        <v>11</v>
      </c>
    </row>
    <row customHeight="1" ht="11.549999999999999">
      <c r="A10" s="502"/>
      <c r="B10" s="502"/>
      <c r="C10" s="457"/>
      <c r="D10" s="1474" t="s">
        <v>89</v>
      </c>
      <c r="E10" s="1476" t="s">
        <v>327</v>
      </c>
      <c r="F10" s="1476" t="s">
        <v>328</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ИМУП «ПОСЖИЛКОМСЕРВИС»</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1882</v>
      </c>
      <c r="F13" s="1521" t="s">
        <v>331</v>
      </c>
      <c r="G13" s="474"/>
      <c r="H13" s="1533"/>
      <c r="J13" s="455">
        <v>19</v>
      </c>
    </row>
    <row customHeight="1" ht="19.95">
      <c r="A14" s="502"/>
      <c r="B14" s="502"/>
      <c r="C14" s="457"/>
      <c r="D14" s="1523" t="s">
        <v>733</v>
      </c>
      <c r="E14" s="1524" t="s">
        <v>1883</v>
      </c>
      <c r="F14" s="1526"/>
      <c r="G14" s="1525" t="s">
        <v>1884</v>
      </c>
      <c r="H14" s="1533"/>
      <c r="J14" s="455">
        <v>19</v>
      </c>
    </row>
    <row customHeight="1" ht="19.95">
      <c r="A15" s="502"/>
      <c r="B15" s="502"/>
      <c r="C15" s="457"/>
      <c r="D15" s="1523" t="s">
        <v>332</v>
      </c>
      <c r="E15" s="1524" t="s">
        <v>1885</v>
      </c>
      <c r="F15" s="1526"/>
      <c r="G15" s="1525" t="s">
        <v>1886</v>
      </c>
      <c r="H15" s="1533"/>
      <c r="J15" s="455">
        <v>19</v>
      </c>
    </row>
    <row customHeight="1" ht="24">
      <c r="A16" s="502"/>
      <c r="B16" s="502"/>
      <c r="C16" s="457"/>
      <c r="D16" s="1523" t="s">
        <v>335</v>
      </c>
      <c r="E16" s="1522" t="s">
        <v>1887</v>
      </c>
      <c r="F16" s="1531"/>
      <c r="G16" s="474" t="s">
        <v>1888</v>
      </c>
      <c r="H16" s="1533"/>
      <c r="J16" s="455">
        <v>23</v>
      </c>
    </row>
    <row customHeight="1" ht="48.29999999999999">
      <c r="A17" s="502"/>
      <c r="B17" s="502"/>
      <c r="C17" s="457"/>
      <c r="D17" s="1520">
        <v>3</v>
      </c>
      <c r="E17" s="1527" t="s">
        <v>1889</v>
      </c>
      <c r="F17" s="1526"/>
      <c r="G17" s="474" t="s">
        <v>1890</v>
      </c>
      <c r="H17" s="1533"/>
      <c r="J17" s="455">
        <v>46</v>
      </c>
    </row>
    <row customHeight="1" ht="48.29999999999999">
      <c r="A18" s="1475">
        <v>1</v>
      </c>
      <c r="B18" s="502"/>
      <c r="C18" s="1477"/>
      <c r="D18" s="1520" t="s">
        <v>92</v>
      </c>
      <c r="E18" s="1527" t="s">
        <v>1891</v>
      </c>
      <c r="F18" s="1526"/>
      <c r="G18" s="474" t="s">
        <v>1890</v>
      </c>
      <c r="H18" s="1533"/>
      <c r="I18" s="852"/>
      <c r="J18" s="455">
        <v>46</v>
      </c>
    </row>
    <row customHeight="1" ht="23.25">
      <c r="A19" s="502"/>
      <c r="B19" s="502"/>
      <c r="C19" s="457"/>
      <c r="D19" s="1520" t="s">
        <v>113</v>
      </c>
      <c r="E19" s="1527" t="s">
        <v>1892</v>
      </c>
      <c r="F19" s="1521" t="s">
        <v>331</v>
      </c>
      <c r="G19" s="2471" t="s">
        <v>1893</v>
      </c>
      <c r="H19" s="475"/>
      <c r="J19" s="455">
        <v>22</v>
      </c>
    </row>
    <row s="1530" customFormat="1" customHeight="1" ht="5.25" hidden="1">
      <c r="A20" s="502"/>
      <c r="B20" s="502"/>
      <c r="C20" s="1529"/>
      <c r="D20" s="1528" t="s">
        <v>1140</v>
      </c>
      <c r="E20" s="1014"/>
      <c r="F20" s="1013"/>
      <c r="G20" s="2472"/>
      <c r="J20" s="1530">
        <v>0</v>
      </c>
    </row>
    <row customHeight="1" ht="15.75">
      <c r="A21" s="502"/>
      <c r="B21" s="502"/>
      <c r="C21" s="457"/>
      <c r="D21" s="467"/>
      <c r="E21" s="415" t="s">
        <v>364</v>
      </c>
      <c r="F21" s="469"/>
      <c r="G21" s="2473"/>
      <c r="H21" s="1533"/>
      <c r="J21" s="455">
        <v>15</v>
      </c>
    </row>
    <row s="501" customFormat="1" customHeight="1" ht="26.25">
      <c r="A22" s="502"/>
      <c r="B22" s="502"/>
      <c r="C22" s="502"/>
      <c r="D22" s="1520" t="s">
        <v>93</v>
      </c>
      <c r="E22" s="474" t="s">
        <v>1894</v>
      </c>
      <c r="F22" s="1526"/>
      <c r="G22" s="474" t="s">
        <v>1895</v>
      </c>
      <c r="H22" s="1532"/>
      <c r="J22" s="501">
        <v>25</v>
      </c>
    </row>
    <row s="501" customFormat="1" customHeight="1" ht="19.95">
      <c r="A23" s="502"/>
      <c r="B23" s="502"/>
      <c r="C23" s="502"/>
      <c r="D23" s="1520" t="s">
        <v>94</v>
      </c>
      <c r="E23" s="1527" t="s">
        <v>1896</v>
      </c>
      <c r="F23" s="1531"/>
      <c r="G23" s="474" t="s">
        <v>1897</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83</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1A04A-A823-14B7-B8CB-0.C03E760F}"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1898</v>
      </c>
      <c r="G1" s="1631" t="s">
        <v>49</v>
      </c>
      <c r="H1" s="1631" t="s">
        <v>51</v>
      </c>
      <c r="IU1" s="1155" t="s">
        <v>14</v>
      </c>
    </row>
    <row s="1850" customFormat="1" customHeight="1" ht="22.5" hidden="1">
      <c r="A2" s="831"/>
      <c r="B2" s="1160">
        <v>1</v>
      </c>
      <c r="C2" s="1160"/>
      <c r="D2" s="1928" t="s">
        <v>173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84</v>
      </c>
      <c r="G3" s="494" t="s">
        <v>85</v>
      </c>
      <c r="H3" s="494"/>
      <c r="I3" s="494"/>
      <c r="J3" s="227" t="s">
        <v>86</v>
      </c>
      <c r="K3" s="247" t="s">
        <v>84</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325</v>
      </c>
      <c r="F7" s="2102"/>
      <c r="G7" s="2102"/>
      <c r="H7" s="2102"/>
      <c r="I7" s="2102"/>
      <c r="J7" s="2474" t="s">
        <v>326</v>
      </c>
      <c r="K7" s="500"/>
      <c r="L7" s="500"/>
      <c r="M7" s="500"/>
      <c r="N7" s="500"/>
      <c r="O7" s="226"/>
      <c r="P7" s="500"/>
      <c r="Q7" s="225"/>
      <c r="R7" s="225"/>
      <c r="S7" s="225"/>
      <c r="T7" s="225"/>
      <c r="IU7" s="507">
        <v>14</v>
      </c>
    </row>
    <row s="1819" customFormat="1" customHeight="1" ht="21">
      <c r="A8" s="1155"/>
      <c r="B8" s="1160"/>
      <c r="C8" s="1155"/>
      <c r="D8" s="1495"/>
      <c r="E8" s="1548" t="s">
        <v>89</v>
      </c>
      <c r="F8" s="1540" t="s">
        <v>1898</v>
      </c>
      <c r="G8" s="1540" t="s">
        <v>49</v>
      </c>
      <c r="H8" s="1540" t="s">
        <v>51</v>
      </c>
      <c r="I8" s="1540" t="s">
        <v>1899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1900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83</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18A75-8A38-0C9F-AD98-0.C82A72AB}"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173</v>
      </c>
      <c r="E2" s="1889"/>
      <c r="F2" s="1892" t="str">
        <f>IF(ROIV_INFO_NAME="","",ROIV_INFO_NAME)</f>
        <v>ИМУП «ПОСЖИЛКОМСЕРВИС»</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84</v>
      </c>
      <c r="G3" s="1735" t="s">
        <v>85</v>
      </c>
      <c r="H3" s="494"/>
      <c r="I3" s="494"/>
      <c r="J3" s="494"/>
      <c r="K3" s="494"/>
      <c r="L3" s="227" t="s">
        <v>86</v>
      </c>
      <c r="M3" s="247" t="s">
        <v>84</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325</v>
      </c>
      <c r="F7" s="2102"/>
      <c r="G7" s="2102"/>
      <c r="H7" s="2102"/>
      <c r="I7" s="2102"/>
      <c r="J7" s="2102"/>
      <c r="K7" s="2102"/>
      <c r="L7" s="2474" t="s">
        <v>326</v>
      </c>
      <c r="M7" s="500"/>
      <c r="N7" s="500"/>
      <c r="O7" s="500"/>
      <c r="P7" s="500"/>
      <c r="Q7" s="226"/>
      <c r="R7" s="500"/>
      <c r="S7" s="225"/>
      <c r="T7" s="225"/>
      <c r="U7" s="225"/>
      <c r="V7" s="225"/>
      <c r="IW7" s="507">
        <v>14</v>
      </c>
    </row>
    <row s="1819" customFormat="1" customHeight="1" ht="67.2">
      <c r="A8" s="1155"/>
      <c r="B8" s="1160"/>
      <c r="C8" s="1155"/>
      <c r="D8" s="1495"/>
      <c r="E8" s="2478" t="s">
        <v>89</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1901</v>
      </c>
      <c r="H9" s="1537" t="s">
        <v>1902</v>
      </c>
      <c r="I9" s="1537" t="s">
        <v>1903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ИМУП «ПОСЖИЛКОМСЕРВИС»</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1904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83</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5CC993-A941-6FE8-2742-0.B1ECAA6B}"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173</v>
      </c>
      <c r="E2" s="1904"/>
      <c r="F2" s="1906" t="str">
        <f>IF(ROIV_INFO_NAME="","",ROIV_INFO_NAME)</f>
        <v>ИМУП «ПОСЖИЛКОМСЕРВИС»</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84</v>
      </c>
      <c r="G3" s="1735" t="s">
        <v>85</v>
      </c>
      <c r="H3" s="1893"/>
      <c r="I3" s="1893"/>
      <c r="J3" s="1893"/>
      <c r="K3" s="1893"/>
      <c r="L3" s="227" t="s">
        <v>86</v>
      </c>
      <c r="M3" s="248" t="s">
        <v>84</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325</v>
      </c>
      <c r="F7" s="2102"/>
      <c r="G7" s="2102"/>
      <c r="H7" s="2102"/>
      <c r="I7" s="2102"/>
      <c r="J7" s="2102"/>
      <c r="K7" s="2102"/>
      <c r="L7" s="2474" t="s">
        <v>326</v>
      </c>
      <c r="M7" s="1624"/>
      <c r="N7" s="1624"/>
      <c r="O7" s="1624"/>
      <c r="P7" s="1624"/>
      <c r="Q7" s="1624"/>
      <c r="R7" s="1624"/>
      <c r="S7" s="225"/>
      <c r="T7" s="225"/>
      <c r="U7" s="225"/>
      <c r="V7" s="225"/>
      <c r="IW7" s="1609">
        <v>14</v>
      </c>
    </row>
    <row s="1819" customFormat="1" customHeight="1" ht="67.2">
      <c r="A8" s="1631"/>
      <c r="B8" s="1366"/>
      <c r="C8" s="1631"/>
      <c r="D8" s="1515"/>
      <c r="E8" s="2478" t="s">
        <v>89</v>
      </c>
      <c r="F8" s="2478" t="s">
        <v>1905</v>
      </c>
      <c r="G8" s="2480" t="s">
        <v>1906</v>
      </c>
      <c r="H8" s="2481"/>
      <c r="I8" s="2482"/>
      <c r="J8" s="2478" t="s">
        <v>1907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1901</v>
      </c>
      <c r="H9" s="1894" t="s">
        <v>1902</v>
      </c>
      <c r="I9" s="1894" t="s">
        <v>1903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ИМУП «ПОСЖИЛКОМСЕРВИС»</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1904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83</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C2505-7152-DCEB-2384-0.310E2C34}"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173</v>
      </c>
      <c r="E2" s="2127">
        <v>1</v>
      </c>
      <c r="F2" s="2303" t="str">
        <f>IF(region_name="","",region_name)</f>
        <v>Ненецкий автономный округ</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1908</v>
      </c>
      <c r="L3" s="1543"/>
      <c r="M3" s="1920"/>
      <c r="N3" s="1913"/>
      <c r="O3" s="1535"/>
      <c r="P3" s="511"/>
      <c r="Q3" s="423">
        <v>0</v>
      </c>
    </row>
    <row s="1642" customFormat="1" customHeight="1" ht="5.25" hidden="1">
      <c r="A4" s="496"/>
      <c r="D4" s="494"/>
      <c r="F4" s="247" t="s">
        <v>84</v>
      </c>
      <c r="G4" s="494" t="s">
        <v>85</v>
      </c>
      <c r="H4" s="494"/>
      <c r="I4" s="1923"/>
      <c r="J4" s="1544"/>
      <c r="K4" s="1911"/>
      <c r="L4" s="1911"/>
      <c r="M4" s="1911"/>
      <c r="N4" s="1907"/>
      <c r="O4" s="247" t="s">
        <v>84</v>
      </c>
      <c r="P4" s="247"/>
      <c r="Q4" s="511">
        <v>0</v>
      </c>
    </row>
    <row s="1850" customFormat="1" customHeight="1" ht="22.5" hidden="1">
      <c r="A5" s="1641"/>
      <c r="B5" s="1366">
        <v>1</v>
      </c>
      <c r="C5" s="1366"/>
      <c r="D5" s="801"/>
      <c r="E5" s="1913"/>
      <c r="F5" s="1913"/>
      <c r="G5" s="1913"/>
      <c r="H5" s="1924"/>
      <c r="I5" s="1929" t="s">
        <v>173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325</v>
      </c>
      <c r="F10" s="2127"/>
      <c r="G10" s="2127"/>
      <c r="H10" s="2127"/>
      <c r="I10" s="2127"/>
      <c r="J10" s="2127"/>
      <c r="K10" s="2127"/>
      <c r="L10" s="2127"/>
      <c r="M10" s="2101"/>
      <c r="N10" s="2478" t="s">
        <v>326</v>
      </c>
      <c r="O10" s="500"/>
      <c r="P10" s="500"/>
      <c r="Q10" s="507">
        <v>14</v>
      </c>
    </row>
    <row s="1819" customFormat="1" customHeight="1" ht="44.25">
      <c r="A11" s="1631"/>
      <c r="B11" s="1366"/>
      <c r="C11" s="1631"/>
      <c r="D11" s="1515"/>
      <c r="E11" s="2492" t="s">
        <v>89</v>
      </c>
      <c r="F11" s="2492" t="s">
        <v>329</v>
      </c>
      <c r="G11" s="2492" t="s">
        <v>1909</v>
      </c>
      <c r="H11" s="2492"/>
      <c r="I11" s="2492" t="s">
        <v>1910</v>
      </c>
      <c r="J11" s="2492"/>
      <c r="K11" s="2492"/>
      <c r="L11" s="2492" t="s">
        <v>1911</v>
      </c>
      <c r="M11" s="2480" t="s">
        <v>1912</v>
      </c>
      <c r="N11" s="2491"/>
      <c r="O11" s="1624"/>
      <c r="P11" s="1624"/>
      <c r="Q11" s="1609">
        <v>42</v>
      </c>
    </row>
    <row s="1819" customFormat="1" customHeight="1" ht="29.25">
      <c r="A12" s="1155"/>
      <c r="B12" s="1160"/>
      <c r="C12" s="1155"/>
      <c r="D12" s="1495"/>
      <c r="E12" s="2478"/>
      <c r="F12" s="2492"/>
      <c r="G12" s="1909" t="s">
        <v>1913</v>
      </c>
      <c r="H12" s="1909" t="s">
        <v>333</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Ненецкий автономный округ</v>
      </c>
      <c r="G13" s="2487"/>
      <c r="H13" s="2494"/>
      <c r="I13" s="474"/>
      <c r="J13" s="1905">
        <v>1</v>
      </c>
      <c r="K13" s="1918"/>
      <c r="L13" s="1919"/>
      <c r="M13" s="1919"/>
      <c r="N13" s="2488" t="s">
        <v>1914</v>
      </c>
      <c r="O13" s="1535"/>
      <c r="P13" s="511"/>
      <c r="Q13" s="423">
        <v>22</v>
      </c>
    </row>
    <row s="1850" customFormat="1" customHeight="1" ht="23.25">
      <c r="A14" s="2099"/>
      <c r="B14" s="1160"/>
      <c r="C14" s="1160"/>
      <c r="D14" s="801"/>
      <c r="E14" s="2127"/>
      <c r="F14" s="2486"/>
      <c r="G14" s="2487"/>
      <c r="H14" s="2495"/>
      <c r="I14" s="421"/>
      <c r="J14" s="1500"/>
      <c r="K14" s="1500" t="s">
        <v>1908</v>
      </c>
      <c r="L14" s="1543"/>
      <c r="M14" s="1543"/>
      <c r="N14" s="2489"/>
      <c r="O14" s="1535"/>
      <c r="P14" s="511"/>
      <c r="Q14" s="423">
        <v>22</v>
      </c>
    </row>
    <row s="1850" customFormat="1" customHeight="1" ht="23.25">
      <c r="A15" s="2099"/>
      <c r="B15" s="1160"/>
      <c r="C15" s="412"/>
      <c r="D15" s="801"/>
      <c r="E15" s="421"/>
      <c r="F15" s="1500" t="s">
        <v>1900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83</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AEBB6D-DACF-FBA4-285A-0.777B179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1915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325</v>
      </c>
      <c r="E8" s="2209"/>
      <c r="F8" s="2209"/>
      <c r="G8" s="2209"/>
      <c r="H8" s="2209"/>
      <c r="I8" s="2209" t="s">
        <v>326</v>
      </c>
      <c r="M8" s="121">
        <v>14</v>
      </c>
    </row>
    <row customHeight="1" ht="29.25">
      <c r="D9" s="2209" t="s">
        <v>89</v>
      </c>
      <c r="E9" s="2209" t="s">
        <v>1916</v>
      </c>
      <c r="F9" s="2209"/>
      <c r="G9" s="2209"/>
      <c r="H9" s="2209"/>
      <c r="I9" s="2209"/>
      <c r="M9" s="121">
        <v>28</v>
      </c>
    </row>
    <row customHeight="1" ht="24">
      <c r="D10" s="2209"/>
      <c r="E10" s="127" t="s">
        <v>1917</v>
      </c>
      <c r="F10" s="127" t="s">
        <v>1918</v>
      </c>
      <c r="G10" s="127" t="s">
        <v>1919</v>
      </c>
      <c r="H10" s="127" t="s">
        <v>415</v>
      </c>
      <c r="I10" s="2209"/>
      <c r="M10" s="121">
        <v>23</v>
      </c>
    </row>
    <row customHeight="1" ht="12" hidden="1">
      <c r="D11" s="87" t="s">
        <v>111</v>
      </c>
      <c r="E11" s="87" t="s">
        <v>92</v>
      </c>
      <c r="F11" s="87" t="s">
        <v>113</v>
      </c>
      <c r="G11" s="87" t="s">
        <v>93</v>
      </c>
      <c r="H11" s="87" t="s">
        <v>94</v>
      </c>
      <c r="I11" s="87" t="s">
        <v>114</v>
      </c>
      <c r="M11" s="121">
        <v>0</v>
      </c>
    </row>
    <row s="1823" customFormat="1" customHeight="1" ht="26.25">
      <c r="A12" s="145" t="s">
        <v>91</v>
      </c>
      <c r="B12" s="125" t="s">
        <v>28</v>
      </c>
      <c r="C12" s="126"/>
      <c r="D12" s="128" t="s">
        <v>111</v>
      </c>
      <c r="E12" s="381"/>
      <c r="F12" s="381"/>
      <c r="G12" s="1734" t="s">
        <v>28</v>
      </c>
      <c r="H12" s="382"/>
      <c r="I12" s="2169" t="s">
        <v>1920</v>
      </c>
      <c r="K12" s="272"/>
      <c r="L12" s="273"/>
      <c r="M12" s="117">
        <v>25</v>
      </c>
    </row>
    <row customHeight="1" ht="15.75">
      <c r="A13" s="121"/>
      <c r="B13" s="121"/>
      <c r="C13" s="121"/>
      <c r="D13" s="109"/>
      <c r="E13" s="130" t="s">
        <v>493</v>
      </c>
      <c r="F13" s="129"/>
      <c r="G13" s="129"/>
      <c r="H13" s="214"/>
      <c r="I13" s="2171"/>
      <c r="M13" s="121">
        <v>15</v>
      </c>
    </row>
    <row customHeight="1" ht="3">
      <c r="A14" s="121"/>
      <c r="B14" s="121"/>
      <c r="C14" s="121"/>
      <c r="M14" s="121">
        <v>3</v>
      </c>
    </row>
    <row customHeight="1" ht="29.25">
      <c r="E15" s="2496" t="s">
        <v>1921</v>
      </c>
      <c r="F15" s="2496"/>
      <c r="G15" s="2496"/>
      <c r="H15" s="2496"/>
      <c r="M15" s="121">
        <v>28</v>
      </c>
    </row>
    <row customHeight="1" ht="14.25" hidden="1">
      <c r="A16" s="118" t="s">
        <v>83</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B35FC-ACDC-7343-6021-0.3F6202D6}" mc:Ignorable="x14ac xr xr2 xr3">
  <sheetPr>
    <tabColor rgb="FFCCCCFF"/>
    <pageSetUpPr fitToPage="1"/>
  </sheetPr>
  <dimension ref="A1:J16"/>
  <sheetViews>
    <sheetView topLeftCell="C6" showGridLines="0" zoomScale="90" workbookViewId="0" tabSelected="1">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1922</v>
      </c>
      <c r="E7" s="2498"/>
      <c r="F7" s="267"/>
      <c r="J7" s="69">
        <v>22</v>
      </c>
    </row>
    <row customHeight="1" ht="3">
      <c r="C8" s="92"/>
      <c r="D8" s="70"/>
      <c r="E8" s="70"/>
      <c r="J8" s="69">
        <v>3</v>
      </c>
    </row>
    <row customHeight="1" ht="16.8">
      <c r="C9" s="92"/>
      <c r="D9" s="105" t="s">
        <v>89</v>
      </c>
      <c r="E9" s="260" t="s">
        <v>1923</v>
      </c>
      <c r="J9" s="69">
        <v>16</v>
      </c>
    </row>
    <row customHeight="1" ht="1.05">
      <c r="C10" s="92"/>
      <c r="D10" s="87"/>
      <c r="E10" s="87"/>
      <c r="J10" s="69">
        <v>1</v>
      </c>
    </row>
    <row customHeight="1" ht="11.25" hidden="1">
      <c r="C11" s="92"/>
      <c r="D11" s="150">
        <v>0</v>
      </c>
      <c r="E11" s="261"/>
      <c r="J11" s="69">
        <v>0</v>
      </c>
    </row>
    <row customHeight="1" ht="15.75">
      <c r="C12" s="136"/>
      <c r="D12" s="113">
        <v>1</v>
      </c>
      <c r="E12" s="377" t="s">
        <v>1924</v>
      </c>
      <c r="J12" s="69">
        <v>15</v>
      </c>
    </row>
    <row customHeight="1" ht="12.75">
      <c r="C13" s="92"/>
      <c r="D13" s="262"/>
      <c r="E13" s="263" t="s">
        <v>1925</v>
      </c>
      <c r="J13" s="69">
        <v>12</v>
      </c>
    </row>
    <row customHeight="1" ht="3">
      <c r="J14" s="69">
        <v>3</v>
      </c>
    </row>
    <row customHeight="1" ht="23.25">
      <c r="C15" s="137"/>
      <c r="D15" s="2499" t="s">
        <v>1926</v>
      </c>
      <c r="E15" s="2499"/>
      <c r="F15" s="138"/>
      <c r="G15" s="138"/>
      <c r="H15" s="138"/>
      <c r="I15" s="138"/>
      <c r="J15" s="69">
        <v>22</v>
      </c>
    </row>
    <row customHeight="1" ht="14.25" hidden="1">
      <c r="A16" s="69" t="s">
        <v>83</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89F124-4125-D696-222C-0.D309B87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1927</v>
      </c>
      <c r="E7" s="2100"/>
      <c r="F7" s="267"/>
      <c r="M7" s="69">
        <v>22</v>
      </c>
    </row>
    <row customHeight="1" ht="3">
      <c r="C8" s="92"/>
      <c r="D8" s="70"/>
      <c r="E8" s="70"/>
      <c r="M8" s="69">
        <v>3</v>
      </c>
    </row>
    <row customHeight="1" ht="16.8">
      <c r="C9" s="92"/>
      <c r="D9" s="105" t="s">
        <v>89</v>
      </c>
      <c r="E9" s="108" t="s">
        <v>312</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1925</v>
      </c>
      <c r="M12" s="69">
        <v>14</v>
      </c>
    </row>
    <row customHeight="1" ht="14.25" hidden="1">
      <c r="A13" s="69" t="s">
        <v>83</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7CD385-8E09-F911-8A27-0.C3461B5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304</v>
      </c>
      <c r="M2" s="1553" t="s">
        <v>305</v>
      </c>
      <c r="R2" s="1553" t="s">
        <v>306</v>
      </c>
      <c r="S2" s="1553" t="s">
        <v>305</v>
      </c>
      <c r="X2" s="1553" t="s">
        <v>304</v>
      </c>
      <c r="Y2" s="1553" t="s">
        <v>305</v>
      </c>
      <c r="AD2" s="1553" t="s">
        <v>304</v>
      </c>
      <c r="AE2" s="1553" t="s">
        <v>305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307</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ИМУП «ПОСЖИЛКОМСЕРВИС»</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89</v>
      </c>
      <c r="E8" s="2127" t="s">
        <v>107</v>
      </c>
      <c r="F8" s="2192" t="s">
        <v>124</v>
      </c>
      <c r="G8" s="2193"/>
      <c r="H8" s="2192" t="s">
        <v>89</v>
      </c>
      <c r="I8" s="2193"/>
      <c r="J8" s="2127" t="s">
        <v>125</v>
      </c>
      <c r="K8" s="1556"/>
      <c r="L8" s="2196" t="s">
        <v>308</v>
      </c>
      <c r="M8" s="2196"/>
      <c r="N8" s="2196"/>
      <c r="O8" s="2196"/>
      <c r="P8" s="2196"/>
      <c r="Q8" s="1557"/>
      <c r="R8" s="2096" t="s">
        <v>309</v>
      </c>
      <c r="S8" s="2197"/>
      <c r="T8" s="2197"/>
      <c r="U8" s="2197"/>
      <c r="V8" s="2197"/>
      <c r="W8" s="1557"/>
      <c r="X8" s="2198" t="s">
        <v>310</v>
      </c>
      <c r="Y8" s="2198"/>
      <c r="Z8" s="2198"/>
      <c r="AA8" s="2198"/>
      <c r="AB8" s="2198"/>
      <c r="AC8" s="1558"/>
      <c r="AD8" s="2127" t="s">
        <v>311</v>
      </c>
      <c r="AE8" s="2127"/>
      <c r="AF8" s="2127"/>
      <c r="AG8" s="2127"/>
      <c r="AH8" s="2101"/>
      <c r="AI8" s="2127" t="s">
        <v>312</v>
      </c>
      <c r="AJ8" s="1574"/>
      <c r="BM8" s="293">
        <v>32</v>
      </c>
    </row>
    <row customHeight="1" ht="23.25">
      <c r="D9" s="2127"/>
      <c r="E9" s="2127"/>
      <c r="F9" s="2175" t="s">
        <v>90</v>
      </c>
      <c r="G9" s="2175" t="s">
        <v>130</v>
      </c>
      <c r="H9" s="2194"/>
      <c r="I9" s="2195"/>
      <c r="J9" s="2101"/>
      <c r="K9" s="1559"/>
      <c r="L9" s="2127" t="s">
        <v>313</v>
      </c>
      <c r="M9" s="2101"/>
      <c r="N9" s="2192" t="s">
        <v>89</v>
      </c>
      <c r="O9" s="2193"/>
      <c r="P9" s="2127" t="s">
        <v>131</v>
      </c>
      <c r="Q9" s="1556"/>
      <c r="R9" s="2127" t="s">
        <v>313</v>
      </c>
      <c r="S9" s="2101"/>
      <c r="T9" s="2192" t="s">
        <v>89</v>
      </c>
      <c r="U9" s="2193"/>
      <c r="V9" s="2127" t="s">
        <v>131</v>
      </c>
      <c r="W9" s="1556"/>
      <c r="X9" s="2127" t="s">
        <v>313</v>
      </c>
      <c r="Y9" s="2101"/>
      <c r="Z9" s="2192" t="s">
        <v>89</v>
      </c>
      <c r="AA9" s="2193"/>
      <c r="AB9" s="2127" t="s">
        <v>314</v>
      </c>
      <c r="AC9" s="1556"/>
      <c r="AD9" s="2127" t="s">
        <v>313</v>
      </c>
      <c r="AE9" s="2101"/>
      <c r="AF9" s="2192" t="s">
        <v>89</v>
      </c>
      <c r="AG9" s="2193"/>
      <c r="AH9" s="2101" t="s">
        <v>314</v>
      </c>
      <c r="AI9" s="2127"/>
      <c r="AJ9" s="1574"/>
      <c r="BM9" s="293">
        <v>22</v>
      </c>
    </row>
    <row customHeight="1" ht="24">
      <c r="D10" s="2175"/>
      <c r="E10" s="2175"/>
      <c r="F10" s="2199"/>
      <c r="G10" s="2199"/>
      <c r="H10" s="2200"/>
      <c r="I10" s="2201"/>
      <c r="J10" s="2192"/>
      <c r="K10" s="1559"/>
      <c r="L10" s="1578" t="s">
        <v>315</v>
      </c>
      <c r="M10" s="1573" t="s">
        <v>316</v>
      </c>
      <c r="N10" s="2194"/>
      <c r="O10" s="2195"/>
      <c r="P10" s="2175"/>
      <c r="Q10" s="1556"/>
      <c r="R10" s="1578" t="s">
        <v>315</v>
      </c>
      <c r="S10" s="1573" t="s">
        <v>316</v>
      </c>
      <c r="T10" s="2194"/>
      <c r="U10" s="2195"/>
      <c r="V10" s="2175"/>
      <c r="W10" s="1556"/>
      <c r="X10" s="1578" t="s">
        <v>315</v>
      </c>
      <c r="Y10" s="1573" t="s">
        <v>316</v>
      </c>
      <c r="Z10" s="2194"/>
      <c r="AA10" s="2195"/>
      <c r="AB10" s="2175"/>
      <c r="AC10" s="1556"/>
      <c r="AD10" s="1578" t="s">
        <v>315</v>
      </c>
      <c r="AE10" s="1573" t="s">
        <v>316</v>
      </c>
      <c r="AF10" s="2194"/>
      <c r="AG10" s="2195"/>
      <c r="AH10" s="2192"/>
      <c r="AI10" s="2175"/>
      <c r="AJ10" s="1574"/>
      <c r="AK10" s="254" t="s">
        <v>317</v>
      </c>
      <c r="AL10" s="254" t="s">
        <v>132</v>
      </c>
      <c r="BM10" s="293">
        <v>23</v>
      </c>
    </row>
    <row customHeight="1" ht="15">
      <c r="D11" s="2183" t="s">
        <v>111</v>
      </c>
      <c r="E11" s="2179" t="s">
        <v>318</v>
      </c>
      <c r="F11" s="2179" t="s">
        <v>319</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318</v>
      </c>
      <c r="F17" s="2179" t="s">
        <v>320</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91</v>
      </c>
      <c r="E23" s="2179" t="s">
        <v>318</v>
      </c>
      <c r="F23" s="2179" t="s">
        <v>321</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99</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92</v>
      </c>
      <c r="E29" s="2179" t="s">
        <v>318</v>
      </c>
      <c r="F29" s="2179" t="s">
        <v>322</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318</v>
      </c>
      <c r="F35" s="2179" t="s">
        <v>323</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83</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87F3-69FE-ACC3-E8E7-0.AFB3FF2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1928</v>
      </c>
      <c r="C2" s="2500"/>
      <c r="D2" s="2500"/>
      <c r="E2" s="268"/>
      <c r="F2" s="89">
        <v>22</v>
      </c>
    </row>
    <row customHeight="1" ht="3">
      <c r="F3" s="89">
        <v>3</v>
      </c>
    </row>
    <row customHeight="1" ht="23.25">
      <c r="B4" s="2614" t="s">
        <v>1929</v>
      </c>
      <c r="C4" s="383" t="s">
        <v>1930</v>
      </c>
      <c r="D4" s="383" t="s">
        <v>1931</v>
      </c>
      <c r="F4" s="89">
        <v>22</v>
      </c>
    </row>
    <row customHeight="1" ht="11.25" hidden="1">
      <c r="A5" s="89" t="s">
        <v>83</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CAD1C2-B566-7C33-676F-0.91FE2EF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1932</v>
      </c>
    </row>
    <row r="4" s="264" customFormat="1" customHeight="1" ht="15">
      <c r="C4" s="1816"/>
      <c r="D4" s="113"/>
      <c r="E4" s="377"/>
    </row>
    <row r="6" s="1815" customFormat="1" customHeight="1" ht="17.25">
      <c r="A6" s="1815" t="s">
        <v>1933</v>
      </c>
    </row>
    <row r="8" s="264" customFormat="1" customHeight="1" ht="17.25">
      <c r="C8" s="1817"/>
      <c r="D8" s="113"/>
      <c r="E8" s="114"/>
    </row>
    <row r="11" s="1815" customFormat="1" customHeight="1" ht="17.25">
      <c r="A11" s="1815" t="s">
        <v>1934</v>
      </c>
    </row>
    <row r="13" s="1819" customFormat="1" customHeight="1" ht="15">
      <c r="A13" s="2217">
        <v>1</v>
      </c>
      <c r="B13" s="1160"/>
      <c r="C13" s="801" t="s">
        <v>173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1935</v>
      </c>
    </row>
    <row r="19" s="1850" customFormat="1" customHeight="1" ht="15">
      <c r="A19" s="1882"/>
      <c r="B19" s="1366">
        <v>1</v>
      </c>
      <c r="C19" s="1366"/>
      <c r="D19" s="800" t="s">
        <v>173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1936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173</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1937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173</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1938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173</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1939</v>
      </c>
    </row>
    <row customHeight="1" ht="11.25"/>
    <row s="455" customFormat="1" customHeight="1" ht="22.5">
      <c r="A39" s="1791"/>
      <c r="B39" s="457"/>
      <c r="C39" s="859"/>
      <c r="D39" s="440"/>
      <c r="E39" s="860"/>
      <c r="F39" s="1812"/>
      <c r="G39" s="1822"/>
      <c r="H39" s="475"/>
    </row>
    <row customHeight="1" ht="11.25"/>
    <row s="1815" customFormat="1" customHeight="1" ht="11.25">
      <c r="A41" s="1815" t="s">
        <v>1940</v>
      </c>
    </row>
    <row customHeight="1" ht="11.25"/>
    <row s="455" customFormat="1" customHeight="1" ht="22.5">
      <c r="A43" s="457"/>
      <c r="B43" s="457"/>
      <c r="C43" s="457"/>
      <c r="D43" s="440"/>
      <c r="E43" s="860"/>
      <c r="F43" s="861"/>
      <c r="G43" s="1822"/>
      <c r="H43" s="475"/>
    </row>
    <row customHeight="1" ht="11.25"/>
    <row s="1815" customFormat="1" customHeight="1" ht="11.25">
      <c r="A45" s="1815" t="s">
        <v>1941</v>
      </c>
    </row>
    <row customHeight="1" ht="11.25"/>
    <row s="455" customFormat="1" customHeight="1" ht="24">
      <c r="A47" s="2202" t="s">
        <v>338</v>
      </c>
      <c r="B47" s="502"/>
      <c r="C47" s="2213"/>
      <c r="D47" s="445" t="str">
        <f>A47</f>
        <v>5.1</v>
      </c>
      <c r="E47" s="442" t="s">
        <v>339</v>
      </c>
      <c r="F47" s="1976" t="s">
        <v>331</v>
      </c>
      <c r="G47" s="444" t="s">
        <v>340</v>
      </c>
      <c r="H47" s="475"/>
      <c r="I47" s="852"/>
    </row>
    <row s="455" customFormat="1" customHeight="1" ht="22.5">
      <c r="A48" s="2202"/>
      <c r="B48" s="502"/>
      <c r="C48" s="2213"/>
      <c r="D48" s="440" t="str">
        <f>D47&amp;".1"</f>
        <v>5.1.1</v>
      </c>
      <c r="E48" s="439" t="s">
        <v>341</v>
      </c>
      <c r="F48" s="1977" t="s">
        <v>28</v>
      </c>
      <c r="G48" s="474"/>
      <c r="H48" s="475"/>
      <c r="I48" s="852"/>
    </row>
    <row s="455" customFormat="1" customHeight="1" ht="22.5">
      <c r="A49" s="2202"/>
      <c r="B49" s="502"/>
      <c r="C49" s="2213"/>
      <c r="D49" s="440" t="str">
        <f>D47&amp;".2"</f>
        <v>5.1.2</v>
      </c>
      <c r="E49" s="439" t="s">
        <v>342</v>
      </c>
      <c r="F49" s="1732" t="s">
        <v>28</v>
      </c>
      <c r="G49" s="444" t="s">
        <v>343</v>
      </c>
      <c r="H49" s="475"/>
      <c r="I49" s="852"/>
    </row>
    <row s="455" customFormat="1" customHeight="1" ht="22.5">
      <c r="A50" s="2202"/>
      <c r="B50" s="502"/>
      <c r="C50" s="2213"/>
      <c r="D50" s="440" t="str">
        <f>D47&amp;".3"</f>
        <v>5.1.3</v>
      </c>
      <c r="E50" s="439" t="s">
        <v>344</v>
      </c>
      <c r="F50" s="1977" t="s">
        <v>28</v>
      </c>
      <c r="G50" s="474"/>
      <c r="H50" s="475"/>
      <c r="I50" s="852"/>
    </row>
    <row s="455" customFormat="1" customHeight="1" ht="22.5">
      <c r="A51" s="2202"/>
      <c r="B51" s="502"/>
      <c r="C51" s="2213"/>
      <c r="D51" s="440" t="str">
        <f>D47&amp;".4"</f>
        <v>5.1.4</v>
      </c>
      <c r="E51" s="439" t="s">
        <v>345</v>
      </c>
      <c r="F51" s="1977" t="s">
        <v>28</v>
      </c>
      <c r="G51" s="444" t="s">
        <v>346</v>
      </c>
      <c r="H51" s="475"/>
      <c r="I51" s="852"/>
    </row>
    <row r="54" s="1815" customFormat="1" customHeight="1" ht="17.25">
      <c r="A54" s="1815" t="s">
        <v>1942</v>
      </c>
    </row>
    <row r="56" s="1612" customFormat="1" customHeight="1" ht="18.75">
      <c r="A56" s="89"/>
      <c r="B56" s="1823"/>
      <c r="C56" s="1823"/>
      <c r="D56" s="1824"/>
      <c r="E56" s="1809"/>
      <c r="F56" s="868">
        <v>13</v>
      </c>
      <c r="G56" s="867"/>
      <c r="H56" s="793"/>
      <c r="I56" s="791"/>
      <c r="J56" s="520" t="s">
        <v>67</v>
      </c>
      <c r="K56" s="1825" t="s">
        <v>28</v>
      </c>
      <c r="L56" s="89"/>
      <c r="M56" s="1636"/>
      <c r="N56" s="1636"/>
      <c r="O56" s="1636"/>
      <c r="P56" s="516" t="s">
        <v>417</v>
      </c>
      <c r="Q56" s="516" t="s">
        <v>418</v>
      </c>
      <c r="R56" s="517" t="s">
        <v>419</v>
      </c>
      <c r="S56" s="1636" t="s">
        <v>420</v>
      </c>
      <c r="T56" s="1636"/>
      <c r="U56" s="1636"/>
      <c r="V56" s="1636"/>
    </row>
    <row r="58" s="1815" customFormat="1" customHeight="1" ht="11.25">
      <c r="A58" s="1815" t="s">
        <v>1943</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406</v>
      </c>
      <c r="AQ60" s="1624" t="s">
        <v>406</v>
      </c>
      <c r="AR60" s="1636"/>
      <c r="AS60" s="1636"/>
    </row>
    <row r="62" s="1815" customFormat="1" customHeight="1" ht="11.25">
      <c r="A62" s="1815" t="s">
        <v>1944</v>
      </c>
    </row>
    <row r="64" s="1823" customFormat="1" customHeight="1" ht="15">
      <c r="A64" s="145" t="s">
        <v>91</v>
      </c>
      <c r="B64" s="125" t="s">
        <v>28</v>
      </c>
      <c r="C64" s="1826"/>
      <c r="D64" s="128"/>
      <c r="E64" s="381"/>
      <c r="F64" s="381"/>
      <c r="G64" s="1803"/>
      <c r="H64" s="1825"/>
      <c r="I64" s="1804"/>
      <c r="K64" s="272"/>
      <c r="L64" s="273"/>
    </row>
    <row r="66" s="1815" customFormat="1" customHeight="1" ht="11.25">
      <c r="A66" s="1815" t="s">
        <v>1945</v>
      </c>
    </row>
    <row r="68" s="1635" customFormat="1" customHeight="1" ht="14.25">
      <c r="A68" s="343"/>
      <c r="B68" s="1160"/>
      <c r="C68" s="376"/>
      <c r="D68" s="1810"/>
      <c r="E68" s="886"/>
      <c r="F68" s="1825"/>
      <c r="G68" s="89"/>
      <c r="I68" s="1624"/>
      <c r="J68" s="1624"/>
    </row>
    <row r="70" s="1815" customFormat="1" customHeight="1" ht="11.25">
      <c r="A70" s="1815" t="s">
        <v>1946</v>
      </c>
    </row>
    <row r="72" s="1635" customFormat="1" customHeight="1" ht="27">
      <c r="A72" s="1166"/>
      <c r="B72" s="1166"/>
      <c r="C72" s="1166"/>
      <c r="D72" s="1160"/>
      <c r="E72" s="1827"/>
      <c r="F72" s="2581"/>
      <c r="G72" s="2582"/>
      <c r="H72" s="2583" t="s">
        <v>67</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67</v>
      </c>
      <c r="Z72" s="1808"/>
      <c r="AA72" s="1792">
        <v>1</v>
      </c>
      <c r="AB72" s="1242"/>
      <c r="AD72" s="1636" t="s">
        <v>1947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1948</v>
      </c>
    </row>
    <row r="75" s="1815" customFormat="1" customHeight="1" ht="11.25">
      <c r="A75" s="1815" t="s">
        <v>1949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1947</v>
      </c>
    </row>
    <row r="79" s="1815" customFormat="1" customHeight="1" ht="11.25">
      <c r="A79" s="1815" t="s">
        <v>1950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401</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1951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1952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1953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1954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1955</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401</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1953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1956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1957</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1958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1959</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634</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589</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590</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635</v>
      </c>
      <c r="F118" s="2376"/>
      <c r="G118" s="2376"/>
      <c r="H118" s="2376"/>
      <c r="I118" s="2376"/>
      <c r="J118" s="2376"/>
      <c r="K118" s="2376"/>
      <c r="L118" s="2376"/>
      <c r="M118" s="2376"/>
      <c r="N118" s="2376"/>
      <c r="O118" s="2376"/>
      <c r="P118" s="2376"/>
      <c r="Q118" s="558">
        <f>SUMIF(T119:T120,"i",Q119:Q120)</f>
        <v>0</v>
      </c>
      <c r="R118" s="1017"/>
      <c r="S118" s="1798" t="s">
        <v>636</v>
      </c>
      <c r="T118" s="717" t="s">
        <v>637</v>
      </c>
      <c r="U118" s="2374">
        <v>1</v>
      </c>
      <c r="V118" s="2374" t="s">
        <v>600</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1960</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638</v>
      </c>
      <c r="F121" s="2376"/>
      <c r="G121" s="2376"/>
      <c r="H121" s="2376"/>
      <c r="I121" s="2376"/>
      <c r="J121" s="2376"/>
      <c r="K121" s="2376"/>
      <c r="L121" s="2376"/>
      <c r="M121" s="2376"/>
      <c r="N121" s="2376"/>
      <c r="O121" s="2376"/>
      <c r="P121" s="2376"/>
      <c r="Q121" s="558">
        <f>SUMIF(T122:T123,"i",Q122:Q123)</f>
        <v>0</v>
      </c>
      <c r="R121" s="1017"/>
      <c r="S121" s="1798" t="s">
        <v>639</v>
      </c>
      <c r="T121" s="717" t="s">
        <v>637</v>
      </c>
      <c r="U121" s="2374">
        <v>1</v>
      </c>
      <c r="V121" s="2374" t="s">
        <v>600</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1960</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1961</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634</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589</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590</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635</v>
      </c>
      <c r="F130" s="2376"/>
      <c r="G130" s="2376"/>
      <c r="H130" s="2376"/>
      <c r="I130" s="2376"/>
      <c r="J130" s="2376"/>
      <c r="K130" s="2376"/>
      <c r="L130" s="2376"/>
      <c r="M130" s="2376"/>
      <c r="N130" s="2376"/>
      <c r="O130" s="2376"/>
      <c r="P130" s="2376"/>
      <c r="Q130" s="558">
        <f>SUMIF(T131:T132,"i",Q131:Q132)</f>
        <v>0</v>
      </c>
      <c r="R130" s="1017"/>
      <c r="S130" s="1798" t="s">
        <v>636</v>
      </c>
      <c r="T130" s="717" t="s">
        <v>637</v>
      </c>
      <c r="U130" s="2374">
        <v>1</v>
      </c>
      <c r="V130" s="2374" t="s">
        <v>600</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1960</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637</v>
      </c>
      <c r="U133" s="2374">
        <v>1</v>
      </c>
      <c r="V133" s="2374" t="s">
        <v>600</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1962</v>
      </c>
    </row>
    <row r="139" s="1850" customFormat="1" customHeight="1" ht="45">
      <c r="A139" s="1806"/>
      <c r="B139" s="1160"/>
      <c r="C139" s="412"/>
      <c r="D139" s="89"/>
      <c r="E139" s="2572"/>
      <c r="F139" s="2108" t="s">
        <v>111</v>
      </c>
      <c r="G139" s="2575" t="s">
        <v>28</v>
      </c>
      <c r="H139" s="289"/>
      <c r="I139" s="637" t="s">
        <v>111</v>
      </c>
      <c r="J139" s="1807" t="s">
        <v>1963</v>
      </c>
      <c r="K139" s="638" t="s">
        <v>571</v>
      </c>
      <c r="L139" s="2224" t="s">
        <v>571</v>
      </c>
      <c r="M139" s="2577"/>
      <c r="N139" s="638" t="s">
        <v>571</v>
      </c>
      <c r="O139" s="638" t="s">
        <v>571</v>
      </c>
      <c r="P139" s="638" t="s">
        <v>571</v>
      </c>
      <c r="Q139" s="639">
        <f>SUM(Q140:Q142)</f>
        <v>0</v>
      </c>
      <c r="R139" s="639">
        <f>IF(R136=0,0,(Q136/R136)*100)</f>
        <v>0</v>
      </c>
      <c r="S139" s="2179"/>
      <c r="T139" s="717" t="s">
        <v>637</v>
      </c>
      <c r="U139" s="89"/>
      <c r="V139" s="89"/>
      <c r="AC139" s="89"/>
    </row>
    <row s="1850" customFormat="1" customHeight="1" ht="11.25">
      <c r="A140" s="1806"/>
      <c r="B140" s="1160"/>
      <c r="C140" s="412"/>
      <c r="D140" s="89"/>
      <c r="E140" s="2573"/>
      <c r="F140" s="2108"/>
      <c r="G140" s="2575"/>
      <c r="H140" s="2127"/>
      <c r="I140" s="2515" t="s">
        <v>1046</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1964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1965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1046</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1964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1966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67</v>
      </c>
      <c r="L154" s="2108"/>
      <c r="M154" s="2108" t="s">
        <v>111</v>
      </c>
      <c r="N154" s="2504" t="str">
        <f>IF(Z154="","",INDEX(TERRITORY_MR_LIST,MATCH(Z154,TERRITORY_LIST_ID,0)))</f>
        <v/>
      </c>
      <c r="O154" s="2185" t="s">
        <v>67</v>
      </c>
      <c r="P154" s="2108"/>
      <c r="Q154" s="2108" t="s">
        <v>111</v>
      </c>
      <c r="R154" s="2502" t="s">
        <v>28</v>
      </c>
      <c r="S154" s="2107" t="s">
        <v>67</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170</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171</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172</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189</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67</v>
      </c>
      <c r="L160" s="2108"/>
      <c r="M160" s="2108" t="s">
        <v>111</v>
      </c>
      <c r="N160" s="2504" t="str">
        <f>IF(Z160="","",INDEX(TERRITORY_MR_LIST,MATCH(Z160,TERRITORY_LIST_ID,0)))</f>
        <v/>
      </c>
      <c r="O160" s="2185" t="s">
        <v>67</v>
      </c>
      <c r="P160" s="2108"/>
      <c r="Q160" s="2108" t="s">
        <v>111</v>
      </c>
      <c r="R160" s="2502" t="s">
        <v>28</v>
      </c>
      <c r="S160" s="2107" t="s">
        <v>67</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170</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171</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172</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67</v>
      </c>
      <c r="P165" s="2108"/>
      <c r="Q165" s="2108" t="s">
        <v>111</v>
      </c>
      <c r="R165" s="2502" t="s">
        <v>28</v>
      </c>
      <c r="S165" s="2107" t="s">
        <v>67</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170</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171</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67</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170</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1967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67</v>
      </c>
      <c r="L176" s="2108"/>
      <c r="M176" s="2108" t="s">
        <v>111</v>
      </c>
      <c r="N176" s="2504" t="str">
        <f>IF(Z176="","",INDEX(TERRITORY_MR_LIST,MATCH(Z176,TERRITORY_LIST_ID,0)))</f>
        <v/>
      </c>
      <c r="O176" s="2185" t="s">
        <v>67</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171</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172</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189</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67</v>
      </c>
      <c r="L182" s="2108"/>
      <c r="M182" s="2108" t="s">
        <v>111</v>
      </c>
      <c r="N182" s="2504" t="str">
        <f>IF(Z182="","",INDEX(TERRITORY_MR_LIST,MATCH(Z182,TERRITORY_LIST_ID,0)))</f>
        <v/>
      </c>
      <c r="O182" s="2185" t="s">
        <v>67</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171</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172</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67</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171</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1968</v>
      </c>
    </row>
    <row customHeight="1" ht="17.25">
      <c r="G201" s="1839"/>
      <c r="H201" s="1839"/>
      <c r="I201" s="1839"/>
      <c r="M201" s="1835"/>
    </row>
    <row s="1850" customFormat="1" customHeight="1" ht="15">
      <c r="D202" s="2523"/>
      <c r="E202" s="2199"/>
      <c r="F202" s="2199"/>
      <c r="G202" s="2185"/>
      <c r="H202" s="1564"/>
      <c r="I202" s="2527">
        <v>1</v>
      </c>
      <c r="J202" s="2501"/>
      <c r="K202" s="1579"/>
      <c r="L202" s="2185" t="s">
        <v>67</v>
      </c>
      <c r="M202" s="2185" t="s">
        <v>67</v>
      </c>
      <c r="N202" s="1564"/>
      <c r="O202" s="2108" t="s">
        <v>111</v>
      </c>
      <c r="P202" s="2517"/>
      <c r="Q202" s="1580"/>
      <c r="R202" s="2185" t="s">
        <v>67</v>
      </c>
      <c r="S202" s="2185" t="s">
        <v>67</v>
      </c>
      <c r="T202" s="1855"/>
      <c r="U202" s="2108" t="s">
        <v>111</v>
      </c>
      <c r="V202" s="2524" t="str">
        <f>IF(AK202="","",INDEX(TERRITORY_MR_LIST,MATCH(AK202,TERRITORY_LIST_ID,0)))</f>
        <v/>
      </c>
      <c r="W202" s="1581"/>
      <c r="X202" s="2185" t="s">
        <v>67</v>
      </c>
      <c r="Y202" s="2185" t="s">
        <v>19</v>
      </c>
      <c r="Z202" s="1564"/>
      <c r="AA202" s="2108" t="s">
        <v>111</v>
      </c>
      <c r="AB202" s="2526"/>
      <c r="AC202" s="1582"/>
      <c r="AD202" s="2185" t="s">
        <v>67</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1969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1970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1971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189</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7E913-175D-64A7-6C06-0.0DC60E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1972</v>
      </c>
      <c r="B1" s="846"/>
      <c r="C1" s="982" t="s">
        <v>1973</v>
      </c>
      <c r="D1" s="980" t="s">
        <v>832</v>
      </c>
      <c r="E1" s="980" t="s">
        <v>878</v>
      </c>
      <c r="F1" s="980" t="s">
        <v>931</v>
      </c>
      <c r="G1" s="980" t="s">
        <v>918</v>
      </c>
      <c r="H1" s="980" t="s">
        <v>1645</v>
      </c>
    </row>
    <row customHeight="1" ht="9">
      <c r="A2" s="983" t="s">
        <v>1974</v>
      </c>
      <c r="B2" s="983"/>
      <c r="C2" s="984" t="str">
        <f>INDEX(TEMPLATE_NUMBER_FORM_LIST,MATCH(TEMPLATE_SPHERE,TEMPLATE_SPHERE_LIST,0))</f>
        <v>16</v>
      </c>
      <c r="D2" s="983" t="s">
        <v>1496</v>
      </c>
      <c r="E2" s="983" t="s">
        <v>151</v>
      </c>
      <c r="F2" s="985" t="s">
        <v>151</v>
      </c>
      <c r="G2" s="983" t="s">
        <v>151</v>
      </c>
      <c r="H2" s="986"/>
    </row>
    <row customHeight="1" ht="63">
      <c r="A3" s="846"/>
      <c r="B3" s="846" t="s">
        <v>111</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1975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1976</v>
      </c>
      <c r="B4" s="846" t="s">
        <v>112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1977</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1978</v>
      </c>
    </row>
    <row customHeight="1" ht="117">
      <c r="A5" s="846" t="s">
        <v>1979</v>
      </c>
      <c r="B5" s="846" t="s">
        <v>91</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1980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1981</v>
      </c>
    </row>
    <row customHeight="1" ht="90">
      <c r="A6" s="846" t="s">
        <v>1982</v>
      </c>
      <c r="B6" s="846" t="s">
        <v>92</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1983</v>
      </c>
      <c r="B7" s="846" t="s">
        <v>113</v>
      </c>
      <c r="C7" s="984" t="str">
        <f>IF(TEMPLATE_SPHERE="HEAT",D7,E7)</f>
        <v>Форма 11. Информация о расходах на капитальный и текущий ремонт основных средств</v>
      </c>
      <c r="D7" s="846" t="s">
        <v>1984</v>
      </c>
      <c r="E7" s="846" t="s">
        <v>1985</v>
      </c>
      <c r="F7" s="986"/>
      <c r="G7" s="986"/>
      <c r="H7" s="986"/>
    </row>
    <row customHeight="1" ht="108">
      <c r="A8" s="846" t="s">
        <v>1986</v>
      </c>
      <c r="B8" s="846" t="s">
        <v>93</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1189</v>
      </c>
      <c r="E8" s="846" t="s">
        <v>1987</v>
      </c>
      <c r="F8" s="986"/>
      <c r="G8" s="986"/>
      <c r="H8" s="986"/>
    </row>
    <row customHeight="1" ht="99">
      <c r="A9" s="846" t="s">
        <v>1988</v>
      </c>
      <c r="B9" s="846"/>
      <c r="C9" s="846" t="s">
        <v>1989</v>
      </c>
      <c r="D9" s="846"/>
      <c r="E9" s="846"/>
      <c r="F9" s="986"/>
      <c r="G9" s="986"/>
      <c r="H9" s="986"/>
    </row>
    <row customHeight="1" ht="126">
      <c r="A10" s="846" t="s">
        <v>1990</v>
      </c>
      <c r="B10" s="846"/>
      <c r="C10" s="846" t="s">
        <v>1991</v>
      </c>
      <c r="D10" s="846"/>
      <c r="E10" s="846"/>
      <c r="F10" s="986"/>
      <c r="G10" s="986"/>
      <c r="H10" s="986"/>
    </row>
    <row customHeight="1" ht="108">
      <c r="A11" s="846" t="s">
        <v>1992</v>
      </c>
      <c r="B11" s="846"/>
      <c r="C11" s="846" t="s">
        <v>1993</v>
      </c>
      <c r="D11" s="846"/>
      <c r="E11" s="846"/>
      <c r="F11" s="986"/>
      <c r="G11" s="986"/>
      <c r="H11" s="986"/>
    </row>
    <row customHeight="1" ht="54">
      <c r="A12" s="846" t="s">
        <v>1994</v>
      </c>
      <c r="B12" s="846"/>
      <c r="C12" s="846" t="s">
        <v>1995</v>
      </c>
      <c r="D12" s="846"/>
      <c r="E12" s="846"/>
      <c r="F12" s="986"/>
      <c r="G12" s="986"/>
      <c r="H12" s="986"/>
    </row>
    <row customHeight="1" ht="45">
      <c r="A13" s="846" t="s">
        <v>1996</v>
      </c>
      <c r="B13" s="846"/>
      <c r="C13" s="846" t="s">
        <v>1997</v>
      </c>
      <c r="D13" s="846"/>
      <c r="E13" s="846"/>
      <c r="F13" s="986"/>
      <c r="G13" s="986"/>
      <c r="H13" s="986"/>
    </row>
    <row customHeight="1" ht="117">
      <c r="A14" s="846" t="s">
        <v>1998</v>
      </c>
      <c r="B14" s="846"/>
      <c r="C14" s="846" t="s">
        <v>1999</v>
      </c>
      <c r="D14" s="846"/>
      <c r="E14" s="846"/>
      <c r="F14" s="986"/>
      <c r="G14" s="986"/>
      <c r="H14" s="986"/>
    </row>
    <row customHeight="1" ht="117">
      <c r="A15" s="846" t="s">
        <v>2000</v>
      </c>
      <c r="B15" s="846"/>
      <c r="C15" s="846" t="s">
        <v>2001</v>
      </c>
      <c r="D15" s="846"/>
      <c r="E15" s="846"/>
      <c r="F15" s="986"/>
      <c r="G15" s="986"/>
      <c r="H15" s="986"/>
    </row>
    <row customHeight="1" ht="63">
      <c r="A16" s="846" t="s">
        <v>2002</v>
      </c>
      <c r="B16" s="846"/>
      <c r="C16" s="846" t="s">
        <v>2003</v>
      </c>
      <c r="D16" s="846"/>
      <c r="E16" s="846"/>
      <c r="F16" s="986"/>
      <c r="G16" s="986"/>
      <c r="H16" s="986"/>
    </row>
    <row customHeight="1" ht="54">
      <c r="A17" s="846" t="s">
        <v>2004</v>
      </c>
      <c r="B17" s="846"/>
      <c r="C17" s="984" t="s">
        <v>2005</v>
      </c>
      <c r="D17" s="846"/>
      <c r="E17" s="846"/>
      <c r="F17" s="986"/>
      <c r="G17" s="986"/>
      <c r="H17" s="986"/>
    </row>
    <row customHeight="1" ht="27">
      <c r="A18" s="846" t="s">
        <v>2006</v>
      </c>
      <c r="B18" s="846"/>
      <c r="C18" s="984" t="s">
        <v>2007</v>
      </c>
      <c r="D18" s="846"/>
      <c r="E18" s="846"/>
      <c r="F18" s="986"/>
      <c r="G18" s="986"/>
      <c r="H18" s="986"/>
    </row>
    <row customHeight="1" ht="54">
      <c r="A19" s="846" t="s">
        <v>2008</v>
      </c>
      <c r="B19" s="846"/>
      <c r="C19" s="984" t="s">
        <v>2009</v>
      </c>
      <c r="D19" s="846"/>
      <c r="E19" s="846"/>
      <c r="F19" s="986"/>
      <c r="G19" s="986"/>
      <c r="H19" s="986"/>
    </row>
    <row customHeight="1" ht="36">
      <c r="A20" s="846" t="s">
        <v>2010</v>
      </c>
      <c r="B20" s="846"/>
      <c r="C20" s="984" t="s">
        <v>2011</v>
      </c>
      <c r="D20" s="846"/>
      <c r="E20" s="846"/>
      <c r="F20" s="986"/>
      <c r="G20" s="986"/>
      <c r="H20" s="986"/>
    </row>
    <row customHeight="1" ht="36">
      <c r="A21" s="846" t="s">
        <v>2012</v>
      </c>
      <c r="B21" s="846"/>
      <c r="C21" s="984" t="s">
        <v>2013</v>
      </c>
      <c r="D21" s="846"/>
      <c r="E21" s="846"/>
      <c r="F21" s="986"/>
      <c r="G21" s="986"/>
      <c r="H21" s="986"/>
    </row>
    <row customHeight="1" ht="27">
      <c r="A22" s="846" t="s">
        <v>2014</v>
      </c>
      <c r="B22" s="846"/>
      <c r="C22" s="984" t="s">
        <v>2015</v>
      </c>
      <c r="D22" s="846"/>
      <c r="E22" s="846"/>
      <c r="F22" s="986"/>
      <c r="G22" s="986"/>
      <c r="H22" s="986"/>
    </row>
    <row customHeight="1" ht="36">
      <c r="A23" s="846" t="s">
        <v>2016</v>
      </c>
      <c r="B23" s="846"/>
      <c r="C23" s="984" t="s">
        <v>2017</v>
      </c>
      <c r="D23" s="846"/>
      <c r="E23" s="846"/>
      <c r="F23" s="986"/>
      <c r="G23" s="986"/>
      <c r="H23" s="986"/>
    </row>
    <row customHeight="1" ht="28.5">
      <c r="A24" s="846" t="s">
        <v>2018</v>
      </c>
      <c r="B24" s="846"/>
      <c r="C24" s="984" t="s">
        <v>2019</v>
      </c>
      <c r="D24" s="846"/>
      <c r="E24" s="846"/>
      <c r="F24" s="986"/>
      <c r="G24" s="986"/>
      <c r="H24" s="986"/>
    </row>
    <row customHeight="1" ht="36">
      <c r="A25" s="846" t="s">
        <v>2020</v>
      </c>
      <c r="B25" s="846"/>
      <c r="C25" s="984" t="s">
        <v>2021</v>
      </c>
      <c r="D25" s="846"/>
      <c r="E25" s="846"/>
      <c r="F25" s="986"/>
      <c r="G25" s="986"/>
      <c r="H25" s="986"/>
    </row>
    <row customHeight="1" ht="27">
      <c r="A26" s="846" t="s">
        <v>2022</v>
      </c>
      <c r="B26" s="846"/>
      <c r="C26" s="984" t="s">
        <v>2023</v>
      </c>
      <c r="D26" s="846"/>
      <c r="E26" s="846"/>
      <c r="F26" s="986"/>
      <c r="G26" s="986"/>
      <c r="H26" s="986"/>
    </row>
    <row customHeight="1" ht="36">
      <c r="A27" s="846" t="s">
        <v>2024</v>
      </c>
      <c r="B27" s="846"/>
      <c r="C27" s="984" t="s">
        <v>2025</v>
      </c>
      <c r="D27" s="846"/>
      <c r="E27" s="846"/>
      <c r="F27" s="986"/>
      <c r="G27" s="986"/>
      <c r="H27" s="986"/>
    </row>
    <row customHeight="1" ht="28.5">
      <c r="A28" s="846" t="s">
        <v>2026</v>
      </c>
      <c r="B28" s="846"/>
      <c r="C28" s="984" t="s">
        <v>2027</v>
      </c>
      <c r="D28" s="846"/>
      <c r="E28" s="846"/>
      <c r="F28" s="986"/>
      <c r="G28" s="986"/>
      <c r="H28" s="986"/>
    </row>
    <row customHeight="1" ht="126">
      <c r="A29" s="846" t="s">
        <v>2028</v>
      </c>
      <c r="B29" s="846" t="s">
        <v>1598</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2029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2030</v>
      </c>
    </row>
    <row customHeight="1" ht="36">
      <c r="A30" s="846" t="s">
        <v>2031</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2032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2033</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2034</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2035</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2036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2037</v>
      </c>
    </row>
    <row customHeight="1" ht="9">
      <c r="A33" s="846"/>
      <c r="B33" s="846"/>
      <c r="C33" s="984"/>
      <c r="D33" s="846"/>
      <c r="E33" s="846"/>
      <c r="F33" s="986"/>
      <c r="G33" s="986"/>
      <c r="H33" s="986"/>
    </row>
    <row customHeight="1" ht="9">
      <c r="A34" s="846"/>
      <c r="B34" s="846" t="s">
        <v>1534</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42B69F3-97B5-3FF1-3C1A-0.C8B5E5E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2038</v>
      </c>
      <c r="D1" s="898"/>
      <c r="E1" s="898"/>
      <c r="F1" s="898"/>
      <c r="G1" s="898"/>
      <c r="H1" s="898" t="s">
        <v>2039</v>
      </c>
      <c r="I1" s="898"/>
      <c r="J1" s="898"/>
      <c r="K1" s="898"/>
      <c r="L1" s="898"/>
      <c r="M1" s="898" t="s">
        <v>2040</v>
      </c>
      <c r="N1" s="898" t="s">
        <v>2041</v>
      </c>
      <c r="O1" s="2592" t="s">
        <v>2042</v>
      </c>
      <c r="P1" s="2592"/>
      <c r="Q1" s="2592"/>
      <c r="R1" s="2592"/>
      <c r="S1" s="2592"/>
      <c r="T1" s="2592" t="s">
        <v>2040</v>
      </c>
      <c r="U1" s="2592"/>
      <c r="V1" s="2592"/>
      <c r="W1" s="2592"/>
      <c r="X1" s="2592"/>
      <c r="Y1" s="999"/>
      <c r="Z1" s="2592" t="s">
        <v>2043</v>
      </c>
      <c r="AA1" s="2592"/>
      <c r="AB1" s="2592"/>
      <c r="AC1" s="2592"/>
      <c r="AD1" s="2592"/>
    </row>
    <row customHeight="1" ht="18">
      <c r="A2" s="846"/>
      <c r="B2" s="846"/>
      <c r="C2" s="841" t="s">
        <v>832</v>
      </c>
      <c r="D2" s="841" t="s">
        <v>878</v>
      </c>
      <c r="E2" s="841" t="s">
        <v>931</v>
      </c>
      <c r="F2" s="841" t="s">
        <v>918</v>
      </c>
      <c r="G2" s="841" t="s">
        <v>1645</v>
      </c>
      <c r="H2" s="843"/>
      <c r="I2" s="843"/>
      <c r="J2" s="843"/>
      <c r="K2" s="843"/>
      <c r="L2" s="843"/>
      <c r="M2" s="843"/>
      <c r="N2" s="843"/>
      <c r="O2" s="841" t="s">
        <v>832</v>
      </c>
      <c r="P2" s="841" t="s">
        <v>878</v>
      </c>
      <c r="Q2" s="841" t="s">
        <v>918</v>
      </c>
      <c r="R2" s="841" t="s">
        <v>931</v>
      </c>
      <c r="S2" s="841" t="s">
        <v>1645</v>
      </c>
      <c r="T2" s="841" t="s">
        <v>832</v>
      </c>
      <c r="U2" s="841" t="s">
        <v>878</v>
      </c>
      <c r="V2" s="841" t="s">
        <v>918</v>
      </c>
      <c r="W2" s="841" t="s">
        <v>931</v>
      </c>
      <c r="X2" s="841" t="s">
        <v>1645</v>
      </c>
      <c r="Y2" s="841"/>
      <c r="Z2" s="841" t="s">
        <v>832</v>
      </c>
      <c r="AA2" s="850" t="s">
        <v>878</v>
      </c>
      <c r="AB2" s="841" t="s">
        <v>918</v>
      </c>
      <c r="AC2" s="841" t="s">
        <v>931</v>
      </c>
      <c r="AD2" s="841" t="s">
        <v>1645</v>
      </c>
    </row>
    <row customHeight="1" ht="162">
      <c r="A3" s="845" t="s">
        <v>26</v>
      </c>
      <c r="B3" s="845"/>
      <c r="C3" s="2596" t="s">
        <v>2044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2045</v>
      </c>
      <c r="AA3" s="843" t="s">
        <v>2046</v>
      </c>
      <c r="AB3" s="846" t="s">
        <v>2047</v>
      </c>
      <c r="AC3" s="846" t="s">
        <v>2048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1585</v>
      </c>
      <c r="D11" s="2599" t="s">
        <v>1581</v>
      </c>
      <c r="E11" s="2599" t="s">
        <v>1678</v>
      </c>
      <c r="F11" s="2599" t="s">
        <v>2049</v>
      </c>
      <c r="G11" s="2599"/>
      <c r="H11" s="898" t="s">
        <v>2050</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2051</v>
      </c>
      <c r="U11" s="843" t="s">
        <v>2052</v>
      </c>
      <c r="V11" s="843"/>
      <c r="W11" s="843"/>
      <c r="X11" s="843"/>
      <c r="Y11" s="1000"/>
      <c r="Z11" s="846" t="s">
        <v>2053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2054</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2055</v>
      </c>
      <c r="U12" s="843" t="s">
        <v>2056</v>
      </c>
      <c r="V12" s="843"/>
      <c r="W12" s="843"/>
      <c r="X12" s="843"/>
      <c r="Y12" s="1000"/>
      <c r="Z12" s="846" t="s">
        <v>2057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2058</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2059</v>
      </c>
      <c r="U13" s="844" t="s">
        <v>2060</v>
      </c>
      <c r="V13" s="844"/>
      <c r="W13" s="844"/>
      <c r="X13" s="843"/>
      <c r="Y13" s="1000"/>
      <c r="Z13" s="846" t="s">
        <v>2061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2062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2063</v>
      </c>
      <c r="AA14" s="849" t="s">
        <v>2063</v>
      </c>
      <c r="AB14" s="846"/>
      <c r="AC14" s="846"/>
      <c r="AD14" s="846"/>
    </row>
    <row customHeight="1" ht="108">
      <c r="A15" s="2593"/>
      <c r="B15" s="899">
        <v>5</v>
      </c>
      <c r="C15" s="2600"/>
      <c r="D15" s="2600"/>
      <c r="E15" s="2600"/>
      <c r="F15" s="2600"/>
      <c r="G15" s="2600"/>
      <c r="H15" s="2594" t="s">
        <v>2064</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2065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2066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2066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1681</v>
      </c>
      <c r="B18" s="899">
        <v>1</v>
      </c>
      <c r="C18" s="843" t="s">
        <v>2050</v>
      </c>
      <c r="D18" s="967" t="s">
        <v>2050</v>
      </c>
      <c r="E18" s="843" t="s">
        <v>2050</v>
      </c>
      <c r="F18" s="843" t="s">
        <v>2050</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2067</v>
      </c>
      <c r="U18" s="846" t="s">
        <v>2068</v>
      </c>
      <c r="V18" s="846" t="s">
        <v>2069</v>
      </c>
      <c r="W18" s="846" t="s">
        <v>2070</v>
      </c>
      <c r="X18" s="843"/>
      <c r="Y18" s="1000"/>
      <c r="Z18" s="846" t="s">
        <v>2071</v>
      </c>
      <c r="AA18" s="849" t="s">
        <v>2072</v>
      </c>
      <c r="AB18" s="849" t="s">
        <v>2072</v>
      </c>
      <c r="AC18" s="849" t="s">
        <v>2072</v>
      </c>
      <c r="AD18" s="846"/>
    </row>
    <row customHeight="1" ht="36">
      <c r="A19" s="845"/>
      <c r="B19" s="899">
        <v>2</v>
      </c>
      <c r="C19" s="843" t="s">
        <v>2054</v>
      </c>
      <c r="D19" s="967" t="s">
        <v>2054</v>
      </c>
      <c r="E19" s="843" t="s">
        <v>2054</v>
      </c>
      <c r="F19" s="843" t="s">
        <v>2054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2073</v>
      </c>
      <c r="U19" s="846" t="s">
        <v>2074</v>
      </c>
      <c r="V19" s="846" t="s">
        <v>2075</v>
      </c>
      <c r="W19" s="846" t="s">
        <v>2076</v>
      </c>
      <c r="X19" s="843"/>
      <c r="Y19" s="1000"/>
      <c r="Z19" s="846" t="s">
        <v>2077</v>
      </c>
      <c r="AA19" s="849" t="s">
        <v>2077</v>
      </c>
      <c r="AB19" s="849" t="s">
        <v>2077</v>
      </c>
      <c r="AC19" s="849" t="s">
        <v>2077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733</v>
      </c>
      <c r="P20" s="957" t="s">
        <v>733</v>
      </c>
      <c r="Q20" s="957" t="s">
        <v>733</v>
      </c>
      <c r="R20" s="957" t="s">
        <v>733</v>
      </c>
      <c r="S20" s="957"/>
      <c r="T20" s="964" t="s">
        <v>2078</v>
      </c>
      <c r="U20" s="846" t="s">
        <v>2079</v>
      </c>
      <c r="V20" s="846" t="s">
        <v>2080</v>
      </c>
      <c r="W20" s="846" t="s">
        <v>2081</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332</v>
      </c>
      <c r="P21" s="957"/>
      <c r="Q21" s="957"/>
      <c r="R21" s="957"/>
      <c r="S21" s="957"/>
      <c r="T21" s="964" t="s">
        <v>2082</v>
      </c>
      <c r="U21" s="846"/>
      <c r="V21" s="846"/>
      <c r="W21" s="846"/>
      <c r="X21" s="843"/>
      <c r="Y21" s="1000"/>
      <c r="Z21" s="846" t="s">
        <v>2083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332</v>
      </c>
      <c r="R22" s="957"/>
      <c r="S22" s="957"/>
      <c r="T22" s="964"/>
      <c r="U22" s="846"/>
      <c r="V22" s="846" t="s">
        <v>2084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335</v>
      </c>
      <c r="R23" s="957"/>
      <c r="S23" s="957"/>
      <c r="T23" s="964"/>
      <c r="U23" s="846"/>
      <c r="V23" s="846" t="s">
        <v>2085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753</v>
      </c>
      <c r="R24" s="957"/>
      <c r="S24" s="957"/>
      <c r="T24" s="964"/>
      <c r="U24" s="846"/>
      <c r="V24" s="846" t="s">
        <v>2086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335</v>
      </c>
      <c r="P25" s="957" t="s">
        <v>332</v>
      </c>
      <c r="Q25" s="957" t="s">
        <v>760</v>
      </c>
      <c r="R25" s="957" t="s">
        <v>332</v>
      </c>
      <c r="S25" s="957"/>
      <c r="T25" s="964" t="s">
        <v>2087</v>
      </c>
      <c r="U25" s="846" t="s">
        <v>2087</v>
      </c>
      <c r="V25" s="846" t="s">
        <v>2087</v>
      </c>
      <c r="W25" s="846" t="s">
        <v>2087</v>
      </c>
      <c r="X25" s="843"/>
      <c r="Y25" s="1000"/>
      <c r="Z25" s="846"/>
      <c r="AA25" s="849"/>
      <c r="AB25" s="846"/>
      <c r="AC25" s="846"/>
      <c r="AD25" s="846"/>
    </row>
    <row customHeight="1" ht="18">
      <c r="A26" s="845"/>
      <c r="B26" s="899">
        <v>9</v>
      </c>
      <c r="C26" s="843" t="s">
        <v>677</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749</v>
      </c>
      <c r="P26" s="957" t="s">
        <v>743</v>
      </c>
      <c r="Q26" s="957" t="s">
        <v>2088</v>
      </c>
      <c r="R26" s="957" t="s">
        <v>743</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2089</v>
      </c>
      <c r="V26" s="964" t="s">
        <v>2089</v>
      </c>
      <c r="W26" s="964" t="s">
        <v>2089</v>
      </c>
      <c r="X26" s="843"/>
      <c r="Y26" s="1000"/>
      <c r="Z26" s="846"/>
      <c r="AA26" s="849"/>
      <c r="AB26" s="846"/>
      <c r="AC26" s="846"/>
      <c r="AD26" s="846"/>
    </row>
    <row customHeight="1" ht="18">
      <c r="A27" s="845"/>
      <c r="B27" s="899">
        <v>10</v>
      </c>
      <c r="C27" s="843" t="s">
        <v>681</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751</v>
      </c>
      <c r="P27" s="957" t="s">
        <v>745</v>
      </c>
      <c r="Q27" s="957" t="s">
        <v>2090</v>
      </c>
      <c r="R27" s="957" t="s">
        <v>745</v>
      </c>
      <c r="S27" s="957"/>
      <c r="T27" s="964" t="s">
        <v>2091</v>
      </c>
      <c r="U27" s="964" t="s">
        <v>2091</v>
      </c>
      <c r="V27" s="964" t="s">
        <v>2091</v>
      </c>
      <c r="W27" s="964" t="s">
        <v>2091</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753</v>
      </c>
      <c r="P28" s="957"/>
      <c r="Q28" s="957"/>
      <c r="R28" s="957"/>
      <c r="S28" s="957"/>
      <c r="T28" s="964" t="s">
        <v>2092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760</v>
      </c>
      <c r="P29" s="957" t="s">
        <v>335</v>
      </c>
      <c r="Q29" s="957"/>
      <c r="R29" s="957" t="s">
        <v>335</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2093</v>
      </c>
      <c r="V29" s="846"/>
      <c r="W29" s="846" t="s">
        <v>2093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762</v>
      </c>
      <c r="P30" s="957" t="s">
        <v>753</v>
      </c>
      <c r="Q30" s="957" t="s">
        <v>762</v>
      </c>
      <c r="R30" s="957" t="s">
        <v>753</v>
      </c>
      <c r="S30" s="957"/>
      <c r="T30" s="964" t="s">
        <v>2094</v>
      </c>
      <c r="U30" s="846" t="s">
        <v>2094</v>
      </c>
      <c r="V30" s="846" t="s">
        <v>2094</v>
      </c>
      <c r="W30" s="846" t="s">
        <v>2094</v>
      </c>
      <c r="X30" s="843"/>
      <c r="Y30" s="1000"/>
      <c r="Z30" s="846"/>
      <c r="AA30" s="849" t="s">
        <v>2095</v>
      </c>
      <c r="AB30" s="849" t="s">
        <v>2095</v>
      </c>
      <c r="AC30" s="849" t="s">
        <v>2095</v>
      </c>
      <c r="AD30" s="846"/>
    </row>
    <row customHeight="1" ht="18">
      <c r="A31" s="845"/>
      <c r="B31" s="899">
        <v>14</v>
      </c>
      <c r="C31" s="843" t="s">
        <v>2096</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2097</v>
      </c>
      <c r="P31" s="957" t="s">
        <v>756</v>
      </c>
      <c r="Q31" s="957" t="s">
        <v>2097</v>
      </c>
      <c r="R31" s="957" t="s">
        <v>756</v>
      </c>
      <c r="S31" s="957"/>
      <c r="T31" s="965" t="s">
        <v>2098</v>
      </c>
      <c r="U31" s="846" t="s">
        <v>2098</v>
      </c>
      <c r="V31" s="846" t="s">
        <v>2098</v>
      </c>
      <c r="W31" s="846" t="s">
        <v>2098</v>
      </c>
      <c r="X31" s="843"/>
      <c r="Y31" s="1000"/>
      <c r="Z31" s="846"/>
      <c r="AA31" s="849"/>
      <c r="AB31" s="849"/>
      <c r="AC31" s="849"/>
      <c r="AD31" s="846"/>
    </row>
    <row customHeight="1" ht="36">
      <c r="A32" s="845"/>
      <c r="B32" s="899">
        <v>15</v>
      </c>
      <c r="C32" s="843" t="s">
        <v>2099</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2100</v>
      </c>
      <c r="P32" s="957" t="s">
        <v>758</v>
      </c>
      <c r="Q32" s="957" t="s">
        <v>2100</v>
      </c>
      <c r="R32" s="957" t="s">
        <v>758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2101</v>
      </c>
      <c r="V32" s="846" t="s">
        <v>2101</v>
      </c>
      <c r="W32" s="846" t="s">
        <v>2101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764</v>
      </c>
      <c r="P33" s="957" t="s">
        <v>760</v>
      </c>
      <c r="Q33" s="957" t="s">
        <v>764</v>
      </c>
      <c r="R33" s="957" t="s">
        <v>760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2102</v>
      </c>
      <c r="V33" s="846" t="s">
        <v>2102</v>
      </c>
      <c r="W33" s="846" t="s">
        <v>2103</v>
      </c>
      <c r="X33" s="843"/>
      <c r="Y33" s="1000"/>
      <c r="Z33" s="846"/>
      <c r="AA33" s="849" t="s">
        <v>2104</v>
      </c>
      <c r="AB33" s="849" t="s">
        <v>2104</v>
      </c>
      <c r="AC33" s="849" t="s">
        <v>2104</v>
      </c>
      <c r="AD33" s="846"/>
    </row>
    <row customHeight="1" ht="27">
      <c r="A34" s="845"/>
      <c r="B34" s="899">
        <v>17</v>
      </c>
      <c r="C34" s="843" t="s">
        <v>2105</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2106</v>
      </c>
      <c r="P34" s="957" t="s">
        <v>2088</v>
      </c>
      <c r="Q34" s="957" t="s">
        <v>2106</v>
      </c>
      <c r="R34" s="957" t="s">
        <v>2088</v>
      </c>
      <c r="S34" s="957"/>
      <c r="T34" s="966" t="s">
        <v>2107</v>
      </c>
      <c r="U34" s="846" t="s">
        <v>2107</v>
      </c>
      <c r="V34" s="846" t="s">
        <v>2107</v>
      </c>
      <c r="W34" s="846" t="s">
        <v>2108</v>
      </c>
      <c r="X34" s="843"/>
      <c r="Y34" s="1000"/>
      <c r="Z34" s="846"/>
      <c r="AA34" s="849"/>
      <c r="AB34" s="846"/>
      <c r="AC34" s="846"/>
      <c r="AD34" s="846"/>
    </row>
    <row customHeight="1" ht="45">
      <c r="A35" s="845"/>
      <c r="B35" s="899">
        <v>18</v>
      </c>
      <c r="C35" s="843" t="s">
        <v>2109</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2110</v>
      </c>
      <c r="P35" s="957" t="s">
        <v>2090</v>
      </c>
      <c r="Q35" s="957" t="s">
        <v>2110</v>
      </c>
      <c r="R35" s="957" t="s">
        <v>2090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2111</v>
      </c>
      <c r="V35" s="846" t="s">
        <v>2111</v>
      </c>
      <c r="W35" s="846" t="s">
        <v>2111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766</v>
      </c>
      <c r="P36" s="957" t="s">
        <v>762</v>
      </c>
      <c r="Q36" s="957" t="s">
        <v>766</v>
      </c>
      <c r="R36" s="957" t="s">
        <v>762</v>
      </c>
      <c r="S36" s="957"/>
      <c r="T36" s="964" t="s">
        <v>2112</v>
      </c>
      <c r="U36" s="846" t="s">
        <v>2112</v>
      </c>
      <c r="V36" s="846" t="s">
        <v>2112</v>
      </c>
      <c r="W36" s="846" t="s">
        <v>2112</v>
      </c>
      <c r="X36" s="843"/>
      <c r="Y36" s="1000"/>
      <c r="Z36" s="846"/>
      <c r="AA36" s="849"/>
      <c r="AB36" s="846"/>
      <c r="AC36" s="846"/>
      <c r="AD36" s="846"/>
    </row>
    <row customHeight="1" ht="18">
      <c r="A37" s="845"/>
      <c r="B37" s="899">
        <v>20</v>
      </c>
      <c r="C37" s="843" t="s">
        <v>2113</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2114</v>
      </c>
      <c r="P37" s="957" t="s">
        <v>2097</v>
      </c>
      <c r="Q37" s="957" t="s">
        <v>2114</v>
      </c>
      <c r="R37" s="957" t="s">
        <v>2097</v>
      </c>
      <c r="S37" s="957"/>
      <c r="T37" s="964" t="s">
        <v>2115</v>
      </c>
      <c r="U37" s="846" t="s">
        <v>2115</v>
      </c>
      <c r="V37" s="846" t="s">
        <v>2115</v>
      </c>
      <c r="W37" s="846" t="s">
        <v>2115</v>
      </c>
      <c r="X37" s="843"/>
      <c r="Y37" s="1000"/>
      <c r="Z37" s="846"/>
      <c r="AA37" s="849"/>
      <c r="AB37" s="846"/>
      <c r="AC37" s="846"/>
      <c r="AD37" s="846"/>
    </row>
    <row customHeight="1" ht="18">
      <c r="A38" s="845"/>
      <c r="B38" s="899">
        <v>21</v>
      </c>
      <c r="C38" s="843" t="s">
        <v>2116</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2117</v>
      </c>
      <c r="P38" s="957" t="s">
        <v>2100</v>
      </c>
      <c r="Q38" s="957" t="s">
        <v>2117</v>
      </c>
      <c r="R38" s="957" t="s">
        <v>2100</v>
      </c>
      <c r="S38" s="957"/>
      <c r="T38" s="964" t="s">
        <v>2118</v>
      </c>
      <c r="U38" s="846" t="s">
        <v>2118</v>
      </c>
      <c r="V38" s="846" t="s">
        <v>2118</v>
      </c>
      <c r="W38" s="846" t="s">
        <v>2118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770</v>
      </c>
      <c r="P39" s="957" t="s">
        <v>764</v>
      </c>
      <c r="Q39" s="957" t="s">
        <v>770</v>
      </c>
      <c r="R39" s="957" t="s">
        <v>764</v>
      </c>
      <c r="S39" s="957"/>
      <c r="T39" s="964" t="s">
        <v>2119</v>
      </c>
      <c r="U39" s="846" t="s">
        <v>2120</v>
      </c>
      <c r="V39" s="846" t="s">
        <v>2121</v>
      </c>
      <c r="W39" s="846" t="s">
        <v>2122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2123</v>
      </c>
      <c r="P40" s="957" t="s">
        <v>766</v>
      </c>
      <c r="Q40" s="957" t="s">
        <v>2123</v>
      </c>
      <c r="R40" s="957" t="s">
        <v>766</v>
      </c>
      <c r="S40" s="957"/>
      <c r="T40" s="843" t="s">
        <v>2124</v>
      </c>
      <c r="U40" s="843" t="s">
        <v>2124</v>
      </c>
      <c r="V40" s="843" t="s">
        <v>2124</v>
      </c>
      <c r="W40" s="843" t="s">
        <v>2124</v>
      </c>
      <c r="X40" s="843"/>
      <c r="Y40" s="1000"/>
      <c r="Z40" s="846" t="s">
        <v>2125</v>
      </c>
      <c r="AA40" s="849" t="s">
        <v>2125</v>
      </c>
      <c r="AB40" s="849" t="s">
        <v>2125</v>
      </c>
      <c r="AC40" s="849" t="s">
        <v>2125</v>
      </c>
      <c r="AD40" s="846"/>
    </row>
    <row customHeight="1" ht="27">
      <c r="A41" s="845"/>
      <c r="B41" s="899">
        <v>24</v>
      </c>
      <c r="C41" s="843" t="s">
        <v>2126</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2127</v>
      </c>
      <c r="P41" s="957" t="s">
        <v>2114</v>
      </c>
      <c r="Q41" s="957" t="s">
        <v>2127</v>
      </c>
      <c r="R41" s="957" t="s">
        <v>2114</v>
      </c>
      <c r="S41" s="957"/>
      <c r="T41" s="843" t="s">
        <v>2128</v>
      </c>
      <c r="U41" s="843" t="s">
        <v>2128</v>
      </c>
      <c r="V41" s="843" t="s">
        <v>2128</v>
      </c>
      <c r="W41" s="843" t="s">
        <v>2128</v>
      </c>
      <c r="X41" s="843"/>
      <c r="Y41" s="1000"/>
      <c r="Z41" s="846" t="s">
        <v>2129</v>
      </c>
      <c r="AA41" s="846" t="s">
        <v>2129</v>
      </c>
      <c r="AB41" s="846" t="s">
        <v>2129</v>
      </c>
      <c r="AC41" s="846" t="s">
        <v>2129</v>
      </c>
      <c r="AD41" s="846"/>
    </row>
    <row customHeight="1" ht="27">
      <c r="A42" s="845"/>
      <c r="B42" s="899">
        <v>25</v>
      </c>
      <c r="C42" s="843" t="s">
        <v>2130</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2131</v>
      </c>
      <c r="P42" s="957" t="s">
        <v>2117</v>
      </c>
      <c r="Q42" s="957" t="s">
        <v>2131</v>
      </c>
      <c r="R42" s="957" t="s">
        <v>2117</v>
      </c>
      <c r="S42" s="957"/>
      <c r="T42" s="843" t="s">
        <v>2132</v>
      </c>
      <c r="U42" s="843" t="s">
        <v>2132</v>
      </c>
      <c r="V42" s="843" t="s">
        <v>2132</v>
      </c>
      <c r="W42" s="843" t="s">
        <v>2132</v>
      </c>
      <c r="X42" s="843"/>
      <c r="Y42" s="1000"/>
      <c r="Z42" s="846" t="s">
        <v>2133</v>
      </c>
      <c r="AA42" s="846" t="s">
        <v>2133</v>
      </c>
      <c r="AB42" s="846" t="s">
        <v>2133</v>
      </c>
      <c r="AC42" s="846" t="s">
        <v>2133</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2134</v>
      </c>
      <c r="P43" s="957" t="s">
        <v>770</v>
      </c>
      <c r="Q43" s="957" t="s">
        <v>2134</v>
      </c>
      <c r="R43" s="957" t="s">
        <v>770</v>
      </c>
      <c r="S43" s="957"/>
      <c r="T43" s="843" t="s">
        <v>2135</v>
      </c>
      <c r="U43" s="843" t="s">
        <v>2135</v>
      </c>
      <c r="V43" s="843" t="s">
        <v>2135</v>
      </c>
      <c r="W43" s="843" t="s">
        <v>2135</v>
      </c>
      <c r="X43" s="843"/>
      <c r="Y43" s="1000"/>
      <c r="Z43" s="846" t="s">
        <v>2136</v>
      </c>
      <c r="AA43" s="846" t="s">
        <v>2136</v>
      </c>
      <c r="AB43" s="846" t="s">
        <v>2136</v>
      </c>
      <c r="AC43" s="846" t="s">
        <v>2136</v>
      </c>
      <c r="AD43" s="846"/>
    </row>
    <row customHeight="1" ht="27">
      <c r="A44" s="845"/>
      <c r="B44" s="899">
        <v>27</v>
      </c>
      <c r="C44" s="843" t="s">
        <v>2137</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2138</v>
      </c>
      <c r="P44" s="957" t="s">
        <v>2139</v>
      </c>
      <c r="Q44" s="957" t="s">
        <v>2138</v>
      </c>
      <c r="R44" s="957" t="s">
        <v>2139</v>
      </c>
      <c r="S44" s="957"/>
      <c r="T44" s="843" t="s">
        <v>2128</v>
      </c>
      <c r="U44" s="843" t="s">
        <v>2128</v>
      </c>
      <c r="V44" s="843" t="s">
        <v>2128</v>
      </c>
      <c r="W44" s="843" t="s">
        <v>2128</v>
      </c>
      <c r="X44" s="843"/>
      <c r="Y44" s="1000"/>
      <c r="Z44" s="846" t="s">
        <v>2140</v>
      </c>
      <c r="AA44" s="846" t="s">
        <v>2140</v>
      </c>
      <c r="AB44" s="846" t="s">
        <v>2140</v>
      </c>
      <c r="AC44" s="846" t="s">
        <v>2140</v>
      </c>
      <c r="AD44" s="846"/>
    </row>
    <row customHeight="1" ht="27">
      <c r="A45" s="845"/>
      <c r="B45" s="899">
        <v>28</v>
      </c>
      <c r="C45" s="843" t="s">
        <v>2141</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2142</v>
      </c>
      <c r="P45" s="957" t="s">
        <v>2143</v>
      </c>
      <c r="Q45" s="957" t="s">
        <v>2142</v>
      </c>
      <c r="R45" s="957" t="s">
        <v>2143</v>
      </c>
      <c r="S45" s="957"/>
      <c r="T45" s="843" t="s">
        <v>2132</v>
      </c>
      <c r="U45" s="843" t="s">
        <v>2132</v>
      </c>
      <c r="V45" s="843" t="s">
        <v>2132</v>
      </c>
      <c r="W45" s="843" t="s">
        <v>2132</v>
      </c>
      <c r="X45" s="843"/>
      <c r="Y45" s="1000"/>
      <c r="Z45" s="846" t="s">
        <v>2144</v>
      </c>
      <c r="AA45" s="846" t="s">
        <v>2144</v>
      </c>
      <c r="AB45" s="846" t="s">
        <v>2144</v>
      </c>
      <c r="AC45" s="846" t="s">
        <v>2144</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2145</v>
      </c>
      <c r="P46" s="957" t="s">
        <v>2123</v>
      </c>
      <c r="Q46" s="957" t="s">
        <v>2145</v>
      </c>
      <c r="R46" s="957" t="s">
        <v>2123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2146</v>
      </c>
      <c r="V46" s="843" t="s">
        <v>2146</v>
      </c>
      <c r="W46" s="843" t="s">
        <v>2146</v>
      </c>
      <c r="X46" s="843"/>
      <c r="Y46" s="1000"/>
      <c r="Z46" s="846" t="s">
        <v>2147</v>
      </c>
      <c r="AA46" s="846" t="s">
        <v>2148</v>
      </c>
      <c r="AB46" s="846" t="s">
        <v>2148</v>
      </c>
      <c r="AC46" s="846" t="s">
        <v>2148</v>
      </c>
      <c r="AD46" s="846"/>
    </row>
    <row customHeight="1" ht="54">
      <c r="A47" s="845"/>
      <c r="B47" s="899">
        <v>30</v>
      </c>
      <c r="C47" s="843" t="s">
        <v>2149</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2150</v>
      </c>
      <c r="P47" s="957" t="s">
        <v>2127</v>
      </c>
      <c r="Q47" s="957" t="s">
        <v>2150</v>
      </c>
      <c r="R47" s="957" t="s">
        <v>2127</v>
      </c>
      <c r="S47" s="957"/>
      <c r="T47" s="843" t="s">
        <v>2151</v>
      </c>
      <c r="U47" s="843" t="s">
        <v>2151</v>
      </c>
      <c r="V47" s="843" t="s">
        <v>2151</v>
      </c>
      <c r="W47" s="843" t="s">
        <v>2151</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2134</v>
      </c>
      <c r="Q48" s="957" t="s">
        <v>2152</v>
      </c>
      <c r="R48" s="957" t="s">
        <v>2134</v>
      </c>
      <c r="S48" s="957"/>
      <c r="T48" s="843"/>
      <c r="U48" s="843" t="s">
        <v>2153</v>
      </c>
      <c r="V48" s="843" t="s">
        <v>2154</v>
      </c>
      <c r="W48" s="843" t="s">
        <v>2154</v>
      </c>
      <c r="X48" s="843"/>
      <c r="Y48" s="1000"/>
      <c r="Z48" s="846"/>
      <c r="AA48" s="849" t="s">
        <v>2148</v>
      </c>
      <c r="AB48" s="849" t="s">
        <v>2148</v>
      </c>
      <c r="AC48" s="849" t="s">
        <v>2148</v>
      </c>
      <c r="AD48" s="846"/>
    </row>
    <row customHeight="1" ht="54">
      <c r="A49" s="845"/>
      <c r="B49" s="899">
        <v>32</v>
      </c>
      <c r="C49" s="843" t="s">
        <v>2155</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2138</v>
      </c>
      <c r="Q49" s="957" t="s">
        <v>2156</v>
      </c>
      <c r="R49" s="957" t="s">
        <v>2138</v>
      </c>
      <c r="S49" s="957"/>
      <c r="T49" s="843"/>
      <c r="U49" s="843" t="s">
        <v>2151</v>
      </c>
      <c r="V49" s="843" t="s">
        <v>2151</v>
      </c>
      <c r="W49" s="843" t="s">
        <v>2151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2152</v>
      </c>
      <c r="P50" s="957" t="s">
        <v>2145</v>
      </c>
      <c r="Q50" s="957" t="s">
        <v>2157</v>
      </c>
      <c r="R50" s="957" t="s">
        <v>2145</v>
      </c>
      <c r="S50" s="957"/>
      <c r="T50" s="843" t="s">
        <v>2158</v>
      </c>
      <c r="U50" s="843" t="s">
        <v>2159</v>
      </c>
      <c r="V50" s="843" t="s">
        <v>2160</v>
      </c>
      <c r="W50" s="843" t="s">
        <v>2161</v>
      </c>
      <c r="X50" s="843"/>
      <c r="Y50" s="1000"/>
      <c r="Z50" s="846" t="s">
        <v>2162</v>
      </c>
      <c r="AA50" s="849" t="s">
        <v>2163</v>
      </c>
      <c r="AB50" s="849" t="s">
        <v>2163</v>
      </c>
      <c r="AC50" s="849" t="s">
        <v>2163</v>
      </c>
      <c r="AD50" s="846"/>
    </row>
    <row customHeight="1" ht="27">
      <c r="A51" s="845"/>
      <c r="B51" s="899">
        <v>34</v>
      </c>
      <c r="C51" s="843" t="s">
        <v>2164</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91</v>
      </c>
      <c r="P51" s="957"/>
      <c r="Q51" s="957"/>
      <c r="R51" s="957"/>
      <c r="S51" s="957"/>
      <c r="T51" s="843" t="s">
        <v>2165</v>
      </c>
      <c r="U51" s="843"/>
      <c r="V51" s="843"/>
      <c r="W51" s="843"/>
      <c r="X51" s="843"/>
      <c r="Y51" s="1000"/>
      <c r="Z51" s="846"/>
      <c r="AA51" s="849"/>
      <c r="AB51" s="849"/>
      <c r="AC51" s="849"/>
      <c r="AD51" s="846"/>
    </row>
    <row customHeight="1" ht="36">
      <c r="A52" s="845"/>
      <c r="B52" s="899">
        <v>35</v>
      </c>
      <c r="C52" s="843" t="s">
        <v>2058</v>
      </c>
      <c r="D52" s="967" t="s">
        <v>2058</v>
      </c>
      <c r="E52" s="843" t="s">
        <v>2058</v>
      </c>
      <c r="F52" s="843" t="s">
        <v>2058</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92</v>
      </c>
      <c r="P52" s="957" t="s">
        <v>91</v>
      </c>
      <c r="Q52" s="957" t="s">
        <v>91</v>
      </c>
      <c r="R52" s="957" t="s">
        <v>91</v>
      </c>
      <c r="S52" s="957"/>
      <c r="T52" s="843" t="s">
        <v>2166</v>
      </c>
      <c r="U52" s="843" t="s">
        <v>2167</v>
      </c>
      <c r="V52" s="843" t="s">
        <v>2168</v>
      </c>
      <c r="W52" s="843" t="s">
        <v>2169</v>
      </c>
      <c r="X52" s="843"/>
      <c r="Y52" s="1000"/>
      <c r="Z52" s="846" t="s">
        <v>774</v>
      </c>
      <c r="AA52" s="849" t="s">
        <v>774</v>
      </c>
      <c r="AB52" s="849" t="s">
        <v>774</v>
      </c>
      <c r="AC52" s="849" t="s">
        <v>774</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778</v>
      </c>
      <c r="P53" s="957" t="s">
        <v>349</v>
      </c>
      <c r="Q53" s="957" t="s">
        <v>349</v>
      </c>
      <c r="R53" s="957" t="s">
        <v>349</v>
      </c>
      <c r="S53" s="957"/>
      <c r="T53" s="843" t="s">
        <v>2170</v>
      </c>
      <c r="U53" s="843" t="s">
        <v>2170</v>
      </c>
      <c r="V53" s="843" t="s">
        <v>2170</v>
      </c>
      <c r="W53" s="843" t="s">
        <v>2170</v>
      </c>
      <c r="X53" s="843"/>
      <c r="Y53" s="1000"/>
      <c r="Z53" s="846"/>
      <c r="AA53" s="849"/>
      <c r="AB53" s="846"/>
      <c r="AC53" s="846"/>
      <c r="AD53" s="846"/>
    </row>
    <row customHeight="1" ht="18">
      <c r="A54" s="845"/>
      <c r="B54" s="899">
        <v>37</v>
      </c>
      <c r="C54" s="843" t="s">
        <v>2064</v>
      </c>
      <c r="D54" s="967" t="s">
        <v>2064</v>
      </c>
      <c r="E54" s="843" t="s">
        <v>2064</v>
      </c>
      <c r="F54" s="843" t="s">
        <v>2064</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92</v>
      </c>
      <c r="Q54" s="957" t="s">
        <v>92</v>
      </c>
      <c r="R54" s="957" t="s">
        <v>92</v>
      </c>
      <c r="S54" s="957"/>
      <c r="T54" s="843" t="s">
        <v>776</v>
      </c>
      <c r="U54" s="843" t="s">
        <v>776</v>
      </c>
      <c r="V54" s="843" t="s">
        <v>776</v>
      </c>
      <c r="W54" s="843" t="s">
        <v>776</v>
      </c>
      <c r="X54" s="843"/>
      <c r="Y54" s="1000"/>
      <c r="Z54" s="846" t="s">
        <v>777</v>
      </c>
      <c r="AA54" s="846" t="s">
        <v>777</v>
      </c>
      <c r="AB54" s="846" t="s">
        <v>777</v>
      </c>
      <c r="AC54" s="846" t="s">
        <v>777</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338</v>
      </c>
      <c r="P55" s="957" t="s">
        <v>778</v>
      </c>
      <c r="Q55" s="957" t="s">
        <v>778</v>
      </c>
      <c r="R55" s="957" t="s">
        <v>778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2171</v>
      </c>
      <c r="V55" s="843" t="s">
        <v>2171</v>
      </c>
      <c r="W55" s="843" t="s">
        <v>2171</v>
      </c>
      <c r="X55" s="843"/>
      <c r="Y55" s="1000"/>
      <c r="Z55" s="846" t="s">
        <v>2172</v>
      </c>
      <c r="AA55" s="846" t="s">
        <v>2172</v>
      </c>
      <c r="AB55" s="846" t="s">
        <v>2172</v>
      </c>
      <c r="AC55" s="846" t="s">
        <v>2172</v>
      </c>
      <c r="AD55" s="846"/>
    </row>
    <row customHeight="1" ht="27">
      <c r="A56" s="845"/>
      <c r="B56" s="899">
        <v>39</v>
      </c>
      <c r="C56" s="843" t="s">
        <v>1046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1163</v>
      </c>
      <c r="P56" s="957" t="s">
        <v>781</v>
      </c>
      <c r="Q56" s="957" t="s">
        <v>781</v>
      </c>
      <c r="R56" s="957" t="s">
        <v>781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2173</v>
      </c>
      <c r="V56" s="843" t="s">
        <v>2173</v>
      </c>
      <c r="W56" s="843" t="s">
        <v>2173</v>
      </c>
      <c r="X56" s="843"/>
      <c r="Y56" s="1000"/>
      <c r="Z56" s="846" t="s">
        <v>783</v>
      </c>
      <c r="AA56" s="846" t="s">
        <v>783</v>
      </c>
      <c r="AB56" s="846" t="s">
        <v>783</v>
      </c>
      <c r="AC56" s="846" t="s">
        <v>783</v>
      </c>
      <c r="AD56" s="846"/>
    </row>
    <row customHeight="1" ht="27">
      <c r="A57" s="845"/>
      <c r="B57" s="899">
        <v>40</v>
      </c>
      <c r="C57" s="843" t="s">
        <v>1048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2174</v>
      </c>
      <c r="P57" s="957" t="s">
        <v>784</v>
      </c>
      <c r="Q57" s="957" t="s">
        <v>784</v>
      </c>
      <c r="R57" s="957" t="s">
        <v>784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2175</v>
      </c>
      <c r="V57" s="843" t="s">
        <v>2175</v>
      </c>
      <c r="W57" s="843" t="s">
        <v>2175</v>
      </c>
      <c r="X57" s="843"/>
      <c r="Y57" s="1000"/>
      <c r="Z57" s="846" t="s">
        <v>786</v>
      </c>
      <c r="AA57" s="846" t="s">
        <v>786</v>
      </c>
      <c r="AB57" s="846" t="s">
        <v>786</v>
      </c>
      <c r="AC57" s="846" t="s">
        <v>786</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906</v>
      </c>
      <c r="P58" s="957" t="s">
        <v>820</v>
      </c>
      <c r="Q58" s="957" t="s">
        <v>820</v>
      </c>
      <c r="R58" s="957" t="s">
        <v>820</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2176</v>
      </c>
      <c r="V58" s="843" t="s">
        <v>2176</v>
      </c>
      <c r="W58" s="843" t="s">
        <v>2176</v>
      </c>
      <c r="X58" s="843"/>
      <c r="Y58" s="1000"/>
      <c r="Z58" s="846"/>
      <c r="AA58" s="849"/>
      <c r="AB58" s="846"/>
      <c r="AC58" s="846"/>
      <c r="AD58" s="846"/>
    </row>
    <row customHeight="1" ht="36">
      <c r="A59" s="845"/>
      <c r="B59" s="899">
        <v>42</v>
      </c>
      <c r="C59" s="843">
        <v>3</v>
      </c>
      <c r="D59" s="967" t="s">
        <v>2164</v>
      </c>
      <c r="E59" s="843" t="s">
        <v>2164</v>
      </c>
      <c r="F59" s="843" t="s">
        <v>2164</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113</v>
      </c>
      <c r="Q59" s="957" t="s">
        <v>113</v>
      </c>
      <c r="R59" s="957" t="s">
        <v>113</v>
      </c>
      <c r="S59" s="957"/>
      <c r="T59" s="843"/>
      <c r="U59" s="843" t="s">
        <v>2177</v>
      </c>
      <c r="V59" s="843" t="s">
        <v>2178</v>
      </c>
      <c r="W59" s="843" t="s">
        <v>2179</v>
      </c>
      <c r="X59" s="843"/>
      <c r="Y59" s="1000"/>
      <c r="Z59" s="846"/>
      <c r="AA59" s="849"/>
      <c r="AB59" s="846"/>
      <c r="AC59" s="846"/>
      <c r="AD59" s="846"/>
    </row>
    <row customHeight="1" ht="81">
      <c r="A60" s="845"/>
      <c r="B60" s="899">
        <v>43</v>
      </c>
      <c r="C60" s="843" t="s">
        <v>2180</v>
      </c>
      <c r="D60" s="967" t="s">
        <v>2180</v>
      </c>
      <c r="E60" s="843" t="s">
        <v>2180</v>
      </c>
      <c r="F60" s="843" t="s">
        <v>2180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93</v>
      </c>
      <c r="P60" s="957" t="s">
        <v>93</v>
      </c>
      <c r="Q60" s="957" t="s">
        <v>93</v>
      </c>
      <c r="R60" s="957" t="s">
        <v>93</v>
      </c>
      <c r="S60" s="957"/>
      <c r="T60" s="843" t="s">
        <v>654</v>
      </c>
      <c r="U60" s="843" t="s">
        <v>654</v>
      </c>
      <c r="V60" s="843" t="s">
        <v>654</v>
      </c>
      <c r="W60" s="843" t="s">
        <v>654</v>
      </c>
      <c r="X60" s="843"/>
      <c r="Y60" s="1000"/>
      <c r="Z60" s="846" t="s">
        <v>2181</v>
      </c>
      <c r="AA60" s="849" t="s">
        <v>2182</v>
      </c>
      <c r="AB60" s="846" t="s">
        <v>2183</v>
      </c>
      <c r="AC60" s="846" t="s">
        <v>2182</v>
      </c>
      <c r="AD60" s="846"/>
    </row>
    <row customHeight="1" ht="9">
      <c r="A61" s="845"/>
      <c r="B61" s="899">
        <v>44</v>
      </c>
      <c r="C61" s="843"/>
      <c r="D61" s="967" t="s">
        <v>2184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94</v>
      </c>
      <c r="Q61" s="957"/>
      <c r="R61" s="957"/>
      <c r="S61" s="957"/>
      <c r="T61" s="843"/>
      <c r="U61" s="843" t="s">
        <v>2185</v>
      </c>
      <c r="V61" s="843"/>
      <c r="W61" s="843"/>
      <c r="X61" s="843"/>
      <c r="Y61" s="1000"/>
      <c r="Z61" s="846"/>
      <c r="AA61" s="849"/>
      <c r="AB61" s="846"/>
      <c r="AC61" s="846"/>
      <c r="AD61" s="846"/>
    </row>
    <row customHeight="1" ht="9">
      <c r="A62" s="845"/>
      <c r="B62" s="899">
        <v>45</v>
      </c>
      <c r="C62" s="843"/>
      <c r="D62" s="967" t="s">
        <v>2186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2187</v>
      </c>
      <c r="V62" s="843"/>
      <c r="W62" s="843"/>
      <c r="X62" s="843"/>
      <c r="Y62" s="1000"/>
      <c r="Z62" s="846"/>
      <c r="AA62" s="849"/>
      <c r="AB62" s="846"/>
      <c r="AC62" s="846"/>
      <c r="AD62" s="846"/>
    </row>
    <row customHeight="1" ht="18">
      <c r="A63" s="845"/>
      <c r="B63" s="899">
        <v>46</v>
      </c>
      <c r="C63" s="843"/>
      <c r="D63" s="967" t="s">
        <v>2188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2189</v>
      </c>
      <c r="V63" s="843"/>
      <c r="W63" s="843"/>
      <c r="X63" s="843"/>
      <c r="Y63" s="1000"/>
      <c r="Z63" s="846"/>
      <c r="AA63" s="849"/>
      <c r="AB63" s="846"/>
      <c r="AC63" s="846"/>
      <c r="AD63" s="846"/>
    </row>
    <row customHeight="1" ht="18">
      <c r="A64" s="845"/>
      <c r="B64" s="899">
        <v>47</v>
      </c>
      <c r="C64" s="843"/>
      <c r="D64" s="967" t="s">
        <v>2190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2191</v>
      </c>
      <c r="V64" s="843"/>
      <c r="W64" s="843"/>
      <c r="X64" s="843"/>
      <c r="Y64" s="1000"/>
      <c r="Z64" s="846"/>
      <c r="AA64" s="849" t="s">
        <v>2192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2105</v>
      </c>
      <c r="Q65" s="957"/>
      <c r="R65" s="957"/>
      <c r="S65" s="957"/>
      <c r="T65" s="843"/>
      <c r="U65" s="843" t="s">
        <v>2193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2109</v>
      </c>
      <c r="Q66" s="957"/>
      <c r="R66" s="957"/>
      <c r="S66" s="957"/>
      <c r="T66" s="843"/>
      <c r="U66" s="843" t="s">
        <v>2194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2195</v>
      </c>
      <c r="Q67" s="957"/>
      <c r="R67" s="957"/>
      <c r="S67" s="957"/>
      <c r="T67" s="843"/>
      <c r="U67" s="843" t="s">
        <v>2196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2197</v>
      </c>
      <c r="Q68" s="957"/>
      <c r="R68" s="957"/>
      <c r="S68" s="957"/>
      <c r="T68" s="843"/>
      <c r="U68" s="843" t="s">
        <v>2198</v>
      </c>
      <c r="V68" s="843"/>
      <c r="W68" s="843"/>
      <c r="X68" s="843"/>
      <c r="Y68" s="1000"/>
      <c r="Z68" s="846"/>
      <c r="AA68" s="849"/>
      <c r="AB68" s="846"/>
      <c r="AC68" s="846"/>
      <c r="AD68" s="846"/>
    </row>
    <row customHeight="1" ht="9">
      <c r="A69" s="845"/>
      <c r="B69" s="899">
        <v>52</v>
      </c>
      <c r="C69" s="843"/>
      <c r="D69" s="967" t="s">
        <v>2199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2200</v>
      </c>
      <c r="V69" s="843"/>
      <c r="W69" s="843"/>
      <c r="X69" s="843"/>
      <c r="Y69" s="1000"/>
      <c r="Z69" s="846"/>
      <c r="AA69" s="849"/>
      <c r="AB69" s="846"/>
      <c r="AC69" s="846"/>
      <c r="AD69" s="846"/>
    </row>
    <row customHeight="1" ht="27">
      <c r="A70" s="845"/>
      <c r="B70" s="899">
        <v>53</v>
      </c>
      <c r="C70" s="843"/>
      <c r="D70" s="967"/>
      <c r="E70" s="843" t="s">
        <v>2184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94</v>
      </c>
      <c r="R70" s="957"/>
      <c r="S70" s="957"/>
      <c r="T70" s="843"/>
      <c r="U70" s="843"/>
      <c r="V70" s="843" t="s">
        <v>2201</v>
      </c>
      <c r="W70" s="843"/>
      <c r="X70" s="843"/>
      <c r="Y70" s="1000"/>
      <c r="Z70" s="846"/>
      <c r="AA70" s="849"/>
      <c r="AB70" s="846"/>
      <c r="AC70" s="846"/>
      <c r="AD70" s="846"/>
    </row>
    <row customHeight="1" ht="36">
      <c r="A71" s="845"/>
      <c r="B71" s="899">
        <v>54</v>
      </c>
      <c r="C71" s="843"/>
      <c r="D71" s="967"/>
      <c r="E71" s="843" t="s">
        <v>2186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2202</v>
      </c>
      <c r="W71" s="843"/>
      <c r="X71" s="843"/>
      <c r="Y71" s="1000"/>
      <c r="Z71" s="846"/>
      <c r="AA71" s="849"/>
      <c r="AB71" s="846"/>
      <c r="AC71" s="846"/>
      <c r="AD71" s="846"/>
    </row>
    <row customHeight="1" ht="27">
      <c r="A72" s="845"/>
      <c r="B72" s="899">
        <v>55</v>
      </c>
      <c r="C72" s="843"/>
      <c r="D72" s="967"/>
      <c r="E72" s="843" t="s">
        <v>2188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2203</v>
      </c>
      <c r="W72" s="843"/>
      <c r="X72" s="843"/>
      <c r="Y72" s="1000"/>
      <c r="Z72" s="846"/>
      <c r="AA72" s="849"/>
      <c r="AB72" s="846"/>
      <c r="AC72" s="846"/>
      <c r="AD72" s="846"/>
    </row>
    <row customHeight="1" ht="36">
      <c r="A73" s="845"/>
      <c r="B73" s="899">
        <v>56</v>
      </c>
      <c r="C73" s="843"/>
      <c r="D73" s="967"/>
      <c r="E73" s="843" t="s">
        <v>2190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2204</v>
      </c>
      <c r="W73" s="843"/>
      <c r="X73" s="843"/>
      <c r="Y73" s="1000"/>
      <c r="Z73" s="846"/>
      <c r="AA73" s="849"/>
      <c r="AB73" s="846"/>
      <c r="AC73" s="846"/>
      <c r="AD73" s="846"/>
    </row>
    <row customHeight="1" ht="18">
      <c r="A74" s="845"/>
      <c r="B74" s="899">
        <v>57</v>
      </c>
      <c r="C74" s="843"/>
      <c r="D74" s="967"/>
      <c r="E74" s="843" t="s">
        <v>2199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2205</v>
      </c>
      <c r="W74" s="843"/>
      <c r="X74" s="843"/>
      <c r="Y74" s="1000"/>
      <c r="Z74" s="846"/>
      <c r="AA74" s="849"/>
      <c r="AB74" s="846"/>
      <c r="AC74" s="846"/>
      <c r="AD74" s="846"/>
    </row>
    <row customHeight="1" ht="18">
      <c r="A75" s="845"/>
      <c r="B75" s="899">
        <v>58</v>
      </c>
      <c r="C75" s="843"/>
      <c r="D75" s="967"/>
      <c r="E75" s="843"/>
      <c r="F75" s="843" t="s">
        <v>2184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94</v>
      </c>
      <c r="S75" s="957"/>
      <c r="T75" s="843"/>
      <c r="U75" s="843"/>
      <c r="V75" s="843"/>
      <c r="W75" s="843" t="s">
        <v>2206</v>
      </c>
      <c r="X75" s="843"/>
      <c r="Y75" s="1000"/>
      <c r="Z75" s="846"/>
      <c r="AA75" s="849"/>
      <c r="AB75" s="846"/>
      <c r="AC75" s="846"/>
      <c r="AD75" s="846"/>
    </row>
    <row customHeight="1" ht="36">
      <c r="A76" s="845"/>
      <c r="B76" s="899">
        <v>59</v>
      </c>
      <c r="C76" s="843"/>
      <c r="D76" s="967"/>
      <c r="E76" s="843"/>
      <c r="F76" s="843" t="s">
        <v>2186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2207</v>
      </c>
      <c r="X76" s="843"/>
      <c r="Y76" s="1000"/>
      <c r="Z76" s="846"/>
      <c r="AA76" s="849"/>
      <c r="AB76" s="846"/>
      <c r="AC76" s="846"/>
      <c r="AD76" s="846"/>
    </row>
    <row customHeight="1" ht="18">
      <c r="A77" s="845"/>
      <c r="B77" s="899">
        <v>60</v>
      </c>
      <c r="C77" s="843"/>
      <c r="D77" s="967"/>
      <c r="E77" s="843"/>
      <c r="F77" s="843" t="s">
        <v>2188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2208</v>
      </c>
      <c r="X77" s="843"/>
      <c r="Y77" s="1000"/>
      <c r="Z77" s="846"/>
      <c r="AA77" s="849"/>
      <c r="AB77" s="846"/>
      <c r="AC77" s="846"/>
      <c r="AD77" s="846"/>
    </row>
    <row customHeight="1" ht="72">
      <c r="A78" s="845"/>
      <c r="B78" s="899">
        <v>61</v>
      </c>
      <c r="C78" s="843" t="s">
        <v>2184</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94</v>
      </c>
      <c r="P78" s="957"/>
      <c r="Q78" s="957"/>
      <c r="R78" s="957"/>
      <c r="S78" s="957"/>
      <c r="T78" s="843" t="s">
        <v>659</v>
      </c>
      <c r="U78" s="843"/>
      <c r="V78" s="843"/>
      <c r="W78" s="843"/>
      <c r="X78" s="843"/>
      <c r="Y78" s="1000"/>
      <c r="Z78" s="846" t="s">
        <v>2209</v>
      </c>
      <c r="AA78" s="849"/>
      <c r="AB78" s="846"/>
      <c r="AC78" s="846"/>
      <c r="AD78" s="846"/>
    </row>
    <row customHeight="1" ht="36">
      <c r="A79" s="845"/>
      <c r="B79" s="899">
        <v>62</v>
      </c>
      <c r="C79" s="843" t="s">
        <v>2186</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114</v>
      </c>
      <c r="P79" s="957"/>
      <c r="Q79" s="957"/>
      <c r="R79" s="957"/>
      <c r="S79" s="957"/>
      <c r="T79" s="843" t="s">
        <v>2210</v>
      </c>
      <c r="U79" s="843"/>
      <c r="V79" s="843"/>
      <c r="W79" s="843"/>
      <c r="X79" s="843"/>
      <c r="Y79" s="1000"/>
      <c r="Z79" s="846" t="s">
        <v>2211</v>
      </c>
      <c r="AA79" s="849"/>
      <c r="AB79" s="846"/>
      <c r="AC79" s="846"/>
      <c r="AD79" s="846"/>
    </row>
    <row customHeight="1" ht="45">
      <c r="A80" s="845"/>
      <c r="B80" s="899">
        <v>63</v>
      </c>
      <c r="C80" s="843" t="s">
        <v>2188</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2212</v>
      </c>
      <c r="U80" s="843"/>
      <c r="V80" s="843"/>
      <c r="W80" s="843"/>
      <c r="X80" s="843"/>
      <c r="Y80" s="1000"/>
      <c r="Z80" s="846" t="s">
        <v>2213</v>
      </c>
      <c r="AA80" s="849"/>
      <c r="AB80" s="846"/>
      <c r="AC80" s="846"/>
      <c r="AD80" s="846"/>
    </row>
    <row customHeight="1" ht="36">
      <c r="A81" s="845"/>
      <c r="B81" s="899">
        <v>64</v>
      </c>
      <c r="C81" s="843" t="s">
        <v>2190</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2096</v>
      </c>
      <c r="P81" s="957"/>
      <c r="Q81" s="957"/>
      <c r="R81" s="957"/>
      <c r="S81" s="957"/>
      <c r="T81" s="843" t="s">
        <v>2214</v>
      </c>
      <c r="U81" s="843"/>
      <c r="V81" s="843"/>
      <c r="W81" s="843"/>
      <c r="X81" s="843"/>
      <c r="Y81" s="1000"/>
      <c r="Z81" s="846" t="s">
        <v>2215</v>
      </c>
      <c r="AA81" s="849"/>
      <c r="AB81" s="846"/>
      <c r="AC81" s="846"/>
      <c r="AD81" s="846"/>
    </row>
    <row customHeight="1" ht="90">
      <c r="A82" s="845"/>
      <c r="B82" s="899">
        <v>65</v>
      </c>
      <c r="C82" s="843" t="s">
        <v>2199</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2216</v>
      </c>
      <c r="U82" s="843"/>
      <c r="V82" s="843"/>
      <c r="W82" s="843"/>
      <c r="X82" s="843"/>
      <c r="Y82" s="1000"/>
      <c r="Z82" s="846" t="s">
        <v>2217</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2105</v>
      </c>
      <c r="P83" s="957"/>
      <c r="Q83" s="957"/>
      <c r="R83" s="957"/>
      <c r="S83" s="957"/>
      <c r="T83" s="843" t="s">
        <v>2218</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2219</v>
      </c>
      <c r="P84" s="957"/>
      <c r="Q84" s="957"/>
      <c r="R84" s="957"/>
      <c r="S84" s="957"/>
      <c r="T84" s="843" t="s">
        <v>2220</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2109</v>
      </c>
      <c r="P85" s="957"/>
      <c r="Q85" s="957"/>
      <c r="R85" s="957"/>
      <c r="S85" s="957"/>
      <c r="T85" s="843" t="s">
        <v>2221</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2222</v>
      </c>
      <c r="P86" s="957"/>
      <c r="Q86" s="957"/>
      <c r="R86" s="957"/>
      <c r="S86" s="957"/>
      <c r="T86" s="843" t="s">
        <v>2223</v>
      </c>
      <c r="U86" s="843"/>
      <c r="V86" s="843"/>
      <c r="W86" s="843"/>
      <c r="X86" s="843"/>
      <c r="Y86" s="1000"/>
      <c r="Z86" s="846"/>
      <c r="AA86" s="849"/>
      <c r="AB86" s="846"/>
      <c r="AC86" s="846"/>
      <c r="AD86" s="846"/>
    </row>
    <row customHeight="1" ht="36">
      <c r="A87" s="845"/>
      <c r="B87" s="899">
        <v>70</v>
      </c>
      <c r="C87" s="843" t="s">
        <v>2224</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2225</v>
      </c>
      <c r="U87" s="843"/>
      <c r="V87" s="843"/>
      <c r="W87" s="843"/>
      <c r="X87" s="843"/>
      <c r="Y87" s="1000"/>
      <c r="Z87" s="846"/>
      <c r="AA87" s="849"/>
      <c r="AB87" s="846"/>
      <c r="AC87" s="846"/>
      <c r="AD87" s="846"/>
    </row>
    <row customHeight="1" ht="18">
      <c r="A88" s="845"/>
      <c r="B88" s="899">
        <v>71</v>
      </c>
      <c r="C88" s="843" t="s">
        <v>2226</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691</v>
      </c>
      <c r="U88" s="843"/>
      <c r="V88" s="843"/>
      <c r="W88" s="843"/>
      <c r="X88" s="843"/>
      <c r="Y88" s="1000"/>
      <c r="Z88" s="846"/>
      <c r="AA88" s="849"/>
      <c r="AB88" s="846"/>
      <c r="AC88" s="846"/>
      <c r="AD88" s="846"/>
    </row>
    <row customHeight="1" ht="18">
      <c r="A89" s="845"/>
      <c r="B89" s="899">
        <v>72</v>
      </c>
      <c r="C89" s="843" t="s">
        <v>2227</v>
      </c>
      <c r="D89" s="967" t="s">
        <v>2224</v>
      </c>
      <c r="E89" s="843" t="s">
        <v>2224</v>
      </c>
      <c r="F89" s="843" t="s">
        <v>2190</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699</v>
      </c>
      <c r="U89" s="843" t="s">
        <v>699</v>
      </c>
      <c r="V89" s="843" t="s">
        <v>699</v>
      </c>
      <c r="W89" s="843" t="s">
        <v>699</v>
      </c>
      <c r="X89" s="843"/>
      <c r="Y89" s="1000"/>
      <c r="Z89" s="846"/>
      <c r="AA89" s="849"/>
      <c r="AB89" s="846"/>
      <c r="AC89" s="846"/>
      <c r="AD89" s="846"/>
    </row>
    <row customHeight="1" ht="27">
      <c r="A90" s="845"/>
      <c r="B90" s="899">
        <v>73</v>
      </c>
      <c r="C90" s="843" t="s">
        <v>2228</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701</v>
      </c>
      <c r="U90" s="843"/>
      <c r="V90" s="843"/>
      <c r="W90" s="843"/>
      <c r="X90" s="843"/>
      <c r="Y90" s="1000"/>
      <c r="Z90" s="846"/>
      <c r="AA90" s="849"/>
      <c r="AB90" s="846"/>
      <c r="AC90" s="846"/>
      <c r="AD90" s="846"/>
    </row>
    <row customHeight="1" ht="18">
      <c r="A91" s="845"/>
      <c r="B91" s="899">
        <v>74</v>
      </c>
      <c r="C91" s="843"/>
      <c r="D91" s="967" t="s">
        <v>2226</v>
      </c>
      <c r="E91" s="843" t="s">
        <v>2226</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2229</v>
      </c>
      <c r="V91" s="843" t="s">
        <v>2229</v>
      </c>
      <c r="W91" s="843"/>
      <c r="X91" s="843"/>
      <c r="Y91" s="1000"/>
      <c r="Z91" s="846"/>
      <c r="AA91" s="849"/>
      <c r="AB91" s="846"/>
      <c r="AC91" s="846"/>
      <c r="AD91" s="846"/>
    </row>
    <row customHeight="1" ht="27">
      <c r="A92" s="845"/>
      <c r="B92" s="899">
        <v>75</v>
      </c>
      <c r="C92" s="843"/>
      <c r="D92" s="967" t="s">
        <v>2227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2230</v>
      </c>
      <c r="V92" s="843"/>
      <c r="W92" s="843"/>
      <c r="X92" s="843"/>
      <c r="Y92" s="1000"/>
      <c r="Z92" s="846"/>
      <c r="AA92" s="849" t="s">
        <v>2231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2137</v>
      </c>
      <c r="Q93" s="957"/>
      <c r="R93" s="957"/>
      <c r="S93" s="957"/>
      <c r="T93" s="843"/>
      <c r="U93" s="843" t="s">
        <v>2232</v>
      </c>
      <c r="V93" s="843"/>
      <c r="W93" s="843"/>
      <c r="X93" s="843"/>
      <c r="Y93" s="1000"/>
      <c r="Z93" s="846"/>
      <c r="AA93" s="849" t="s">
        <v>2233</v>
      </c>
      <c r="AB93" s="846"/>
      <c r="AC93" s="846"/>
      <c r="AD93" s="846"/>
    </row>
    <row customHeight="1" ht="45">
      <c r="A94" s="845"/>
      <c r="B94" s="899">
        <v>77</v>
      </c>
      <c r="C94" s="843"/>
      <c r="D94" s="967" t="s">
        <v>2228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100</v>
      </c>
      <c r="Q94" s="957"/>
      <c r="R94" s="957"/>
      <c r="S94" s="957"/>
      <c r="T94" s="843"/>
      <c r="U94" s="843" t="s">
        <v>2234</v>
      </c>
      <c r="V94" s="843"/>
      <c r="W94" s="843"/>
      <c r="X94" s="843"/>
      <c r="Y94" s="1000"/>
      <c r="Z94" s="846"/>
      <c r="AA94" s="849" t="s">
        <v>2235</v>
      </c>
      <c r="AB94" s="846"/>
      <c r="AC94" s="846"/>
      <c r="AD94" s="846"/>
    </row>
    <row customHeight="1" ht="99">
      <c r="A95" s="845"/>
      <c r="B95" s="899">
        <v>78</v>
      </c>
      <c r="C95" s="843" t="s">
        <v>2236</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100</v>
      </c>
      <c r="P95" s="957"/>
      <c r="Q95" s="957"/>
      <c r="R95" s="957"/>
      <c r="S95" s="957"/>
      <c r="T95" s="843" t="s">
        <v>2237</v>
      </c>
      <c r="U95" s="843"/>
      <c r="V95" s="843"/>
      <c r="W95" s="843"/>
      <c r="X95" s="843"/>
      <c r="Y95" s="1000"/>
      <c r="Z95" s="846"/>
      <c r="AA95" s="849"/>
      <c r="AB95" s="846"/>
      <c r="AC95" s="846"/>
      <c r="AD95" s="846"/>
    </row>
    <row customHeight="1" ht="99">
      <c r="A96" s="845"/>
      <c r="B96" s="899">
        <v>79</v>
      </c>
      <c r="C96" s="843" t="s">
        <v>1172</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1496</v>
      </c>
      <c r="P96" s="957"/>
      <c r="Q96" s="957"/>
      <c r="R96" s="957"/>
      <c r="S96" s="957"/>
      <c r="T96" s="843" t="s">
        <v>2238</v>
      </c>
      <c r="U96" s="843"/>
      <c r="V96" s="843"/>
      <c r="W96" s="843"/>
      <c r="X96" s="843"/>
      <c r="Y96" s="1000"/>
      <c r="Z96" s="846" t="s">
        <v>2239</v>
      </c>
      <c r="AA96" s="849"/>
      <c r="AB96" s="846"/>
      <c r="AC96" s="846"/>
      <c r="AD96" s="846"/>
    </row>
    <row customHeight="1" ht="63">
      <c r="A97" s="845"/>
      <c r="B97" s="899">
        <v>80</v>
      </c>
      <c r="C97" s="843" t="s">
        <v>2240</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1508</v>
      </c>
      <c r="P97" s="957"/>
      <c r="Q97" s="957"/>
      <c r="R97" s="957"/>
      <c r="S97" s="957"/>
      <c r="T97" s="843" t="s">
        <v>2241</v>
      </c>
      <c r="U97" s="843"/>
      <c r="V97" s="843"/>
      <c r="W97" s="843"/>
      <c r="X97" s="843"/>
      <c r="Y97" s="1000"/>
      <c r="Z97" s="846" t="s">
        <v>2242</v>
      </c>
      <c r="AA97" s="849"/>
      <c r="AB97" s="846"/>
      <c r="AC97" s="846"/>
      <c r="AD97" s="846"/>
    </row>
    <row customHeight="1" ht="63">
      <c r="A98" s="845"/>
      <c r="B98" s="899">
        <v>81</v>
      </c>
      <c r="C98" s="843" t="s">
        <v>2243</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1522</v>
      </c>
      <c r="P98" s="957"/>
      <c r="Q98" s="957"/>
      <c r="R98" s="957"/>
      <c r="S98" s="957"/>
      <c r="T98" s="843" t="s">
        <v>2244</v>
      </c>
      <c r="U98" s="843"/>
      <c r="V98" s="843"/>
      <c r="W98" s="843"/>
      <c r="X98" s="843"/>
      <c r="Y98" s="1000"/>
      <c r="Z98" s="846" t="s">
        <v>2242</v>
      </c>
      <c r="AA98" s="849"/>
      <c r="AB98" s="846"/>
      <c r="AC98" s="846"/>
      <c r="AD98" s="846"/>
    </row>
    <row customHeight="1" ht="90">
      <c r="A99" s="845"/>
      <c r="B99" s="899">
        <v>82</v>
      </c>
      <c r="C99" s="843" t="s">
        <v>2245</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1534</v>
      </c>
      <c r="P99" s="957"/>
      <c r="Q99" s="957"/>
      <c r="R99" s="957"/>
      <c r="S99" s="957"/>
      <c r="T99" s="843" t="s">
        <v>2246</v>
      </c>
      <c r="U99" s="843"/>
      <c r="V99" s="843"/>
      <c r="W99" s="843"/>
      <c r="X99" s="843"/>
      <c r="Y99" s="1000"/>
      <c r="Z99" s="846" t="s">
        <v>656</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2247</v>
      </c>
      <c r="P100" s="957"/>
      <c r="Q100" s="957"/>
      <c r="R100" s="957"/>
      <c r="S100" s="957"/>
      <c r="T100" s="843" t="s">
        <v>2248</v>
      </c>
      <c r="U100" s="843"/>
      <c r="V100" s="843"/>
      <c r="W100" s="843"/>
      <c r="X100" s="843"/>
      <c r="Y100" s="1000"/>
      <c r="Z100" s="846" t="s">
        <v>656</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2249</v>
      </c>
      <c r="P101" s="957"/>
      <c r="Q101" s="957"/>
      <c r="R101" s="957"/>
      <c r="S101" s="957"/>
      <c r="T101" s="843" t="s">
        <v>2250</v>
      </c>
      <c r="U101" s="843"/>
      <c r="V101" s="843"/>
      <c r="W101" s="843"/>
      <c r="X101" s="843"/>
      <c r="Y101" s="1000"/>
      <c r="Z101" s="846" t="s">
        <v>656</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1687</v>
      </c>
      <c r="B148" s="845"/>
      <c r="C148" s="843" t="s">
        <v>2251</v>
      </c>
      <c r="D148" s="843" t="s">
        <v>1590</v>
      </c>
      <c r="E148" s="843" t="s">
        <v>1689</v>
      </c>
      <c r="F148" s="843" t="s">
        <v>2252</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2253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2254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1691</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1694</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1698</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1681D-AFCE-80A2-FD52-0.4D70A6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2255</v>
      </c>
      <c r="M5" s="2603"/>
      <c r="N5" s="2603"/>
      <c r="O5" s="2603"/>
      <c r="P5" s="2603"/>
      <c r="Q5" s="2603"/>
      <c r="R5" s="2603"/>
      <c r="S5" s="2603"/>
      <c r="T5" s="2603"/>
      <c r="U5" s="2603"/>
      <c r="V5" s="1243"/>
      <c r="AD5" s="1155">
        <v>64</v>
      </c>
    </row>
    <row customHeight="1" ht="14.699999999999998">
      <c r="J6" s="376"/>
      <c r="K6" s="376"/>
      <c r="L6" s="2604" t="str">
        <f>IF(org=0,"Не определено",org)</f>
        <v>ИМУП «ПОСЖИЛКОМСЕРВИС»</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445</v>
      </c>
      <c r="N9" s="304"/>
      <c r="O9" s="2251" t="str">
        <f>IF(TITLE_DATE_CHANGE_PERIOD="",IF(TITLE_DATE_PR="","",TITLE_DATE_PR),TITLE_DATE_CHANGE_PERIOD)</f>
        <v>46388</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446</v>
      </c>
      <c r="N10" s="304"/>
      <c r="O10" s="2251" t="str">
        <f>IF(TITLE_NUMBER_PR_CHANGE="",IF(TITLE_NUMBER_PR="","",TITLE_NUMBER_PR),TITLE_NUMBER_PR_CHANGE)</f>
        <v>654,659,660</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449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325</v>
      </c>
      <c r="M14" s="2127"/>
      <c r="N14" s="2127"/>
      <c r="O14" s="2127"/>
      <c r="P14" s="2127"/>
      <c r="Q14" s="2127"/>
      <c r="R14" s="2127"/>
      <c r="S14" s="2127"/>
      <c r="T14" s="2127"/>
      <c r="U14" s="2127"/>
      <c r="V14" s="2127"/>
      <c r="W14" s="2127"/>
      <c r="X14" s="2127" t="s">
        <v>326</v>
      </c>
      <c r="AD14" s="1155">
        <v>14</v>
      </c>
    </row>
    <row customHeight="1" ht="14.699999999999998">
      <c r="J15" s="376"/>
      <c r="K15" s="376"/>
      <c r="L15" s="2273" t="s">
        <v>89</v>
      </c>
      <c r="M15" s="2209" t="s">
        <v>450</v>
      </c>
      <c r="N15" s="301"/>
      <c r="O15" s="2274" t="s">
        <v>2256</v>
      </c>
      <c r="P15" s="2275"/>
      <c r="Q15" s="2275"/>
      <c r="R15" s="2275"/>
      <c r="S15" s="2275"/>
      <c r="T15" s="2275"/>
      <c r="U15" s="2276"/>
      <c r="V15" s="2277" t="s">
        <v>452</v>
      </c>
      <c r="W15" s="2280" t="s">
        <v>1169</v>
      </c>
      <c r="X15" s="2127"/>
      <c r="AD15" s="1155">
        <v>14</v>
      </c>
    </row>
    <row customHeight="1" ht="35.699999999999996">
      <c r="J16" s="376"/>
      <c r="K16" s="376"/>
      <c r="L16" s="2273"/>
      <c r="M16" s="2209"/>
      <c r="N16" s="1031"/>
      <c r="O16" s="2260" t="s">
        <v>455</v>
      </c>
      <c r="P16" s="2260" t="s">
        <v>456</v>
      </c>
      <c r="Q16" s="2262" t="s">
        <v>457</v>
      </c>
      <c r="R16" s="2263"/>
      <c r="S16" s="2262" t="s">
        <v>470</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466</v>
      </c>
      <c r="R17" s="1222" t="s">
        <v>467</v>
      </c>
      <c r="S17" s="1292" t="s">
        <v>468</v>
      </c>
      <c r="T17" s="2270" t="s">
        <v>469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194</v>
      </c>
      <c r="B19" s="1363" t="s">
        <v>195</v>
      </c>
      <c r="C19" s="1363" t="s">
        <v>196</v>
      </c>
      <c r="D19" s="1363" t="s">
        <v>197</v>
      </c>
      <c r="E19" s="1363"/>
      <c r="F19" s="1365"/>
      <c r="G19" s="1365"/>
      <c r="H19" s="1365"/>
      <c r="I19" s="361"/>
      <c r="J19" s="360"/>
      <c r="K19" s="355"/>
      <c r="L19" s="1293">
        <f>INDEX(PT_DIFFERENTIATION_NUM_NTAR,MATCH(A19,PT_DIFFERENTIATION_NTAR_ID,0))</f>
        <v>1</v>
      </c>
      <c r="M19" s="298" t="s">
        <v>125</v>
      </c>
      <c r="N19" s="300"/>
      <c r="O19" s="2606" t="str">
        <f>INDEX(PT_DIFFERENTIATION_NTAR,MATCH(A19,PT_DIFFERENTIATION_NTAR_ID,0))</f>
        <v>Тариф на теплоноситель, поставляемый потребителям</v>
      </c>
      <c r="P19" s="2606"/>
      <c r="Q19" s="2606"/>
      <c r="R19" s="2606"/>
      <c r="S19" s="2606"/>
      <c r="T19" s="2606"/>
      <c r="U19" s="2606"/>
      <c r="V19" s="2606"/>
      <c r="W19" s="2606"/>
      <c r="X19" s="1258" t="s">
        <v>421</v>
      </c>
      <c r="Z19" s="500"/>
      <c r="AA19" s="500" t="str">
        <f>IF(M19="","",M19)</f>
        <v>Наименование тарифа</v>
      </c>
      <c r="AB19" s="500"/>
      <c r="AC19" s="500"/>
      <c r="AD19" s="1155">
        <v>20</v>
      </c>
    </row>
    <row customHeight="1" ht="21">
      <c r="A20" s="1363" t="s">
        <v>194</v>
      </c>
      <c r="B20" s="1363" t="s">
        <v>195</v>
      </c>
      <c r="C20" s="1363" t="s">
        <v>196</v>
      </c>
      <c r="D20" s="1363" t="s">
        <v>197</v>
      </c>
      <c r="E20" s="1363"/>
      <c r="F20" s="1365"/>
      <c r="G20" s="1365"/>
      <c r="H20" s="1365"/>
      <c r="I20" s="1290"/>
      <c r="J20" s="352"/>
      <c r="K20" s="353"/>
      <c r="L20" s="1293" t="str">
        <f>INDEX(PT_DIFFERENTIATION_NUM_TER,MATCH(B19,PT_DIFFERENTIATION_TER_ID,0))</f>
        <v>1.1</v>
      </c>
      <c r="M20" s="308" t="s">
        <v>422</v>
      </c>
      <c r="N20" s="300"/>
      <c r="O20" s="2606" t="str">
        <f>INDEX(PT_DIFFERENTIATION_TER,MATCH(B19,PT_DIFFERENTIATION_TER_ID,0))</f>
        <v>Территория 1</v>
      </c>
      <c r="P20" s="2606"/>
      <c r="Q20" s="2606"/>
      <c r="R20" s="2606"/>
      <c r="S20" s="2606"/>
      <c r="T20" s="2606"/>
      <c r="U20" s="2606"/>
      <c r="V20" s="2606"/>
      <c r="W20" s="2606"/>
      <c r="X20" s="1258" t="s">
        <v>423</v>
      </c>
      <c r="Z20" s="500"/>
      <c r="AA20" s="500" t="str">
        <f>IF(M20="","",M20)</f>
        <v>Территория действия тарифа</v>
      </c>
      <c r="AB20" s="500"/>
      <c r="AC20" s="500"/>
      <c r="AD20" s="1155">
        <v>20</v>
      </c>
    </row>
    <row customHeight="1" ht="24">
      <c r="A21" s="1363" t="s">
        <v>194</v>
      </c>
      <c r="B21" s="1363" t="s">
        <v>195</v>
      </c>
      <c r="C21" s="1363" t="s">
        <v>196</v>
      </c>
      <c r="D21" s="1363" t="s">
        <v>197</v>
      </c>
      <c r="E21" s="1363"/>
      <c r="F21" s="1365"/>
      <c r="G21" s="1365"/>
      <c r="H21" s="1365"/>
      <c r="I21" s="354"/>
      <c r="J21" s="352"/>
      <c r="K21" s="353"/>
      <c r="L21" s="1293" t="str">
        <f>INDEX(PT_DIFFERENTIATION_NUM_CS,MATCH(C19,PT_DIFFERENTIATION_CS_ID,0))</f>
        <v>1.1.1</v>
      </c>
      <c r="M21" s="309" t="s">
        <v>424</v>
      </c>
      <c r="N21" s="300"/>
      <c r="O21" s="2606" t="str">
        <f>INDEX(PT_DIFFERENTIATION_CS,MATCH(C19,PT_DIFFERENTIATION_CS_ID,0))</f>
        <v>без дифференциации</v>
      </c>
      <c r="P21" s="2606"/>
      <c r="Q21" s="2606"/>
      <c r="R21" s="2606"/>
      <c r="S21" s="2606"/>
      <c r="T21" s="2606"/>
      <c r="U21" s="2606"/>
      <c r="V21" s="2606"/>
      <c r="W21" s="2606"/>
      <c r="X21" s="1258" t="s">
        <v>425</v>
      </c>
      <c r="Z21" s="500"/>
      <c r="AA21" s="500" t="str">
        <f>IF(M21="","",M21)</f>
        <v>Наименование системы теплоснабжения </v>
      </c>
      <c r="AB21" s="500"/>
      <c r="AC21" s="500"/>
      <c r="AD21" s="1155">
        <v>23</v>
      </c>
    </row>
    <row customHeight="1" ht="21">
      <c r="A22" s="1363" t="s">
        <v>194</v>
      </c>
      <c r="B22" s="1363" t="s">
        <v>195</v>
      </c>
      <c r="C22" s="1363" t="s">
        <v>196</v>
      </c>
      <c r="D22" s="1363" t="s">
        <v>197</v>
      </c>
      <c r="E22" s="1363"/>
      <c r="F22" s="1365"/>
      <c r="G22" s="1365"/>
      <c r="H22" s="1365"/>
      <c r="I22" s="354"/>
      <c r="J22" s="352"/>
      <c r="K22" s="353"/>
      <c r="L22" s="1293" t="str">
        <f>INDEX(PT_DIFFERENTIATION_NUM_IST_TE,MATCH(D19,PT_DIFFERENTIATION_IST_TE_ID,0))</f>
        <v>1.1.1.1</v>
      </c>
      <c r="M22" s="310" t="s">
        <v>426</v>
      </c>
      <c r="N22" s="300"/>
      <c r="O22" s="2606" t="str">
        <f>INDEX(PT_DIFFERENTIATION_IST_TE,MATCH(D19,PT_DIFFERENTIATION_IST_TE_ID,0))</f>
        <v>без дифференциации</v>
      </c>
      <c r="P22" s="2606"/>
      <c r="Q22" s="2606"/>
      <c r="R22" s="2606"/>
      <c r="S22" s="2606"/>
      <c r="T22" s="2606"/>
      <c r="U22" s="2606"/>
      <c r="V22" s="2606"/>
      <c r="W22" s="2606"/>
      <c r="X22" s="1258" t="s">
        <v>427</v>
      </c>
      <c r="Z22" s="500"/>
      <c r="AA22" s="500" t="str">
        <f>IF(M22="","",M22)</f>
        <v>Источник тепловой энергии  </v>
      </c>
      <c r="AB22" s="500"/>
      <c r="AC22" s="500"/>
      <c r="AD22" s="1155">
        <v>20</v>
      </c>
    </row>
    <row customHeight="1" ht="96.75">
      <c r="A23" s="1363" t="s">
        <v>194</v>
      </c>
      <c r="B23" s="1363" t="s">
        <v>195</v>
      </c>
      <c r="C23" s="1363" t="s">
        <v>196</v>
      </c>
      <c r="D23" s="1363" t="s">
        <v>197</v>
      </c>
      <c r="E23" s="1363"/>
      <c r="F23" s="2607" t="str">
        <f>L22&amp;".1"</f>
        <v>1.1.1.1.1</v>
      </c>
      <c r="I23" s="2257">
        <v>1</v>
      </c>
      <c r="J23" s="1291"/>
      <c r="K23" s="356"/>
      <c r="L23" s="1293" t="str">
        <f>$F$23</f>
        <v>1.1.1.1.1</v>
      </c>
      <c r="M23" s="285" t="s">
        <v>429</v>
      </c>
      <c r="N23" s="300"/>
      <c r="O23" s="2305"/>
      <c r="P23" s="2305"/>
      <c r="Q23" s="2305"/>
      <c r="R23" s="2305"/>
      <c r="S23" s="2305"/>
      <c r="T23" s="2305"/>
      <c r="U23" s="2305"/>
      <c r="V23" s="2305"/>
      <c r="W23" s="2305"/>
      <c r="X23" s="1258" t="s">
        <v>430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194</v>
      </c>
      <c r="B24" s="1363" t="s">
        <v>195</v>
      </c>
      <c r="C24" s="1363" t="s">
        <v>196</v>
      </c>
      <c r="D24" s="1363" t="s">
        <v>197</v>
      </c>
      <c r="E24" s="1363"/>
      <c r="F24" s="2607"/>
      <c r="G24" s="2217" t="str">
        <f>F23&amp;".1"</f>
        <v>1.1.1.1.1.1</v>
      </c>
      <c r="I24" s="2257"/>
      <c r="J24" s="2257">
        <v>1</v>
      </c>
      <c r="K24" s="357"/>
      <c r="L24" s="1293" t="str">
        <f>$G$24</f>
        <v>1.1.1.1.1.1</v>
      </c>
      <c r="M24" s="286" t="s">
        <v>432</v>
      </c>
      <c r="N24" s="300"/>
      <c r="O24" s="2245"/>
      <c r="P24" s="2246"/>
      <c r="Q24" s="2246"/>
      <c r="R24" s="2246"/>
      <c r="S24" s="2246"/>
      <c r="T24" s="2246"/>
      <c r="U24" s="2246"/>
      <c r="V24" s="2246"/>
      <c r="W24" s="2247"/>
      <c r="X24" s="1258" t="s">
        <v>433</v>
      </c>
      <c r="Z24" s="500"/>
      <c r="AA24" s="500" t="str">
        <f>IF(M24="","",M24)</f>
        <v>Группа потребителей</v>
      </c>
      <c r="AB24" s="500"/>
      <c r="AC24" s="500"/>
      <c r="AD24" s="1155">
        <v>82</v>
      </c>
    </row>
    <row customHeight="1" ht="11.549999999999999">
      <c r="A25" s="1363" t="s">
        <v>194</v>
      </c>
      <c r="B25" s="1363" t="s">
        <v>195</v>
      </c>
      <c r="C25" s="1363" t="s">
        <v>196</v>
      </c>
      <c r="D25" s="1363" t="s">
        <v>197</v>
      </c>
      <c r="E25" s="1363"/>
      <c r="F25" s="2607"/>
      <c r="G25" s="2217"/>
      <c r="H25" s="2217" t="str">
        <f>G24&amp;".1"</f>
        <v>1.1.1.1.1.1.1</v>
      </c>
      <c r="I25" s="2257"/>
      <c r="J25" s="2257"/>
      <c r="K25" s="357">
        <v>1</v>
      </c>
      <c r="L25" s="1293" t="str">
        <f>$H$25</f>
        <v>1.1.1.1.1.1.1</v>
      </c>
      <c r="M25" s="1347"/>
      <c r="N25" s="300"/>
      <c r="O25" s="751"/>
      <c r="P25" s="325"/>
      <c r="Q25" s="751"/>
      <c r="R25" s="1257"/>
      <c r="S25" s="2602"/>
      <c r="T25" s="2107" t="s">
        <v>67</v>
      </c>
      <c r="U25" s="2602"/>
      <c r="V25" s="2107" t="s">
        <v>19</v>
      </c>
      <c r="W25" s="325"/>
      <c r="X25" s="2253" t="s">
        <v>435</v>
      </c>
      <c r="Y25" s="511">
        <f>STRCHECKDATE(O26:W26)</f>
      </c>
      <c r="Z25" s="500"/>
      <c r="AA25" s="500" t="str">
        <f>IF(M25="","",M25)</f>
        <v/>
      </c>
      <c r="AB25" s="500"/>
      <c r="AC25" s="500"/>
      <c r="AD25" s="1155">
        <v>11</v>
      </c>
    </row>
    <row customHeight="1" ht="11.549999999999999">
      <c r="A26" s="1363" t="s">
        <v>194</v>
      </c>
      <c r="B26" s="1363" t="s">
        <v>195</v>
      </c>
      <c r="C26" s="1363" t="s">
        <v>196</v>
      </c>
      <c r="D26" s="1363" t="s">
        <v>197</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194</v>
      </c>
      <c r="B27" s="1363" t="s">
        <v>195</v>
      </c>
      <c r="C27" s="1363" t="s">
        <v>196</v>
      </c>
      <c r="D27" s="1363" t="s">
        <v>197</v>
      </c>
      <c r="E27" s="1363"/>
      <c r="F27" s="2607"/>
      <c r="G27" s="2217"/>
      <c r="I27" s="2257"/>
      <c r="J27" s="2257"/>
      <c r="K27" s="356"/>
      <c r="L27" s="1278"/>
      <c r="M27" s="288" t="s">
        <v>436</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194</v>
      </c>
      <c r="B28" s="1363" t="s">
        <v>195</v>
      </c>
      <c r="C28" s="1363" t="s">
        <v>196</v>
      </c>
      <c r="D28" s="1363" t="s">
        <v>197</v>
      </c>
      <c r="E28" s="1363"/>
      <c r="F28" s="2607"/>
      <c r="I28" s="2257"/>
      <c r="J28" s="1291"/>
      <c r="K28" s="356"/>
      <c r="L28" s="1278"/>
      <c r="M28" s="287" t="s">
        <v>437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194</v>
      </c>
      <c r="B29" s="1363" t="s">
        <v>195</v>
      </c>
      <c r="C29" s="1363" t="s">
        <v>196</v>
      </c>
      <c r="D29" s="1363" t="s">
        <v>197</v>
      </c>
      <c r="E29" s="1363"/>
      <c r="F29" s="1365"/>
      <c r="G29" s="1365"/>
      <c r="H29" s="537"/>
      <c r="I29" s="360"/>
      <c r="J29" s="375"/>
      <c r="K29" s="355"/>
      <c r="L29" s="1278"/>
      <c r="M29" s="365" t="s">
        <v>438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194</v>
      </c>
      <c r="B30" s="1363" t="s">
        <v>195</v>
      </c>
      <c r="C30" s="1363" t="s">
        <v>196</v>
      </c>
      <c r="D30" s="1363"/>
      <c r="E30" s="1363" t="s">
        <v>611</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194</v>
      </c>
      <c r="B31" s="1363" t="s">
        <v>195</v>
      </c>
      <c r="C31" s="1363"/>
      <c r="D31" s="1363"/>
      <c r="E31" s="1363" t="s">
        <v>2257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2258</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189</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828</v>
      </c>
      <c r="M35" s="2285" t="s">
        <v>2259</v>
      </c>
      <c r="N35" s="2285"/>
      <c r="O35" s="2285"/>
      <c r="P35" s="2285"/>
      <c r="Q35" s="2285"/>
      <c r="R35" s="2285"/>
      <c r="S35" s="2285"/>
      <c r="T35" s="2285"/>
      <c r="U35" s="2285"/>
      <c r="V35" s="2285"/>
      <c r="W35" s="2285"/>
      <c r="X35" s="2285"/>
      <c r="AD35" s="1155">
        <v>27</v>
      </c>
    </row>
    <row customHeight="1" ht="109.19999999999999">
      <c r="H36" s="537"/>
      <c r="I36" s="1303"/>
      <c r="M36" s="2285" t="s">
        <v>2260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83</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9547B4-1371-4398-6C1A-0.1BD01E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1493E-D4B5-211C-C4BA-0.4A5A6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1E9A7-506C-819A-1092-0.3974C1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E601A-D99E-BE36-3AC9-0.51CF6E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15916-74B6-7E72-B34D-0.E842AF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DB0D3-6C08-3909-5C4A-0.FBD1574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324</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ИМУП «ПОСЖИЛКОМСЕРВИС»</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325</v>
      </c>
      <c r="E8" s="2205"/>
      <c r="F8" s="2205"/>
      <c r="G8" s="2208" t="s">
        <v>326</v>
      </c>
      <c r="J8" s="455">
        <v>11</v>
      </c>
    </row>
    <row customHeight="1" ht="11.549999999999999">
      <c r="A9" s="457"/>
      <c r="B9" s="502"/>
      <c r="C9" s="457"/>
      <c r="D9" s="472" t="s">
        <v>89</v>
      </c>
      <c r="E9" s="446" t="s">
        <v>327</v>
      </c>
      <c r="F9" s="446" t="s">
        <v>328</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329</v>
      </c>
      <c r="F11" s="1011" t="str">
        <f>IF(region_name="","",region_name)</f>
        <v>Ненецкий автономный округ</v>
      </c>
      <c r="G11" s="1012" t="s">
        <v>330</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331</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332</v>
      </c>
      <c r="E14" s="1010" t="s">
        <v>333</v>
      </c>
      <c r="F14" s="1011" t="str">
        <f>IF(inn="","",inn)</f>
        <v>2983013920</v>
      </c>
      <c r="G14" s="1012" t="s">
        <v>334</v>
      </c>
      <c r="H14" s="475"/>
      <c r="J14" s="455">
        <v>0</v>
      </c>
    </row>
    <row customHeight="1" ht="22.5" hidden="1">
      <c r="A15" s="457"/>
      <c r="B15" s="502"/>
      <c r="C15" s="457"/>
      <c r="D15" s="1009" t="s">
        <v>335</v>
      </c>
      <c r="E15" s="1010" t="s">
        <v>336</v>
      </c>
      <c r="F15" s="1011" t="str">
        <f>IF(kpp="","",kpp)</f>
        <v>298301001</v>
      </c>
      <c r="G15" s="1012" t="s">
        <v>337</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91</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92</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338</v>
      </c>
      <c r="B19" s="502"/>
      <c r="C19" s="2213"/>
      <c r="D19" s="445" t="str">
        <f>A19</f>
        <v>5.1</v>
      </c>
      <c r="E19" s="442" t="s">
        <v>339</v>
      </c>
      <c r="F19" s="443" t="s">
        <v>331</v>
      </c>
      <c r="G19" s="444" t="s">
        <v>340</v>
      </c>
      <c r="H19" s="475"/>
      <c r="I19" s="852"/>
      <c r="J19" s="455">
        <v>0</v>
      </c>
    </row>
    <row customHeight="1" ht="24" hidden="1">
      <c r="A20" s="2202"/>
      <c r="B20" s="502"/>
      <c r="C20" s="2213"/>
      <c r="D20" s="440" t="str">
        <f>D19&amp;".1"</f>
        <v>5.1.1</v>
      </c>
      <c r="E20" s="439" t="s">
        <v>341</v>
      </c>
      <c r="F20" s="881" t="s">
        <v>28</v>
      </c>
      <c r="G20" s="474"/>
      <c r="H20" s="475"/>
      <c r="I20" s="852"/>
      <c r="J20" s="455">
        <v>0</v>
      </c>
    </row>
    <row customHeight="1" ht="22.5" hidden="1">
      <c r="A21" s="2202"/>
      <c r="B21" s="502"/>
      <c r="C21" s="2213"/>
      <c r="D21" s="440" t="str">
        <f>D19&amp;".2"</f>
        <v>5.1.2</v>
      </c>
      <c r="E21" s="439" t="s">
        <v>342</v>
      </c>
      <c r="F21" s="1733" t="s">
        <v>28</v>
      </c>
      <c r="G21" s="444" t="s">
        <v>343</v>
      </c>
      <c r="H21" s="475"/>
      <c r="I21" s="852"/>
      <c r="J21" s="455">
        <v>0</v>
      </c>
    </row>
    <row customHeight="1" ht="22.5" hidden="1">
      <c r="A22" s="2202"/>
      <c r="B22" s="502"/>
      <c r="C22" s="2213"/>
      <c r="D22" s="440" t="str">
        <f>D19&amp;".3"</f>
        <v>5.1.3</v>
      </c>
      <c r="E22" s="439" t="s">
        <v>344</v>
      </c>
      <c r="F22" s="881" t="s">
        <v>28</v>
      </c>
      <c r="G22" s="474"/>
      <c r="H22" s="475"/>
      <c r="I22" s="852"/>
      <c r="J22" s="455">
        <v>0</v>
      </c>
    </row>
    <row customHeight="1" ht="22.5" hidden="1">
      <c r="A23" s="2202"/>
      <c r="B23" s="502"/>
      <c r="C23" s="2213"/>
      <c r="D23" s="440" t="str">
        <f>D19&amp;".4"</f>
        <v>5.1.4</v>
      </c>
      <c r="E23" s="439" t="s">
        <v>345</v>
      </c>
      <c r="F23" s="881" t="s">
        <v>28</v>
      </c>
      <c r="G23" s="444" t="s">
        <v>346</v>
      </c>
      <c r="H23" s="475"/>
      <c r="I23" s="852"/>
      <c r="J23" s="455">
        <v>0</v>
      </c>
    </row>
    <row customHeight="1" ht="22.5" hidden="1">
      <c r="A24" s="1978"/>
      <c r="B24" s="502"/>
      <c r="C24" s="492"/>
      <c r="D24" s="467"/>
      <c r="E24" s="1168" t="s">
        <v>347</v>
      </c>
      <c r="F24" s="468"/>
      <c r="G24" s="469"/>
      <c r="H24" s="475"/>
      <c r="I24" s="852"/>
      <c r="J24" s="455">
        <v>0</v>
      </c>
    </row>
    <row s="501" customFormat="1" customHeight="1" ht="24.75" hidden="1">
      <c r="A25" s="457"/>
      <c r="B25" s="502"/>
      <c r="C25" s="502"/>
      <c r="D25" s="1006" t="s">
        <v>91</v>
      </c>
      <c r="E25" s="1008" t="s">
        <v>348</v>
      </c>
      <c r="F25" s="1013" t="s">
        <v>331</v>
      </c>
      <c r="G25" s="1008"/>
      <c r="J25" s="501">
        <v>0</v>
      </c>
    </row>
    <row s="501" customFormat="1" customHeight="1" ht="11.25" hidden="1">
      <c r="A26" s="457"/>
      <c r="B26" s="502"/>
      <c r="C26" s="502"/>
      <c r="D26" s="1006" t="s">
        <v>349</v>
      </c>
      <c r="E26" s="1007" t="s">
        <v>350</v>
      </c>
      <c r="F26" s="1013" t="s">
        <v>331</v>
      </c>
      <c r="G26" s="1008"/>
      <c r="J26" s="501">
        <v>0</v>
      </c>
    </row>
    <row s="501" customFormat="1" customHeight="1" ht="11.25" hidden="1">
      <c r="A27" s="457"/>
      <c r="B27" s="502"/>
      <c r="C27" s="502"/>
      <c r="D27" s="1006" t="s">
        <v>351</v>
      </c>
      <c r="E27" s="1014" t="s">
        <v>352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353</v>
      </c>
      <c r="E28" s="1014" t="s">
        <v>354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355</v>
      </c>
      <c r="E29" s="1014" t="s">
        <v>356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357</v>
      </c>
      <c r="E30" s="1007" t="s">
        <v>358</v>
      </c>
      <c r="F30" s="1015"/>
      <c r="G30" s="1008"/>
      <c r="J30" s="501">
        <v>0</v>
      </c>
    </row>
    <row s="501" customFormat="1" customHeight="1" ht="11.25" hidden="1">
      <c r="A31" s="457"/>
      <c r="B31" s="502"/>
      <c r="C31" s="502"/>
      <c r="D31" s="1006" t="s">
        <v>359</v>
      </c>
      <c r="E31" s="1007" t="s">
        <v>360</v>
      </c>
      <c r="F31" s="1015"/>
      <c r="G31" s="1008"/>
      <c r="J31" s="501">
        <v>0</v>
      </c>
    </row>
    <row s="501" customFormat="1" customHeight="1" ht="11.25" hidden="1">
      <c r="A32" s="457"/>
      <c r="B32" s="502"/>
      <c r="C32" s="502"/>
      <c r="D32" s="1006" t="s">
        <v>361</v>
      </c>
      <c r="E32" s="1007" t="s">
        <v>362</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331</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363</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363</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331</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364</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365</v>
      </c>
      <c r="H44" s="475"/>
      <c r="J44" s="455">
        <v>22</v>
      </c>
    </row>
    <row customHeight="1" ht="23.25">
      <c r="A45" s="457"/>
      <c r="B45" s="502"/>
      <c r="C45" s="457"/>
      <c r="D45" s="440">
        <f>D44+1</f>
        <v>12</v>
      </c>
      <c r="E45" s="438" t="s">
        <v>366</v>
      </c>
      <c r="F45" s="443" t="s">
        <v>331</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367</v>
      </c>
      <c r="H46" s="475"/>
      <c r="J46" s="455">
        <v>23</v>
      </c>
    </row>
    <row customHeight="1" ht="24">
      <c r="A47" s="2202"/>
      <c r="B47" s="502"/>
      <c r="C47" s="492"/>
      <c r="D47" s="440" t="str">
        <f>D45&amp;".2"</f>
        <v>12.2</v>
      </c>
      <c r="E47" s="442" t="s">
        <v>368</v>
      </c>
      <c r="F47" s="490"/>
      <c r="G47" s="437" t="s">
        <v>369</v>
      </c>
      <c r="H47" s="475"/>
      <c r="J47" s="455">
        <v>23</v>
      </c>
    </row>
    <row customHeight="1" ht="24">
      <c r="A48" s="2202"/>
      <c r="B48" s="502"/>
      <c r="C48" s="492"/>
      <c r="D48" s="440" t="str">
        <f>D45&amp;".3"</f>
        <v>12.3</v>
      </c>
      <c r="E48" s="442" t="s">
        <v>370</v>
      </c>
      <c r="F48" s="490"/>
      <c r="G48" s="437" t="s">
        <v>371</v>
      </c>
      <c r="H48" s="475"/>
      <c r="J48" s="455">
        <v>23</v>
      </c>
    </row>
    <row customHeight="1" ht="24">
      <c r="A49" s="2202"/>
      <c r="B49" s="502"/>
      <c r="C49" s="492"/>
      <c r="D49" s="440" t="str">
        <f>IF(TEMPLATE_SPHERE="TKO",D45&amp;".0",D45&amp;".4")</f>
        <v>12.4</v>
      </c>
      <c r="E49" s="436" t="s">
        <v>372</v>
      </c>
      <c r="F49" s="1685"/>
      <c r="G49" s="1762" t="s">
        <v>373</v>
      </c>
      <c r="H49" s="475"/>
      <c r="J49" s="455">
        <v>23</v>
      </c>
    </row>
    <row customHeight="1" ht="24">
      <c r="A50" s="457"/>
      <c r="B50" s="502"/>
      <c r="C50" s="457"/>
      <c r="D50" s="467"/>
      <c r="E50" s="415" t="s">
        <v>374</v>
      </c>
      <c r="F50" s="468"/>
      <c r="G50" s="1762" t="s">
        <v>375</v>
      </c>
      <c r="H50" s="476"/>
      <c r="J50" s="455">
        <v>23</v>
      </c>
    </row>
    <row customHeight="1" ht="24">
      <c r="A51" s="858"/>
      <c r="B51" s="502"/>
      <c r="C51" s="492"/>
      <c r="D51" s="440">
        <f>D45+1</f>
        <v>13</v>
      </c>
      <c r="E51" s="528" t="s">
        <v>376</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83</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FC46A7-3254-0E42-407D-0.46F581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EDD6E-4DBC-D786-044E-0.CAB277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73E74-4688-05CD-168F-0.DC159CD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6B49B8-B415-36A8-CA36-0.E9318B91}"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2261</v>
      </c>
      <c r="B1" s="2616" t="s">
        <v>2262</v>
      </c>
      <c r="C1" s="2617" t="s">
        <v>2263</v>
      </c>
      <c r="D1" s="2618"/>
      <c r="E1" s="836" t="s">
        <v>2264</v>
      </c>
    </row>
    <row customHeight="1" ht="11.25">
      <c r="A2" s="2619"/>
      <c r="B2" s="765" t="s">
        <v>26</v>
      </c>
      <c r="C2" s="753"/>
      <c r="D2" s="764"/>
      <c r="E2" s="836"/>
    </row>
    <row customHeight="1" ht="11.25">
      <c r="A3" s="2620"/>
      <c r="B3" s="2621" t="s">
        <v>33</v>
      </c>
      <c r="C3" s="753"/>
      <c r="D3" s="764"/>
      <c r="E3" s="836"/>
    </row>
    <row customHeight="1" ht="11.25">
      <c r="A4" s="2622"/>
      <c r="B4" s="766" t="s">
        <v>1687</v>
      </c>
      <c r="C4" s="753"/>
      <c r="D4" s="764"/>
      <c r="E4" s="836"/>
    </row>
    <row customHeight="1" ht="11.25">
      <c r="A5" s="2623"/>
      <c r="B5" s="766" t="s">
        <v>1681</v>
      </c>
      <c r="C5" s="2624" t="s">
        <v>2028</v>
      </c>
      <c r="D5" s="2625" t="s">
        <v>2265</v>
      </c>
      <c r="E5" s="836"/>
    </row>
    <row s="1850" customFormat="1" customHeight="1" ht="11.25">
      <c r="A6" s="2626"/>
      <c r="B6" s="766" t="s">
        <v>1691</v>
      </c>
      <c r="C6" s="753"/>
      <c r="D6" s="764"/>
      <c r="E6" s="836"/>
    </row>
    <row customHeight="1" ht="11.25">
      <c r="A7" s="2627"/>
      <c r="B7" s="766" t="s">
        <v>1698</v>
      </c>
      <c r="C7" s="753"/>
      <c r="D7" s="764"/>
      <c r="E7" s="836"/>
    </row>
    <row customHeight="1" ht="11.25">
      <c r="A8" s="756"/>
      <c r="B8" s="766" t="s">
        <v>1694</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656A5C-346A-4BFA-3AFD-0.409CD2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4C18-27FE-44D3-D3DE-0.EB248D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D81F4-6922-09D5-A4AC-0.A3B14552}"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2266</v>
      </c>
      <c r="B1" s="68" t="s">
        <v>2267</v>
      </c>
      <c r="C1" s="68" t="s">
        <v>2268</v>
      </c>
      <c r="D1" s="68" t="s">
        <v>2269</v>
      </c>
      <c r="E1" s="68" t="s">
        <v>2270</v>
      </c>
      <c r="F1" s="68" t="s">
        <v>2271</v>
      </c>
      <c r="G1" s="68" t="s">
        <v>2272</v>
      </c>
      <c r="H1" s="68" t="s">
        <v>2273</v>
      </c>
      <c r="I1" s="68" t="s">
        <v>2274</v>
      </c>
    </row>
    <row customHeight="1" ht="11.25">
      <c r="A2" s="1850" t="s">
        <v>2275</v>
      </c>
      <c r="B2" s="1850" t="s">
        <v>16</v>
      </c>
      <c r="C2" s="1850" t="s">
        <v>2276</v>
      </c>
      <c r="D2" s="1850" t="s">
        <v>2277</v>
      </c>
      <c r="E2" s="1850" t="s">
        <v>2278</v>
      </c>
      <c r="F2" s="1850" t="s">
        <v>2279</v>
      </c>
      <c r="G2" s="1850" t="s">
        <v>28</v>
      </c>
      <c r="H2" s="1850" t="s">
        <v>28</v>
      </c>
      <c r="I2" s="1850" t="s">
        <v>832</v>
      </c>
    </row>
    <row customHeight="1" ht="11.25">
      <c r="A3" s="1850" t="s">
        <v>2275</v>
      </c>
      <c r="B3" s="1850" t="s">
        <v>16</v>
      </c>
      <c r="C3" s="1850" t="s">
        <v>2280</v>
      </c>
      <c r="D3" s="1850" t="s">
        <v>2281</v>
      </c>
      <c r="E3" s="1850" t="s">
        <v>2282</v>
      </c>
      <c r="F3" s="1850" t="s">
        <v>52</v>
      </c>
      <c r="G3" s="1850" t="s">
        <v>28</v>
      </c>
      <c r="H3" s="1850" t="s">
        <v>28</v>
      </c>
      <c r="I3" s="1850" t="s">
        <v>832</v>
      </c>
    </row>
    <row customHeight="1" ht="11.25">
      <c r="A4" s="1850" t="s">
        <v>2275</v>
      </c>
      <c r="B4" s="1850" t="s">
        <v>16</v>
      </c>
      <c r="C4" s="1850" t="s">
        <v>2283</v>
      </c>
      <c r="D4" s="1850" t="s">
        <v>2284</v>
      </c>
      <c r="E4" s="1850" t="s">
        <v>2285</v>
      </c>
      <c r="F4" s="1850" t="s">
        <v>52</v>
      </c>
      <c r="G4" s="1850" t="s">
        <v>28</v>
      </c>
      <c r="H4" s="1850" t="s">
        <v>28</v>
      </c>
      <c r="I4" s="1850" t="s">
        <v>832</v>
      </c>
    </row>
    <row customHeight="1" ht="11.25">
      <c r="A5" s="1850" t="s">
        <v>2275</v>
      </c>
      <c r="B5" s="1850" t="s">
        <v>16</v>
      </c>
      <c r="C5" s="1850" t="s">
        <v>13</v>
      </c>
      <c r="D5" s="1850" t="s">
        <v>47</v>
      </c>
      <c r="E5" s="1850" t="s">
        <v>50</v>
      </c>
      <c r="F5" s="1850" t="s">
        <v>52</v>
      </c>
      <c r="G5" s="1850" t="s">
        <v>28</v>
      </c>
      <c r="H5" s="1850" t="s">
        <v>28</v>
      </c>
      <c r="I5" s="1850" t="s">
        <v>832</v>
      </c>
    </row>
    <row customHeight="1" ht="11.25">
      <c r="A6" s="1850" t="s">
        <v>2275</v>
      </c>
      <c r="B6" s="1850" t="s">
        <v>16</v>
      </c>
      <c r="C6" s="1850" t="s">
        <v>2286</v>
      </c>
      <c r="D6" s="1850" t="s">
        <v>2287</v>
      </c>
      <c r="E6" s="1850" t="s">
        <v>2288</v>
      </c>
      <c r="F6" s="1850" t="s">
        <v>52</v>
      </c>
      <c r="G6" s="1850" t="s">
        <v>28</v>
      </c>
      <c r="H6" s="1850" t="s">
        <v>28</v>
      </c>
      <c r="I6" s="1850" t="s">
        <v>832</v>
      </c>
    </row>
    <row customHeight="1" ht="11.25">
      <c r="A7" s="1850" t="s">
        <v>2275</v>
      </c>
      <c r="B7" s="1850" t="s">
        <v>16</v>
      </c>
      <c r="C7" s="1850" t="s">
        <v>2289</v>
      </c>
      <c r="D7" s="1850" t="s">
        <v>2290</v>
      </c>
      <c r="E7" s="1850" t="s">
        <v>2291</v>
      </c>
      <c r="F7" s="1850" t="s">
        <v>52</v>
      </c>
      <c r="G7" s="1850" t="s">
        <v>28</v>
      </c>
      <c r="H7" s="1850" t="s">
        <v>28</v>
      </c>
      <c r="I7" s="1850" t="s">
        <v>832</v>
      </c>
    </row>
    <row customHeight="1" ht="11.25">
      <c r="A8" s="1850" t="s">
        <v>2275</v>
      </c>
      <c r="B8" s="1850" t="s">
        <v>16</v>
      </c>
      <c r="C8" s="1850" t="s">
        <v>2292</v>
      </c>
      <c r="D8" s="1850" t="s">
        <v>2293</v>
      </c>
      <c r="E8" s="1850" t="s">
        <v>2294</v>
      </c>
      <c r="F8" s="1850" t="s">
        <v>52</v>
      </c>
      <c r="G8" s="1850" t="s">
        <v>28</v>
      </c>
      <c r="H8" s="1850" t="s">
        <v>28</v>
      </c>
      <c r="I8" s="1850" t="s">
        <v>832</v>
      </c>
    </row>
    <row customHeight="1" ht="11.25">
      <c r="A9" s="1850" t="s">
        <v>2275</v>
      </c>
      <c r="B9" s="1850" t="s">
        <v>16</v>
      </c>
      <c r="C9" s="1850" t="s">
        <v>2295</v>
      </c>
      <c r="D9" s="1850" t="s">
        <v>2296</v>
      </c>
      <c r="E9" s="1850" t="s">
        <v>2297</v>
      </c>
      <c r="F9" s="1850" t="s">
        <v>52</v>
      </c>
      <c r="G9" s="1850" t="s">
        <v>2298</v>
      </c>
      <c r="H9" s="1850" t="s">
        <v>28</v>
      </c>
      <c r="I9" s="1850" t="s">
        <v>832</v>
      </c>
    </row>
    <row customHeight="1" ht="11.25">
      <c r="A10" s="1850" t="s">
        <v>2275</v>
      </c>
      <c r="B10" s="1850" t="s">
        <v>16</v>
      </c>
      <c r="C10" s="1850" t="s">
        <v>2299</v>
      </c>
      <c r="D10" s="1850" t="s">
        <v>2300</v>
      </c>
      <c r="E10" s="1850" t="s">
        <v>2301</v>
      </c>
      <c r="F10" s="1850" t="s">
        <v>2302</v>
      </c>
      <c r="G10" s="1850" t="s">
        <v>28</v>
      </c>
      <c r="H10" s="1850" t="s">
        <v>28</v>
      </c>
      <c r="I10" s="1850" t="s">
        <v>832</v>
      </c>
    </row>
    <row customHeight="1" ht="11.25">
      <c r="A11" s="1850" t="s">
        <v>2275</v>
      </c>
      <c r="B11" s="1850" t="s">
        <v>16</v>
      </c>
      <c r="C11" s="1850" t="s">
        <v>2303</v>
      </c>
      <c r="D11" s="1850" t="s">
        <v>2304</v>
      </c>
      <c r="E11" s="1850" t="s">
        <v>2305</v>
      </c>
      <c r="F11" s="1850" t="s">
        <v>2306</v>
      </c>
      <c r="G11" s="1850" t="s">
        <v>28</v>
      </c>
      <c r="H11" s="1850" t="s">
        <v>28</v>
      </c>
      <c r="I11" s="1850" t="s">
        <v>832</v>
      </c>
    </row>
    <row customHeight="1" ht="11.25">
      <c r="A12" s="1850" t="s">
        <v>2275</v>
      </c>
      <c r="B12" s="1850" t="s">
        <v>16</v>
      </c>
      <c r="C12" s="1850" t="s">
        <v>2307</v>
      </c>
      <c r="D12" s="1850" t="s">
        <v>2308</v>
      </c>
      <c r="E12" s="1850" t="s">
        <v>2309</v>
      </c>
      <c r="F12" s="1850" t="s">
        <v>52</v>
      </c>
      <c r="G12" s="1850" t="s">
        <v>28</v>
      </c>
      <c r="H12" s="1850" t="s">
        <v>28</v>
      </c>
      <c r="I12" s="1850" t="s">
        <v>832</v>
      </c>
    </row>
    <row customHeight="1" ht="11.25">
      <c r="A13" s="1850" t="s">
        <v>2275</v>
      </c>
      <c r="B13" s="1850" t="s">
        <v>16</v>
      </c>
      <c r="C13" s="1850" t="s">
        <v>2310</v>
      </c>
      <c r="D13" s="1850" t="s">
        <v>2311</v>
      </c>
      <c r="E13" s="1850" t="s">
        <v>2278</v>
      </c>
      <c r="F13" s="1850" t="s">
        <v>2312</v>
      </c>
      <c r="G13" s="1850" t="s">
        <v>2313</v>
      </c>
      <c r="H13" s="1850" t="s">
        <v>28</v>
      </c>
      <c r="I13" s="1850" t="s">
        <v>832</v>
      </c>
    </row>
    <row customHeight="1" ht="11.25">
      <c r="A14" s="1850" t="s">
        <v>2275</v>
      </c>
      <c r="B14" s="1850" t="s">
        <v>16</v>
      </c>
      <c r="C14" s="1850" t="s">
        <v>28</v>
      </c>
      <c r="D14" s="1850" t="s">
        <v>2314</v>
      </c>
      <c r="E14" s="1850" t="s">
        <v>2315</v>
      </c>
      <c r="F14" s="1850" t="s">
        <v>52</v>
      </c>
      <c r="G14" s="1850" t="s">
        <v>28</v>
      </c>
      <c r="H14" s="1850" t="s">
        <v>28</v>
      </c>
      <c r="I14" s="1850" t="s">
        <v>832</v>
      </c>
    </row>
    <row customHeight="1" ht="11.25">
      <c r="A15" s="1850" t="s">
        <v>2275</v>
      </c>
      <c r="B15" s="1850" t="s">
        <v>16</v>
      </c>
      <c r="C15" s="1850" t="s">
        <v>2316</v>
      </c>
      <c r="D15" s="1850" t="s">
        <v>2317</v>
      </c>
      <c r="E15" s="1850" t="s">
        <v>2318</v>
      </c>
      <c r="F15" s="1850" t="s">
        <v>2319</v>
      </c>
      <c r="G15" s="1850" t="s">
        <v>28</v>
      </c>
      <c r="H15" s="1850" t="s">
        <v>28</v>
      </c>
      <c r="I15" s="1850" t="s">
        <v>832</v>
      </c>
    </row>
    <row customHeight="1" ht="11.25">
      <c r="A16" s="1850" t="s">
        <v>2275</v>
      </c>
      <c r="B16" s="1850" t="s">
        <v>16</v>
      </c>
      <c r="C16" s="1850" t="s">
        <v>2320</v>
      </c>
      <c r="D16" s="1850" t="s">
        <v>2321</v>
      </c>
      <c r="E16" s="1850" t="s">
        <v>2318</v>
      </c>
      <c r="F16" s="1850" t="s">
        <v>2322</v>
      </c>
      <c r="G16" s="1850" t="s">
        <v>2323</v>
      </c>
      <c r="H16" s="1850" t="s">
        <v>28</v>
      </c>
      <c r="I16" s="1850" t="s">
        <v>832</v>
      </c>
    </row>
    <row customHeight="1" ht="11.25">
      <c r="A17" s="1850" t="s">
        <v>2275</v>
      </c>
      <c r="B17" s="1850" t="s">
        <v>16</v>
      </c>
      <c r="C17" s="1850" t="s">
        <v>2276</v>
      </c>
      <c r="D17" s="1850" t="s">
        <v>2277</v>
      </c>
      <c r="E17" s="1850" t="s">
        <v>2278</v>
      </c>
      <c r="F17" s="1850" t="s">
        <v>2279</v>
      </c>
      <c r="G17" s="1850" t="s">
        <v>28</v>
      </c>
      <c r="H17" s="1850" t="s">
        <v>28</v>
      </c>
      <c r="I17" s="1850" t="s">
        <v>918</v>
      </c>
    </row>
    <row customHeight="1" ht="11.25">
      <c r="A18" s="1850" t="s">
        <v>2275</v>
      </c>
      <c r="B18" s="1850" t="s">
        <v>16</v>
      </c>
      <c r="C18" s="1850" t="s">
        <v>2280</v>
      </c>
      <c r="D18" s="1850" t="s">
        <v>2281</v>
      </c>
      <c r="E18" s="1850" t="s">
        <v>2282</v>
      </c>
      <c r="F18" s="1850" t="s">
        <v>52</v>
      </c>
      <c r="G18" s="1850" t="s">
        <v>28</v>
      </c>
      <c r="H18" s="1850" t="s">
        <v>28</v>
      </c>
      <c r="I18" s="1850" t="s">
        <v>918</v>
      </c>
    </row>
    <row customHeight="1" ht="11.25">
      <c r="A19" s="1850" t="s">
        <v>2275</v>
      </c>
      <c r="B19" s="1850" t="s">
        <v>16</v>
      </c>
      <c r="C19" s="1850" t="s">
        <v>2283</v>
      </c>
      <c r="D19" s="1850" t="s">
        <v>2284</v>
      </c>
      <c r="E19" s="1850" t="s">
        <v>2285</v>
      </c>
      <c r="F19" s="1850" t="s">
        <v>52</v>
      </c>
      <c r="G19" s="1850" t="s">
        <v>28</v>
      </c>
      <c r="H19" s="1850" t="s">
        <v>28</v>
      </c>
      <c r="I19" s="1850" t="s">
        <v>918</v>
      </c>
    </row>
    <row customHeight="1" ht="11.25">
      <c r="A20" s="1850" t="s">
        <v>2275</v>
      </c>
      <c r="B20" s="1850" t="s">
        <v>16</v>
      </c>
      <c r="C20" s="1850" t="s">
        <v>13</v>
      </c>
      <c r="D20" s="1850" t="s">
        <v>47</v>
      </c>
      <c r="E20" s="1850" t="s">
        <v>50</v>
      </c>
      <c r="F20" s="1850" t="s">
        <v>52</v>
      </c>
      <c r="G20" s="1850" t="s">
        <v>28</v>
      </c>
      <c r="H20" s="1850" t="s">
        <v>28</v>
      </c>
      <c r="I20" s="1850" t="s">
        <v>918</v>
      </c>
    </row>
    <row customHeight="1" ht="11.25">
      <c r="A21" s="1850" t="s">
        <v>2275</v>
      </c>
      <c r="B21" s="1850" t="s">
        <v>16</v>
      </c>
      <c r="C21" s="1850" t="s">
        <v>2286</v>
      </c>
      <c r="D21" s="1850" t="s">
        <v>2287</v>
      </c>
      <c r="E21" s="1850" t="s">
        <v>2288</v>
      </c>
      <c r="F21" s="1850" t="s">
        <v>52</v>
      </c>
      <c r="G21" s="1850" t="s">
        <v>28</v>
      </c>
      <c r="H21" s="1850" t="s">
        <v>28</v>
      </c>
      <c r="I21" s="1850" t="s">
        <v>918</v>
      </c>
    </row>
    <row customHeight="1" ht="11.25">
      <c r="A22" s="1850" t="s">
        <v>2275</v>
      </c>
      <c r="B22" s="1850" t="s">
        <v>16</v>
      </c>
      <c r="C22" s="1850" t="s">
        <v>2292</v>
      </c>
      <c r="D22" s="1850" t="s">
        <v>2293</v>
      </c>
      <c r="E22" s="1850" t="s">
        <v>2294</v>
      </c>
      <c r="F22" s="1850" t="s">
        <v>52</v>
      </c>
      <c r="G22" s="1850" t="s">
        <v>28</v>
      </c>
      <c r="H22" s="1850" t="s">
        <v>28</v>
      </c>
      <c r="I22" s="1850" t="s">
        <v>918</v>
      </c>
    </row>
    <row customHeight="1" ht="11.25">
      <c r="A23" s="1850" t="s">
        <v>2275</v>
      </c>
      <c r="B23" s="1850" t="s">
        <v>16</v>
      </c>
      <c r="C23" s="1850" t="s">
        <v>2295</v>
      </c>
      <c r="D23" s="1850" t="s">
        <v>2296</v>
      </c>
      <c r="E23" s="1850" t="s">
        <v>2297</v>
      </c>
      <c r="F23" s="1850" t="s">
        <v>52</v>
      </c>
      <c r="G23" s="1850" t="s">
        <v>2298</v>
      </c>
      <c r="H23" s="1850" t="s">
        <v>28</v>
      </c>
      <c r="I23" s="1850" t="s">
        <v>918</v>
      </c>
    </row>
    <row customHeight="1" ht="11.25">
      <c r="A24" s="1850" t="s">
        <v>2275</v>
      </c>
      <c r="B24" s="1850" t="s">
        <v>16</v>
      </c>
      <c r="C24" s="1850" t="s">
        <v>2299</v>
      </c>
      <c r="D24" s="1850" t="s">
        <v>2300</v>
      </c>
      <c r="E24" s="1850" t="s">
        <v>2301</v>
      </c>
      <c r="F24" s="1850" t="s">
        <v>2302</v>
      </c>
      <c r="G24" s="1850" t="s">
        <v>28</v>
      </c>
      <c r="H24" s="1850" t="s">
        <v>28</v>
      </c>
      <c r="I24" s="1850" t="s">
        <v>918</v>
      </c>
    </row>
    <row customHeight="1" ht="11.25">
      <c r="A25" s="1850" t="s">
        <v>2275</v>
      </c>
      <c r="B25" s="1850" t="s">
        <v>16</v>
      </c>
      <c r="C25" s="1850" t="s">
        <v>2310</v>
      </c>
      <c r="D25" s="1850" t="s">
        <v>2311</v>
      </c>
      <c r="E25" s="1850" t="s">
        <v>2278</v>
      </c>
      <c r="F25" s="1850" t="s">
        <v>2312</v>
      </c>
      <c r="G25" s="1850" t="s">
        <v>2313</v>
      </c>
      <c r="H25" s="1850" t="s">
        <v>28</v>
      </c>
      <c r="I25" s="1850" t="s">
        <v>918</v>
      </c>
    </row>
    <row customHeight="1" ht="11.25">
      <c r="A26" s="1850" t="s">
        <v>2275</v>
      </c>
      <c r="B26" s="1850" t="s">
        <v>16</v>
      </c>
      <c r="C26" s="1850" t="s">
        <v>28</v>
      </c>
      <c r="D26" s="1850" t="s">
        <v>2314</v>
      </c>
      <c r="E26" s="1850" t="s">
        <v>2315</v>
      </c>
      <c r="F26" s="1850" t="s">
        <v>52</v>
      </c>
      <c r="G26" s="1850" t="s">
        <v>28</v>
      </c>
      <c r="H26" s="1850" t="s">
        <v>28</v>
      </c>
      <c r="I26" s="1850" t="s">
        <v>918</v>
      </c>
    </row>
    <row customHeight="1" ht="11.25">
      <c r="A27" s="1850" t="s">
        <v>2275</v>
      </c>
      <c r="B27" s="1850" t="s">
        <v>16</v>
      </c>
      <c r="C27" s="1850" t="s">
        <v>2320</v>
      </c>
      <c r="D27" s="1850" t="s">
        <v>2321</v>
      </c>
      <c r="E27" s="1850" t="s">
        <v>2318</v>
      </c>
      <c r="F27" s="1850" t="s">
        <v>2322</v>
      </c>
      <c r="G27" s="1850" t="s">
        <v>2323</v>
      </c>
      <c r="H27" s="1850" t="s">
        <v>28</v>
      </c>
      <c r="I27" s="1850" t="s">
        <v>918</v>
      </c>
    </row>
    <row customHeight="1" ht="11.25">
      <c r="A28" s="1850" t="s">
        <v>2275</v>
      </c>
      <c r="B28" s="1850" t="s">
        <v>16</v>
      </c>
      <c r="C28" s="1850" t="s">
        <v>2276</v>
      </c>
      <c r="D28" s="1850" t="s">
        <v>2277</v>
      </c>
      <c r="E28" s="1850" t="s">
        <v>2278</v>
      </c>
      <c r="F28" s="1850" t="s">
        <v>2279</v>
      </c>
      <c r="G28" s="1850" t="s">
        <v>28</v>
      </c>
      <c r="H28" s="1850" t="s">
        <v>28</v>
      </c>
      <c r="I28" s="1850" t="s">
        <v>878</v>
      </c>
    </row>
    <row customHeight="1" ht="11.25">
      <c r="A29" s="1850" t="s">
        <v>2275</v>
      </c>
      <c r="B29" s="1850" t="s">
        <v>16</v>
      </c>
      <c r="C29" s="1850" t="s">
        <v>2283</v>
      </c>
      <c r="D29" s="1850" t="s">
        <v>2284</v>
      </c>
      <c r="E29" s="1850" t="s">
        <v>2285</v>
      </c>
      <c r="F29" s="1850" t="s">
        <v>52</v>
      </c>
      <c r="G29" s="1850" t="s">
        <v>28</v>
      </c>
      <c r="H29" s="1850" t="s">
        <v>28</v>
      </c>
      <c r="I29" s="1850" t="s">
        <v>878</v>
      </c>
    </row>
    <row customHeight="1" ht="11.25">
      <c r="A30" s="1850" t="s">
        <v>2275</v>
      </c>
      <c r="B30" s="1850" t="s">
        <v>16</v>
      </c>
      <c r="C30" s="1850" t="s">
        <v>13</v>
      </c>
      <c r="D30" s="1850" t="s">
        <v>47</v>
      </c>
      <c r="E30" s="1850" t="s">
        <v>50</v>
      </c>
      <c r="F30" s="1850" t="s">
        <v>52</v>
      </c>
      <c r="G30" s="1850" t="s">
        <v>28</v>
      </c>
      <c r="H30" s="1850" t="s">
        <v>28</v>
      </c>
      <c r="I30" s="1850" t="s">
        <v>878</v>
      </c>
    </row>
    <row customHeight="1" ht="11.25">
      <c r="A31" s="1850" t="s">
        <v>2275</v>
      </c>
      <c r="B31" s="1850" t="s">
        <v>16</v>
      </c>
      <c r="C31" s="1850" t="s">
        <v>2324</v>
      </c>
      <c r="D31" s="1850" t="s">
        <v>2325</v>
      </c>
      <c r="E31" s="1850" t="s">
        <v>2326</v>
      </c>
      <c r="F31" s="1850" t="s">
        <v>52</v>
      </c>
      <c r="G31" s="1850" t="s">
        <v>28</v>
      </c>
      <c r="H31" s="1850" t="s">
        <v>28</v>
      </c>
      <c r="I31" s="1850" t="s">
        <v>878</v>
      </c>
    </row>
    <row customHeight="1" ht="11.25">
      <c r="A32" s="1850" t="s">
        <v>2275</v>
      </c>
      <c r="B32" s="1850" t="s">
        <v>16</v>
      </c>
      <c r="C32" s="1850" t="s">
        <v>2327</v>
      </c>
      <c r="D32" s="1850" t="s">
        <v>2328</v>
      </c>
      <c r="E32" s="1850" t="s">
        <v>2329</v>
      </c>
      <c r="F32" s="1850" t="s">
        <v>52</v>
      </c>
      <c r="G32" s="1850" t="s">
        <v>2330</v>
      </c>
      <c r="H32" s="1850" t="s">
        <v>28</v>
      </c>
      <c r="I32" s="1850" t="s">
        <v>878</v>
      </c>
    </row>
    <row customHeight="1" ht="11.25">
      <c r="A33" s="1850" t="s">
        <v>2275</v>
      </c>
      <c r="B33" s="1850" t="s">
        <v>16</v>
      </c>
      <c r="C33" s="1850" t="s">
        <v>2331</v>
      </c>
      <c r="D33" s="1850" t="s">
        <v>2332</v>
      </c>
      <c r="E33" s="1850" t="s">
        <v>2333</v>
      </c>
      <c r="F33" s="1850" t="s">
        <v>52</v>
      </c>
      <c r="G33" s="1850" t="s">
        <v>28</v>
      </c>
      <c r="H33" s="1850" t="s">
        <v>28</v>
      </c>
      <c r="I33" s="1850" t="s">
        <v>878</v>
      </c>
    </row>
    <row customHeight="1" ht="11.25">
      <c r="A34" s="1850" t="s">
        <v>2275</v>
      </c>
      <c r="B34" s="1850" t="s">
        <v>16</v>
      </c>
      <c r="C34" s="1850" t="s">
        <v>2334</v>
      </c>
      <c r="D34" s="1850" t="s">
        <v>2335</v>
      </c>
      <c r="E34" s="1850" t="s">
        <v>2336</v>
      </c>
      <c r="F34" s="1850" t="s">
        <v>52</v>
      </c>
      <c r="G34" s="1850" t="s">
        <v>2337</v>
      </c>
      <c r="H34" s="1850" t="s">
        <v>28</v>
      </c>
      <c r="I34" s="1850" t="s">
        <v>878</v>
      </c>
    </row>
    <row customHeight="1" ht="11.25">
      <c r="A35" s="1850" t="s">
        <v>2275</v>
      </c>
      <c r="B35" s="1850" t="s">
        <v>16</v>
      </c>
      <c r="C35" s="1850" t="s">
        <v>2286</v>
      </c>
      <c r="D35" s="1850" t="s">
        <v>2287</v>
      </c>
      <c r="E35" s="1850" t="s">
        <v>2288</v>
      </c>
      <c r="F35" s="1850" t="s">
        <v>52</v>
      </c>
      <c r="G35" s="1850" t="s">
        <v>28</v>
      </c>
      <c r="H35" s="1850" t="s">
        <v>28</v>
      </c>
      <c r="I35" s="1850" t="s">
        <v>878</v>
      </c>
    </row>
    <row customHeight="1" ht="11.25">
      <c r="A36" s="1850" t="s">
        <v>2275</v>
      </c>
      <c r="B36" s="1850" t="s">
        <v>16</v>
      </c>
      <c r="C36" s="1850" t="s">
        <v>2289</v>
      </c>
      <c r="D36" s="1850" t="s">
        <v>2290</v>
      </c>
      <c r="E36" s="1850" t="s">
        <v>2291</v>
      </c>
      <c r="F36" s="1850" t="s">
        <v>52</v>
      </c>
      <c r="G36" s="1850" t="s">
        <v>28</v>
      </c>
      <c r="H36" s="1850" t="s">
        <v>28</v>
      </c>
      <c r="I36" s="1850" t="s">
        <v>878</v>
      </c>
    </row>
    <row customHeight="1" ht="11.25">
      <c r="A37" s="1850" t="s">
        <v>2275</v>
      </c>
      <c r="B37" s="1850" t="s">
        <v>16</v>
      </c>
      <c r="C37" s="1850" t="s">
        <v>2292</v>
      </c>
      <c r="D37" s="1850" t="s">
        <v>2293</v>
      </c>
      <c r="E37" s="1850" t="s">
        <v>2294</v>
      </c>
      <c r="F37" s="1850" t="s">
        <v>52</v>
      </c>
      <c r="G37" s="1850" t="s">
        <v>28</v>
      </c>
      <c r="H37" s="1850" t="s">
        <v>28</v>
      </c>
      <c r="I37" s="1850" t="s">
        <v>878</v>
      </c>
    </row>
    <row customHeight="1" ht="11.25">
      <c r="A38" s="1850" t="s">
        <v>2275</v>
      </c>
      <c r="B38" s="1850" t="s">
        <v>16</v>
      </c>
      <c r="C38" s="1850" t="s">
        <v>2299</v>
      </c>
      <c r="D38" s="1850" t="s">
        <v>2300</v>
      </c>
      <c r="E38" s="1850" t="s">
        <v>2301</v>
      </c>
      <c r="F38" s="1850" t="s">
        <v>2302</v>
      </c>
      <c r="G38" s="1850" t="s">
        <v>28</v>
      </c>
      <c r="H38" s="1850" t="s">
        <v>28</v>
      </c>
      <c r="I38" s="1850" t="s">
        <v>878</v>
      </c>
    </row>
    <row customHeight="1" ht="11.25">
      <c r="A39" s="1850" t="s">
        <v>2275</v>
      </c>
      <c r="B39" s="1850" t="s">
        <v>16</v>
      </c>
      <c r="C39" s="1850" t="s">
        <v>2307</v>
      </c>
      <c r="D39" s="1850" t="s">
        <v>2308</v>
      </c>
      <c r="E39" s="1850" t="s">
        <v>2309</v>
      </c>
      <c r="F39" s="1850" t="s">
        <v>52</v>
      </c>
      <c r="G39" s="1850" t="s">
        <v>28</v>
      </c>
      <c r="H39" s="1850" t="s">
        <v>28</v>
      </c>
      <c r="I39" s="1850" t="s">
        <v>878</v>
      </c>
    </row>
    <row customHeight="1" ht="11.25">
      <c r="A40" s="1850" t="s">
        <v>2275</v>
      </c>
      <c r="B40" s="1850" t="s">
        <v>16</v>
      </c>
      <c r="C40" s="1850" t="s">
        <v>2310</v>
      </c>
      <c r="D40" s="1850" t="s">
        <v>2311</v>
      </c>
      <c r="E40" s="1850" t="s">
        <v>2278</v>
      </c>
      <c r="F40" s="1850" t="s">
        <v>2312</v>
      </c>
      <c r="G40" s="1850" t="s">
        <v>2313</v>
      </c>
      <c r="H40" s="1850" t="s">
        <v>28</v>
      </c>
      <c r="I40" s="1850" t="s">
        <v>878</v>
      </c>
    </row>
    <row customHeight="1" ht="11.25">
      <c r="A41" s="1850" t="s">
        <v>2275</v>
      </c>
      <c r="B41" s="1850" t="s">
        <v>16</v>
      </c>
      <c r="C41" s="1850" t="s">
        <v>28</v>
      </c>
      <c r="D41" s="1850" t="s">
        <v>2314</v>
      </c>
      <c r="E41" s="1850" t="s">
        <v>2315</v>
      </c>
      <c r="F41" s="1850" t="s">
        <v>52</v>
      </c>
      <c r="G41" s="1850" t="s">
        <v>28</v>
      </c>
      <c r="H41" s="1850" t="s">
        <v>28</v>
      </c>
      <c r="I41" s="1850" t="s">
        <v>878</v>
      </c>
    </row>
    <row customHeight="1" ht="11.25">
      <c r="A42" s="1850" t="s">
        <v>2275</v>
      </c>
      <c r="B42" s="1850" t="s">
        <v>16</v>
      </c>
      <c r="C42" s="1850" t="s">
        <v>2316</v>
      </c>
      <c r="D42" s="1850" t="s">
        <v>2317</v>
      </c>
      <c r="E42" s="1850" t="s">
        <v>2318</v>
      </c>
      <c r="F42" s="1850" t="s">
        <v>2319</v>
      </c>
      <c r="G42" s="1850" t="s">
        <v>28</v>
      </c>
      <c r="H42" s="1850" t="s">
        <v>28</v>
      </c>
      <c r="I42" s="1850" t="s">
        <v>878</v>
      </c>
    </row>
    <row customHeight="1" ht="11.25">
      <c r="A43" s="1850" t="s">
        <v>2275</v>
      </c>
      <c r="B43" s="1850" t="s">
        <v>16</v>
      </c>
      <c r="C43" s="1850" t="s">
        <v>2320</v>
      </c>
      <c r="D43" s="1850" t="s">
        <v>2321</v>
      </c>
      <c r="E43" s="1850" t="s">
        <v>2318</v>
      </c>
      <c r="F43" s="1850" t="s">
        <v>2322</v>
      </c>
      <c r="G43" s="1850" t="s">
        <v>2323</v>
      </c>
      <c r="H43" s="1850" t="s">
        <v>28</v>
      </c>
      <c r="I43" s="1850" t="s">
        <v>878</v>
      </c>
    </row>
    <row customHeight="1" ht="11.25">
      <c r="A44" s="1850" t="s">
        <v>2275</v>
      </c>
      <c r="B44" s="1850" t="s">
        <v>16</v>
      </c>
      <c r="C44" s="1850" t="s">
        <v>2276</v>
      </c>
      <c r="D44" s="1850" t="s">
        <v>2277</v>
      </c>
      <c r="E44" s="1850" t="s">
        <v>2278</v>
      </c>
      <c r="F44" s="1850" t="s">
        <v>2279</v>
      </c>
      <c r="G44" s="1850" t="s">
        <v>28</v>
      </c>
      <c r="H44" s="1850" t="s">
        <v>28</v>
      </c>
      <c r="I44" s="1850" t="s">
        <v>931</v>
      </c>
    </row>
    <row customHeight="1" ht="11.25">
      <c r="A45" s="1850" t="s">
        <v>2275</v>
      </c>
      <c r="B45" s="1850" t="s">
        <v>16</v>
      </c>
      <c r="C45" s="1850" t="s">
        <v>2334</v>
      </c>
      <c r="D45" s="1850" t="s">
        <v>2335</v>
      </c>
      <c r="E45" s="1850" t="s">
        <v>2336</v>
      </c>
      <c r="F45" s="1850" t="s">
        <v>52</v>
      </c>
      <c r="G45" s="1850" t="s">
        <v>2337</v>
      </c>
      <c r="H45" s="1850" t="s">
        <v>28</v>
      </c>
      <c r="I45" s="1850" t="s">
        <v>931</v>
      </c>
    </row>
    <row customHeight="1" ht="11.25">
      <c r="A46" s="1850" t="s">
        <v>2275</v>
      </c>
      <c r="B46" s="1850" t="s">
        <v>16</v>
      </c>
      <c r="C46" s="1850" t="s">
        <v>2286</v>
      </c>
      <c r="D46" s="1850" t="s">
        <v>2287</v>
      </c>
      <c r="E46" s="1850" t="s">
        <v>2288</v>
      </c>
      <c r="F46" s="1850" t="s">
        <v>52</v>
      </c>
      <c r="G46" s="1850" t="s">
        <v>28</v>
      </c>
      <c r="H46" s="1850" t="s">
        <v>28</v>
      </c>
      <c r="I46" s="1850" t="s">
        <v>931</v>
      </c>
    </row>
    <row customHeight="1" ht="11.25">
      <c r="A47" s="1850" t="s">
        <v>2275</v>
      </c>
      <c r="B47" s="1850" t="s">
        <v>16</v>
      </c>
      <c r="C47" s="1850" t="s">
        <v>2292</v>
      </c>
      <c r="D47" s="1850" t="s">
        <v>2293</v>
      </c>
      <c r="E47" s="1850" t="s">
        <v>2294</v>
      </c>
      <c r="F47" s="1850" t="s">
        <v>52</v>
      </c>
      <c r="G47" s="1850" t="s">
        <v>28</v>
      </c>
      <c r="H47" s="1850" t="s">
        <v>28</v>
      </c>
      <c r="I47" s="1850" t="s">
        <v>931</v>
      </c>
    </row>
    <row customHeight="1" ht="11.25">
      <c r="A48" s="1850" t="s">
        <v>2275</v>
      </c>
      <c r="B48" s="1850" t="s">
        <v>16</v>
      </c>
      <c r="C48" s="1850" t="s">
        <v>2299</v>
      </c>
      <c r="D48" s="1850" t="s">
        <v>2300</v>
      </c>
      <c r="E48" s="1850" t="s">
        <v>2301</v>
      </c>
      <c r="F48" s="1850" t="s">
        <v>2302</v>
      </c>
      <c r="G48" s="1850" t="s">
        <v>28</v>
      </c>
      <c r="H48" s="1850" t="s">
        <v>28</v>
      </c>
      <c r="I48" s="1850" t="s">
        <v>931</v>
      </c>
    </row>
    <row customHeight="1" ht="11.25">
      <c r="A49" s="1850" t="s">
        <v>2275</v>
      </c>
      <c r="B49" s="1850" t="s">
        <v>16</v>
      </c>
      <c r="C49" s="1850" t="s">
        <v>2310</v>
      </c>
      <c r="D49" s="1850" t="s">
        <v>2311</v>
      </c>
      <c r="E49" s="1850" t="s">
        <v>2278</v>
      </c>
      <c r="F49" s="1850" t="s">
        <v>2312</v>
      </c>
      <c r="G49" s="1850" t="s">
        <v>2313</v>
      </c>
      <c r="H49" s="1850" t="s">
        <v>28</v>
      </c>
      <c r="I49" s="1850" t="s">
        <v>931</v>
      </c>
    </row>
    <row customHeight="1" ht="11.25">
      <c r="A50" s="1850" t="s">
        <v>2275</v>
      </c>
      <c r="B50" s="1850" t="s">
        <v>16</v>
      </c>
      <c r="C50" s="1850" t="s">
        <v>28</v>
      </c>
      <c r="D50" s="1850" t="s">
        <v>2314</v>
      </c>
      <c r="E50" s="1850" t="s">
        <v>2315</v>
      </c>
      <c r="F50" s="1850" t="s">
        <v>52</v>
      </c>
      <c r="G50" s="1850" t="s">
        <v>28</v>
      </c>
      <c r="H50" s="1850" t="s">
        <v>28</v>
      </c>
      <c r="I50" s="1850" t="s">
        <v>931</v>
      </c>
    </row>
    <row customHeight="1" ht="11.25">
      <c r="A51" s="1850" t="s">
        <v>2275</v>
      </c>
      <c r="B51" s="1850" t="s">
        <v>16</v>
      </c>
      <c r="C51" s="1850" t="s">
        <v>2338</v>
      </c>
      <c r="D51" s="1850" t="s">
        <v>2339</v>
      </c>
      <c r="E51" s="1850" t="s">
        <v>2340</v>
      </c>
      <c r="F51" s="1850" t="s">
        <v>2341</v>
      </c>
      <c r="G51" s="1850" t="s">
        <v>28</v>
      </c>
      <c r="H51" s="1850" t="s">
        <v>28</v>
      </c>
      <c r="I51" s="1850" t="s">
        <v>1645</v>
      </c>
    </row>
    <row customHeight="1" ht="11.25">
      <c r="A52" s="1850" t="s">
        <v>2275</v>
      </c>
      <c r="B52" s="1850" t="s">
        <v>16</v>
      </c>
      <c r="C52" s="1850" t="s">
        <v>2342</v>
      </c>
      <c r="D52" s="1850" t="s">
        <v>2343</v>
      </c>
      <c r="E52" s="1850" t="s">
        <v>2344</v>
      </c>
      <c r="F52" s="1850" t="s">
        <v>600</v>
      </c>
      <c r="G52" s="1850" t="s">
        <v>2345</v>
      </c>
      <c r="H52" s="1850" t="s">
        <v>28</v>
      </c>
      <c r="I52" s="1850" t="s">
        <v>1645</v>
      </c>
    </row>
    <row customHeight="1" ht="11.25">
      <c r="A53" s="1850" t="s">
        <v>2275</v>
      </c>
      <c r="B53" s="1850" t="s">
        <v>16</v>
      </c>
      <c r="C53" s="1850" t="s">
        <v>2286</v>
      </c>
      <c r="D53" s="1850" t="s">
        <v>2287</v>
      </c>
      <c r="E53" s="1850" t="s">
        <v>2288</v>
      </c>
      <c r="F53" s="1850" t="s">
        <v>52</v>
      </c>
      <c r="G53" s="1850" t="s">
        <v>28</v>
      </c>
      <c r="H53" s="1850" t="s">
        <v>28</v>
      </c>
      <c r="I53" s="1850" t="s">
        <v>1645</v>
      </c>
    </row>
    <row customHeight="1" ht="11.25">
      <c r="A54" s="1850" t="s">
        <v>2275</v>
      </c>
      <c r="B54" s="1850" t="s">
        <v>16</v>
      </c>
      <c r="C54" s="1850" t="s">
        <v>2346</v>
      </c>
      <c r="D54" s="1850" t="s">
        <v>2347</v>
      </c>
      <c r="E54" s="1850" t="s">
        <v>2348</v>
      </c>
      <c r="F54" s="1850" t="s">
        <v>52</v>
      </c>
      <c r="G54" s="1850" t="s">
        <v>2349</v>
      </c>
      <c r="H54" s="1850" t="s">
        <v>28</v>
      </c>
      <c r="I54" s="1850" t="s">
        <v>1645</v>
      </c>
    </row>
    <row customHeight="1" ht="11.25">
      <c r="A55" s="1850" t="s">
        <v>2275</v>
      </c>
      <c r="B55" s="1850" t="s">
        <v>16</v>
      </c>
      <c r="C55" s="1850" t="s">
        <v>2350</v>
      </c>
      <c r="D55" s="1850" t="s">
        <v>2351</v>
      </c>
      <c r="E55" s="1850" t="s">
        <v>2352</v>
      </c>
      <c r="F55" s="1850" t="s">
        <v>52</v>
      </c>
      <c r="G55" s="1850" t="s">
        <v>28</v>
      </c>
      <c r="H55" s="1850" t="s">
        <v>28</v>
      </c>
      <c r="I55" s="1850" t="s">
        <v>1645</v>
      </c>
    </row>
    <row customHeight="1" ht="11.25">
      <c r="A56" s="1850" t="s">
        <v>2275</v>
      </c>
      <c r="B56" s="1850" t="s">
        <v>16</v>
      </c>
      <c r="C56" s="1850" t="s">
        <v>28</v>
      </c>
      <c r="D56" s="1850" t="s">
        <v>2314</v>
      </c>
      <c r="E56" s="1850" t="s">
        <v>2315</v>
      </c>
      <c r="F56" s="1850" t="s">
        <v>52</v>
      </c>
      <c r="G56" s="1850" t="s">
        <v>28</v>
      </c>
      <c r="H56" s="1850" t="s">
        <v>28</v>
      </c>
      <c r="I56" s="1850" t="s">
        <v>1645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17745-372E-060F-3E8E-0.0A3FB0F}" mc:Ignorable="x14ac xr xr2 xr3">
  <sheetPr>
    <tabColor rgb="FFFFCC99"/>
  </sheetPr>
  <dimension ref="A1:G23"/>
  <sheetViews>
    <sheetView topLeftCell="A1" showGridLines="0" workbookViewId="0">
      <selection activeCell="A1" sqref="A1"/>
    </sheetView>
  </sheetViews>
  <sheetFormatPr customHeight="1" defaultRowHeight="11.25"/>
  <cols>
    <col min="1" max="1" style="1850" width="9.140625"/>
  </cols>
  <sheetData>
    <row customHeight="1" ht="11.25">
      <c r="A1" s="373" t="s">
        <v>2353</v>
      </c>
      <c r="B1" s="64" t="s">
        <v>2354</v>
      </c>
      <c r="C1" s="64" t="s">
        <v>2355</v>
      </c>
      <c r="D1" s="64" t="s">
        <v>2356</v>
      </c>
      <c r="E1" s="0" t="s">
        <v>2357</v>
      </c>
      <c r="F1" s="0" t="s">
        <v>2358</v>
      </c>
      <c r="G1" s="0" t="s">
        <v>2359</v>
      </c>
    </row>
    <row customHeight="1" ht="11.25">
      <c r="A2" s="373" t="s">
        <v>16</v>
      </c>
      <c r="B2" s="0" t="s">
        <v>101</v>
      </c>
      <c r="C2" s="0" t="s">
        <v>2360</v>
      </c>
      <c r="D2" s="0" t="s">
        <v>101</v>
      </c>
      <c r="E2" s="0" t="s">
        <v>2360</v>
      </c>
      <c r="F2" s="0" t="s">
        <v>2361</v>
      </c>
      <c r="G2" s="0" t="s">
        <v>111</v>
      </c>
    </row>
    <row customHeight="1" ht="11.25">
      <c r="A3" s="373" t="s">
        <v>16</v>
      </c>
      <c r="B3" s="0" t="s">
        <v>101</v>
      </c>
      <c r="C3" s="0" t="s">
        <v>2360</v>
      </c>
      <c r="D3" s="0" t="s">
        <v>2362</v>
      </c>
      <c r="E3" s="0" t="s">
        <v>2363</v>
      </c>
      <c r="F3" s="0" t="s">
        <v>2364</v>
      </c>
      <c r="G3" s="0" t="s">
        <v>112</v>
      </c>
    </row>
    <row customHeight="1" ht="11.25">
      <c r="A4" s="373" t="s">
        <v>16</v>
      </c>
      <c r="B4" s="0" t="s">
        <v>101</v>
      </c>
      <c r="C4" s="0" t="s">
        <v>2360</v>
      </c>
      <c r="D4" s="0" t="s">
        <v>2365</v>
      </c>
      <c r="E4" s="0" t="s">
        <v>2366</v>
      </c>
      <c r="F4" s="0" t="s">
        <v>2364</v>
      </c>
      <c r="G4" s="0" t="s">
        <v>91</v>
      </c>
    </row>
    <row customHeight="1" ht="11.25">
      <c r="A5" s="373" t="s">
        <v>16</v>
      </c>
      <c r="B5" s="0" t="s">
        <v>101</v>
      </c>
      <c r="C5" s="0" t="s">
        <v>2360</v>
      </c>
      <c r="D5" s="0" t="s">
        <v>2367</v>
      </c>
      <c r="E5" s="0" t="s">
        <v>2368</v>
      </c>
      <c r="F5" s="0" t="s">
        <v>2364</v>
      </c>
      <c r="G5" s="0" t="s">
        <v>92</v>
      </c>
    </row>
    <row customHeight="1" ht="11.25">
      <c r="A6" s="373" t="s">
        <v>16</v>
      </c>
      <c r="B6" s="0" t="s">
        <v>101</v>
      </c>
      <c r="C6" s="0" t="s">
        <v>2360</v>
      </c>
      <c r="D6" s="0" t="s">
        <v>2369</v>
      </c>
      <c r="E6" s="0" t="s">
        <v>2370</v>
      </c>
      <c r="F6" s="0" t="s">
        <v>2364</v>
      </c>
      <c r="G6" s="0" t="s">
        <v>113</v>
      </c>
    </row>
    <row customHeight="1" ht="11.25">
      <c r="A7" s="373" t="s">
        <v>16</v>
      </c>
      <c r="B7" s="0" t="s">
        <v>101</v>
      </c>
      <c r="C7" s="0" t="s">
        <v>2360</v>
      </c>
      <c r="D7" s="0" t="s">
        <v>2371</v>
      </c>
      <c r="E7" s="0" t="s">
        <v>2372</v>
      </c>
      <c r="F7" s="0" t="s">
        <v>2364</v>
      </c>
      <c r="G7" s="0" t="s">
        <v>93</v>
      </c>
    </row>
    <row customHeight="1" ht="11.25">
      <c r="A8" s="373" t="s">
        <v>16</v>
      </c>
      <c r="B8" s="0" t="s">
        <v>101</v>
      </c>
      <c r="C8" s="0" t="s">
        <v>2360</v>
      </c>
      <c r="D8" s="0" t="s">
        <v>2373</v>
      </c>
      <c r="E8" s="0" t="s">
        <v>2374</v>
      </c>
      <c r="F8" s="0" t="s">
        <v>2364</v>
      </c>
      <c r="G8" s="0" t="s">
        <v>94</v>
      </c>
    </row>
    <row customHeight="1" ht="11.25">
      <c r="A9" s="373" t="s">
        <v>16</v>
      </c>
      <c r="B9" s="0" t="s">
        <v>101</v>
      </c>
      <c r="C9" s="0" t="s">
        <v>2360</v>
      </c>
      <c r="D9" s="0" t="s">
        <v>2375</v>
      </c>
      <c r="E9" s="0" t="s">
        <v>2376</v>
      </c>
      <c r="F9" s="0" t="s">
        <v>2364</v>
      </c>
      <c r="G9" s="0" t="s">
        <v>114</v>
      </c>
    </row>
    <row customHeight="1" ht="11.25">
      <c r="A10" s="373" t="s">
        <v>16</v>
      </c>
      <c r="B10" s="0" t="s">
        <v>101</v>
      </c>
      <c r="C10" s="0" t="s">
        <v>2360</v>
      </c>
      <c r="D10" s="0" t="s">
        <v>2377</v>
      </c>
      <c r="E10" s="0" t="s">
        <v>2378</v>
      </c>
      <c r="F10" s="0" t="s">
        <v>2379</v>
      </c>
      <c r="G10" s="0" t="s">
        <v>150</v>
      </c>
    </row>
    <row customHeight="1" ht="11.25">
      <c r="A11" s="373" t="s">
        <v>16</v>
      </c>
      <c r="B11" s="0" t="s">
        <v>101</v>
      </c>
      <c r="C11" s="0" t="s">
        <v>2360</v>
      </c>
      <c r="D11" s="0" t="s">
        <v>2380</v>
      </c>
      <c r="E11" s="0" t="s">
        <v>2381</v>
      </c>
      <c r="F11" s="0" t="s">
        <v>2364</v>
      </c>
      <c r="G11" s="0" t="s">
        <v>151</v>
      </c>
    </row>
    <row customHeight="1" ht="11.25">
      <c r="A12" s="373" t="s">
        <v>16</v>
      </c>
      <c r="B12" s="0" t="s">
        <v>101</v>
      </c>
      <c r="C12" s="0" t="s">
        <v>2360</v>
      </c>
      <c r="D12" s="0" t="s">
        <v>2382</v>
      </c>
      <c r="E12" s="0" t="s">
        <v>2383</v>
      </c>
      <c r="F12" s="0" t="s">
        <v>2364</v>
      </c>
      <c r="G12" s="0" t="s">
        <v>152</v>
      </c>
    </row>
    <row customHeight="1" ht="11.25">
      <c r="A13" s="373" t="s">
        <v>16</v>
      </c>
      <c r="B13" s="0" t="s">
        <v>101</v>
      </c>
      <c r="C13" s="0" t="s">
        <v>2360</v>
      </c>
      <c r="D13" s="0" t="s">
        <v>2384</v>
      </c>
      <c r="E13" s="0" t="s">
        <v>2385</v>
      </c>
      <c r="F13" s="0" t="s">
        <v>2364</v>
      </c>
      <c r="G13" s="0" t="s">
        <v>153</v>
      </c>
    </row>
    <row customHeight="1" ht="11.25">
      <c r="A14" s="373" t="s">
        <v>16</v>
      </c>
      <c r="B14" s="0" t="s">
        <v>101</v>
      </c>
      <c r="C14" s="0" t="s">
        <v>2360</v>
      </c>
      <c r="D14" s="0" t="s">
        <v>2386</v>
      </c>
      <c r="E14" s="0" t="s">
        <v>2387</v>
      </c>
      <c r="F14" s="0" t="s">
        <v>2364</v>
      </c>
      <c r="G14" s="0" t="s">
        <v>154</v>
      </c>
    </row>
    <row customHeight="1" ht="11.25">
      <c r="A15" s="373" t="s">
        <v>16</v>
      </c>
      <c r="B15" s="0" t="s">
        <v>101</v>
      </c>
      <c r="C15" s="0" t="s">
        <v>2360</v>
      </c>
      <c r="D15" s="0" t="s">
        <v>2388</v>
      </c>
      <c r="E15" s="0" t="s">
        <v>2389</v>
      </c>
      <c r="F15" s="0" t="s">
        <v>2364</v>
      </c>
      <c r="G15" s="0" t="s">
        <v>155</v>
      </c>
    </row>
    <row customHeight="1" ht="11.25">
      <c r="A16" s="373" t="s">
        <v>16</v>
      </c>
      <c r="B16" s="0" t="s">
        <v>101</v>
      </c>
      <c r="C16" s="0" t="s">
        <v>2360</v>
      </c>
      <c r="D16" s="0" t="s">
        <v>102</v>
      </c>
      <c r="E16" s="0" t="s">
        <v>103</v>
      </c>
      <c r="F16" s="0" t="s">
        <v>2390</v>
      </c>
      <c r="G16" s="0" t="s">
        <v>100</v>
      </c>
    </row>
    <row customHeight="1" ht="11.25">
      <c r="A17" s="373" t="s">
        <v>16</v>
      </c>
      <c r="B17" s="0" t="s">
        <v>101</v>
      </c>
      <c r="C17" s="0" t="s">
        <v>2360</v>
      </c>
      <c r="D17" s="0" t="s">
        <v>2391</v>
      </c>
      <c r="E17" s="0" t="s">
        <v>2392</v>
      </c>
      <c r="F17" s="0" t="s">
        <v>2364</v>
      </c>
      <c r="G17" s="0" t="s">
        <v>1496</v>
      </c>
    </row>
    <row customHeight="1" ht="11.25">
      <c r="A18" s="373" t="s">
        <v>16</v>
      </c>
      <c r="B18" s="0" t="s">
        <v>101</v>
      </c>
      <c r="C18" s="0" t="s">
        <v>2360</v>
      </c>
      <c r="D18" s="0" t="s">
        <v>2393</v>
      </c>
      <c r="E18" s="0" t="s">
        <v>2394</v>
      </c>
      <c r="F18" s="0" t="s">
        <v>2364</v>
      </c>
      <c r="G18" s="0" t="s">
        <v>1508</v>
      </c>
    </row>
    <row customHeight="1" ht="11.25">
      <c r="A19" s="373" t="s">
        <v>16</v>
      </c>
      <c r="B19" s="0" t="s">
        <v>101</v>
      </c>
      <c r="C19" s="0" t="s">
        <v>2360</v>
      </c>
      <c r="D19" s="0" t="s">
        <v>2395</v>
      </c>
      <c r="E19" s="0" t="s">
        <v>2396</v>
      </c>
      <c r="F19" s="0" t="s">
        <v>2364</v>
      </c>
      <c r="G19" s="0" t="s">
        <v>1522</v>
      </c>
    </row>
    <row customHeight="1" ht="11.25">
      <c r="A20" s="373" t="s">
        <v>16</v>
      </c>
      <c r="B20" s="0" t="s">
        <v>101</v>
      </c>
      <c r="C20" s="0" t="s">
        <v>2360</v>
      </c>
      <c r="D20" s="0" t="s">
        <v>2397</v>
      </c>
      <c r="E20" s="0" t="s">
        <v>2398</v>
      </c>
      <c r="F20" s="0" t="s">
        <v>2364</v>
      </c>
      <c r="G20" s="0" t="s">
        <v>1534</v>
      </c>
    </row>
    <row customHeight="1" ht="11.25">
      <c r="A21" s="373" t="s">
        <v>16</v>
      </c>
      <c r="B21" s="0" t="s">
        <v>101</v>
      </c>
      <c r="C21" s="0" t="s">
        <v>2360</v>
      </c>
      <c r="D21" s="0" t="s">
        <v>2399</v>
      </c>
      <c r="E21" s="0" t="s">
        <v>2400</v>
      </c>
      <c r="F21" s="0" t="s">
        <v>2364</v>
      </c>
      <c r="G21" s="0" t="s">
        <v>1543</v>
      </c>
    </row>
    <row customHeight="1" ht="11.25">
      <c r="A22" s="373" t="s">
        <v>16</v>
      </c>
      <c r="B22" s="0" t="s">
        <v>101</v>
      </c>
      <c r="C22" s="0" t="s">
        <v>2360</v>
      </c>
      <c r="D22" s="0" t="s">
        <v>2401</v>
      </c>
      <c r="E22" s="0" t="s">
        <v>2402</v>
      </c>
      <c r="F22" s="0" t="s">
        <v>2364</v>
      </c>
      <c r="G22" s="0" t="s">
        <v>1559</v>
      </c>
    </row>
    <row customHeight="1" ht="11.25">
      <c r="A23" s="373" t="s">
        <v>16</v>
      </c>
      <c r="B23" s="0" t="s">
        <v>2403</v>
      </c>
      <c r="C23" s="0" t="s">
        <v>2404</v>
      </c>
      <c r="D23" s="0" t="s">
        <v>2403</v>
      </c>
      <c r="E23" s="0" t="s">
        <v>2404</v>
      </c>
      <c r="F23" s="0" t="s">
        <v>2405</v>
      </c>
      <c r="G23" s="0" t="s">
        <v>1566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0ABB5-D788-2E49-5075-0.50042F76}"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2406</v>
      </c>
      <c r="B1" s="835" t="s">
        <v>2407</v>
      </c>
      <c r="C1" s="1159" t="s">
        <v>2408</v>
      </c>
      <c r="D1" s="835" t="s">
        <v>2409</v>
      </c>
      <c r="E1" s="835" t="s">
        <v>2410</v>
      </c>
      <c r="F1" s="1159" t="s">
        <v>2411</v>
      </c>
      <c r="G1" s="1159" t="s">
        <v>2412</v>
      </c>
      <c r="H1" s="1159" t="s">
        <v>2413</v>
      </c>
      <c r="I1" s="1159" t="s">
        <v>2414</v>
      </c>
    </row>
    <row customHeight="1" ht="11.25">
      <c r="A2" s="1691" t="s">
        <v>111</v>
      </c>
      <c r="B2" s="1691" t="s">
        <v>2415</v>
      </c>
      <c r="C2" s="1691" t="s">
        <v>28</v>
      </c>
      <c r="D2" s="1691" t="s">
        <v>2416</v>
      </c>
      <c r="E2" s="1691" t="s">
        <v>2417</v>
      </c>
      <c r="F2" s="1691" t="s">
        <v>28</v>
      </c>
      <c r="G2" s="1691" t="s">
        <v>28</v>
      </c>
      <c r="H2" s="1691" t="s">
        <v>28</v>
      </c>
      <c r="I2" s="1691" t="s">
        <v>28</v>
      </c>
    </row>
    <row customHeight="1" ht="11.25">
      <c r="A3" s="1691" t="s">
        <v>112</v>
      </c>
      <c r="B3" s="1691" t="s">
        <v>2418</v>
      </c>
      <c r="C3" s="1691" t="s">
        <v>28</v>
      </c>
      <c r="D3" s="1691" t="s">
        <v>2419</v>
      </c>
      <c r="E3" s="1691" t="s">
        <v>2417</v>
      </c>
      <c r="F3" s="1691" t="s">
        <v>28</v>
      </c>
      <c r="G3" s="1691" t="s">
        <v>28</v>
      </c>
      <c r="H3" s="1691" t="s">
        <v>28</v>
      </c>
      <c r="I3" s="1691" t="s">
        <v>28</v>
      </c>
    </row>
    <row customHeight="1" ht="11.25">
      <c r="A4" s="1691" t="s">
        <v>91</v>
      </c>
      <c r="B4" s="1691" t="s">
        <v>2420</v>
      </c>
      <c r="C4" s="1691" t="s">
        <v>28</v>
      </c>
      <c r="D4" s="1691" t="s">
        <v>2421</v>
      </c>
      <c r="E4" s="1691" t="s">
        <v>2422</v>
      </c>
      <c r="F4" s="1691" t="s">
        <v>28</v>
      </c>
      <c r="G4" s="1691" t="s">
        <v>28</v>
      </c>
      <c r="H4" s="1691" t="s">
        <v>28</v>
      </c>
      <c r="I4" s="1691" t="s">
        <v>28</v>
      </c>
    </row>
    <row customHeight="1" ht="11.25">
      <c r="A5" s="1691" t="s">
        <v>92</v>
      </c>
      <c r="B5" s="1691" t="s">
        <v>2423</v>
      </c>
      <c r="C5" s="1691" t="s">
        <v>28</v>
      </c>
      <c r="D5" s="1691" t="s">
        <v>2424</v>
      </c>
      <c r="E5" s="1691" t="s">
        <v>2417</v>
      </c>
      <c r="F5" s="1691" t="s">
        <v>28</v>
      </c>
      <c r="G5" s="1691" t="s">
        <v>28</v>
      </c>
      <c r="H5" s="1691" t="s">
        <v>28</v>
      </c>
      <c r="I5" s="1691" t="s">
        <v>28</v>
      </c>
    </row>
    <row customHeight="1" ht="11.25">
      <c r="A6" s="1691" t="s">
        <v>113</v>
      </c>
      <c r="B6" s="1691" t="s">
        <v>2425</v>
      </c>
      <c r="C6" s="1691" t="s">
        <v>28</v>
      </c>
      <c r="D6" s="1691" t="s">
        <v>2426</v>
      </c>
      <c r="E6" s="1691" t="s">
        <v>2417</v>
      </c>
      <c r="F6" s="1691" t="s">
        <v>28</v>
      </c>
      <c r="G6" s="1691" t="s">
        <v>28</v>
      </c>
      <c r="H6" s="1691" t="s">
        <v>28</v>
      </c>
      <c r="I6" s="1691" t="s">
        <v>28</v>
      </c>
    </row>
    <row customHeight="1" ht="11.25">
      <c r="A7" s="1691" t="s">
        <v>93</v>
      </c>
      <c r="B7" s="1691" t="s">
        <v>2427</v>
      </c>
      <c r="C7" s="1691" t="s">
        <v>28</v>
      </c>
      <c r="D7" s="1691" t="s">
        <v>2428</v>
      </c>
      <c r="E7" s="1691" t="s">
        <v>2429</v>
      </c>
      <c r="F7" s="1691" t="s">
        <v>28</v>
      </c>
      <c r="G7" s="1691" t="s">
        <v>28</v>
      </c>
      <c r="H7" s="1691" t="s">
        <v>28</v>
      </c>
      <c r="I7"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CA31C-7906-2DE5-07A9-0.7E7E963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D6EC1-ED4E-FA1C-E3A2-0.08E6BB4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377</v>
      </c>
      <c r="I1" s="2217"/>
      <c r="J1" s="2217"/>
      <c r="K1" s="2217"/>
      <c r="L1" s="2217"/>
      <c r="M1" s="2217"/>
      <c r="N1" s="2217"/>
      <c r="O1" s="2217"/>
      <c r="P1" s="2217"/>
      <c r="Q1" s="2217"/>
      <c r="R1" s="2217"/>
      <c r="T1" s="2217" t="s">
        <v>378</v>
      </c>
      <c r="U1" s="2217"/>
      <c r="V1" s="2217"/>
      <c r="X1" s="2217" t="s">
        <v>379</v>
      </c>
      <c r="Y1" s="2217"/>
      <c r="Z1" s="2217"/>
      <c r="AB1" s="2217" t="s">
        <v>380</v>
      </c>
      <c r="AC1" s="2217"/>
      <c r="AT1" s="447" t="s">
        <v>14</v>
      </c>
    </row>
    <row customHeight="1" ht="14.25" hidden="1">
      <c r="AT2" s="447">
        <v>0</v>
      </c>
    </row>
    <row s="1613" customFormat="1" customHeight="1" ht="5.25">
      <c r="C3" s="701"/>
      <c r="D3" s="702"/>
      <c r="E3" s="702"/>
      <c r="F3" s="702"/>
      <c r="G3" s="702"/>
      <c r="H3" s="702" t="s">
        <v>381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ИМУП «ПОСЖИЛКОМСЕРВИС»</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325</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326</v>
      </c>
      <c r="AF7" s="2223" t="s">
        <v>326</v>
      </c>
      <c r="AG7" s="2223" t="s">
        <v>326</v>
      </c>
      <c r="AH7" s="2223" t="s">
        <v>326</v>
      </c>
      <c r="AT7" s="447">
        <v>14</v>
      </c>
    </row>
    <row customHeight="1" ht="27.299999999999997">
      <c r="C8" s="450"/>
      <c r="D8" s="2127" t="s">
        <v>89</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382</v>
      </c>
      <c r="I8" s="2226" t="s">
        <v>383</v>
      </c>
      <c r="J8" s="2223" t="s">
        <v>384</v>
      </c>
      <c r="K8" s="2223"/>
      <c r="L8" s="2223"/>
      <c r="M8" s="2218"/>
      <c r="N8" s="2223" t="s">
        <v>385</v>
      </c>
      <c r="O8" s="2223"/>
      <c r="P8" s="2223" t="s">
        <v>386</v>
      </c>
      <c r="Q8" s="2223"/>
      <c r="R8" s="2230" t="s">
        <v>387</v>
      </c>
      <c r="S8" s="824"/>
      <c r="T8" s="2228" t="s">
        <v>388</v>
      </c>
      <c r="U8" s="2228" t="s">
        <v>389</v>
      </c>
      <c r="V8" s="2228" t="s">
        <v>390</v>
      </c>
      <c r="W8" s="826"/>
      <c r="X8" s="2228" t="s">
        <v>391</v>
      </c>
      <c r="Y8" s="2228" t="s">
        <v>392</v>
      </c>
      <c r="Z8" s="2228" t="s">
        <v>393</v>
      </c>
      <c r="AA8" s="826"/>
      <c r="AB8" s="2228" t="s">
        <v>394</v>
      </c>
      <c r="AC8" s="2228" t="s">
        <v>387</v>
      </c>
      <c r="AD8" s="826"/>
      <c r="AE8" s="2223"/>
      <c r="AF8" s="2223"/>
      <c r="AG8" s="2223"/>
      <c r="AH8" s="2223"/>
      <c r="AT8" s="447">
        <v>26</v>
      </c>
    </row>
    <row customHeight="1" ht="46.199999999999996">
      <c r="C9" s="450"/>
      <c r="D9" s="2127"/>
      <c r="E9" s="2223"/>
      <c r="F9" s="2223"/>
      <c r="G9" s="829"/>
      <c r="H9" s="2225"/>
      <c r="I9" s="2227"/>
      <c r="J9" s="425" t="s">
        <v>395</v>
      </c>
      <c r="K9" s="425" t="s">
        <v>396</v>
      </c>
      <c r="L9" s="425" t="s">
        <v>397</v>
      </c>
      <c r="M9" s="431" t="s">
        <v>398</v>
      </c>
      <c r="N9" s="425" t="s">
        <v>399</v>
      </c>
      <c r="O9" s="425" t="s">
        <v>398</v>
      </c>
      <c r="P9" s="425" t="s">
        <v>400</v>
      </c>
      <c r="Q9" s="425" t="s">
        <v>398</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401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402</v>
      </c>
      <c r="AF12" s="2221" t="s">
        <v>403</v>
      </c>
      <c r="AG12" s="2221" t="s">
        <v>404</v>
      </c>
      <c r="AH12" s="2221" t="s">
        <v>405</v>
      </c>
      <c r="AI12" s="447"/>
      <c r="AM12" s="511"/>
      <c r="AP12" s="500" t="s">
        <v>406</v>
      </c>
      <c r="AQ12" s="500" t="s">
        <v>406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83</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BC2D4-6816-42D3-02DF-0.D5EA334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2430</v>
      </c>
    </row>
    <row customHeight="1" ht="11.25">
      <c r="A2" s="183" t="s">
        <v>99</v>
      </c>
      <c r="B2" s="183" t="s">
        <v>2431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D0988-3E19-FD68-113F-0.D5C81B1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2432</v>
      </c>
      <c r="B1" s="835" t="s">
        <v>2433</v>
      </c>
    </row>
    <row customHeight="1" ht="11.25">
      <c r="A2" s="835">
        <v>4213775</v>
      </c>
      <c r="B2" s="835" t="s">
        <v>1252</v>
      </c>
    </row>
    <row customHeight="1" ht="11.25">
      <c r="A3" s="835">
        <v>4213784</v>
      </c>
      <c r="B3" s="835" t="s">
        <v>1283</v>
      </c>
    </row>
    <row customHeight="1" ht="11.25">
      <c r="A4" s="835">
        <v>4213781</v>
      </c>
      <c r="B4" s="835" t="s">
        <v>1276</v>
      </c>
    </row>
    <row customHeight="1" ht="11.25">
      <c r="A5" s="835">
        <v>4213776</v>
      </c>
      <c r="B5" s="835" t="s">
        <v>190</v>
      </c>
    </row>
    <row customHeight="1" ht="11.25">
      <c r="A6" s="835">
        <v>4213777</v>
      </c>
      <c r="B6" s="835" t="s">
        <v>198</v>
      </c>
    </row>
    <row customHeight="1" ht="11.25">
      <c r="A7" s="835">
        <v>4213778</v>
      </c>
      <c r="B7" s="835" t="s">
        <v>205</v>
      </c>
    </row>
    <row customHeight="1" ht="11.25">
      <c r="A8" s="835">
        <v>4213780</v>
      </c>
      <c r="B8" s="835" t="s">
        <v>211</v>
      </c>
    </row>
    <row customHeight="1" ht="11.25">
      <c r="A9" s="835">
        <v>4213779</v>
      </c>
      <c r="B9" s="835" t="s">
        <v>1416</v>
      </c>
    </row>
    <row customHeight="1" ht="11.25">
      <c r="A10" s="835">
        <v>4213783</v>
      </c>
      <c r="B10" s="835" t="s">
        <v>1431</v>
      </c>
    </row>
    <row customHeight="1" ht="11.25">
      <c r="A11" s="835">
        <v>4213782</v>
      </c>
      <c r="B11" s="835" t="s">
        <v>217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FBCA84-26CA-00E6-1782-0.D65BF58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2432</v>
      </c>
      <c r="B1" s="835" t="s">
        <v>2434</v>
      </c>
    </row>
    <row customHeight="1" ht="11.25">
      <c r="A2" s="835" t="s">
        <v>2435</v>
      </c>
      <c r="B2" s="835" t="s">
        <v>1528</v>
      </c>
    </row>
    <row customHeight="1" ht="11.25">
      <c r="A3" s="835" t="s">
        <v>2436</v>
      </c>
      <c r="B3" s="835" t="s">
        <v>1538</v>
      </c>
    </row>
    <row customHeight="1" ht="11.25">
      <c r="A4" s="835" t="s">
        <v>2437</v>
      </c>
      <c r="B4" s="835" t="s">
        <v>1547</v>
      </c>
    </row>
    <row customHeight="1" ht="11.25">
      <c r="A5" s="835" t="s">
        <v>2438</v>
      </c>
      <c r="B5" s="835" t="s">
        <v>1556</v>
      </c>
    </row>
    <row customHeight="1" ht="11.25">
      <c r="A6" s="835" t="s">
        <v>2439</v>
      </c>
      <c r="B6" s="835" t="s">
        <v>1562</v>
      </c>
    </row>
    <row customHeight="1" ht="11.25">
      <c r="A7" s="835" t="s">
        <v>2440</v>
      </c>
      <c r="B7" s="835" t="s">
        <v>1570</v>
      </c>
    </row>
    <row customHeight="1" ht="11.25">
      <c r="A8" s="835" t="s">
        <v>2441</v>
      </c>
      <c r="B8" s="835" t="s">
        <v>1577</v>
      </c>
    </row>
    <row customHeight="1" ht="11.25">
      <c r="A9" s="835" t="s">
        <v>2442</v>
      </c>
      <c r="B9" s="835" t="s">
        <v>1583</v>
      </c>
    </row>
    <row customHeight="1" ht="11.25">
      <c r="A10" s="835" t="s">
        <v>2443</v>
      </c>
      <c r="B10" s="835" t="s">
        <v>1587</v>
      </c>
    </row>
    <row customHeight="1" ht="11.25">
      <c r="A11" s="835" t="s">
        <v>2444</v>
      </c>
      <c r="B11" s="835" t="s">
        <v>1594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1E6051-9C6A-017A-A779-0.A8905099}"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3" t="s">
        <v>2353</v>
      </c>
      <c r="B1" s="373" t="s">
        <v>2354</v>
      </c>
      <c r="C1" s="373" t="s">
        <v>2355</v>
      </c>
      <c r="D1" s="373" t="s">
        <v>2356</v>
      </c>
      <c r="E1" s="0" t="s">
        <v>2357</v>
      </c>
      <c r="F1" s="0" t="s">
        <v>2358</v>
      </c>
      <c r="G1" s="0" t="s">
        <v>2359</v>
      </c>
    </row>
    <row customHeight="1" ht="11.25">
      <c r="A2" s="0" t="s">
        <v>16</v>
      </c>
      <c r="B2" s="0" t="s">
        <v>101</v>
      </c>
      <c r="C2" s="0" t="s">
        <v>2360</v>
      </c>
      <c r="D2" s="0" t="s">
        <v>101</v>
      </c>
      <c r="E2" s="0" t="s">
        <v>2360</v>
      </c>
      <c r="F2" s="0" t="s">
        <v>2361</v>
      </c>
      <c r="G2" s="0" t="s">
        <v>111</v>
      </c>
    </row>
    <row customHeight="1" ht="11.25">
      <c r="A3" s="0" t="s">
        <v>16</v>
      </c>
      <c r="B3" s="0" t="s">
        <v>101</v>
      </c>
      <c r="C3" s="0" t="s">
        <v>2360</v>
      </c>
      <c r="D3" s="0" t="s">
        <v>2362</v>
      </c>
      <c r="E3" s="0" t="s">
        <v>2363</v>
      </c>
      <c r="F3" s="0" t="s">
        <v>2364</v>
      </c>
      <c r="G3" s="0" t="s">
        <v>112</v>
      </c>
    </row>
    <row customHeight="1" ht="11.25">
      <c r="A4" s="0" t="s">
        <v>16</v>
      </c>
      <c r="B4" s="0" t="s">
        <v>101</v>
      </c>
      <c r="C4" s="0" t="s">
        <v>2360</v>
      </c>
      <c r="D4" s="0" t="s">
        <v>2365</v>
      </c>
      <c r="E4" s="0" t="s">
        <v>2366</v>
      </c>
      <c r="F4" s="0" t="s">
        <v>2364</v>
      </c>
      <c r="G4" s="0" t="s">
        <v>91</v>
      </c>
    </row>
    <row customHeight="1" ht="11.25">
      <c r="A5" s="0" t="s">
        <v>16</v>
      </c>
      <c r="B5" s="0" t="s">
        <v>101</v>
      </c>
      <c r="C5" s="0" t="s">
        <v>2360</v>
      </c>
      <c r="D5" s="0" t="s">
        <v>2367</v>
      </c>
      <c r="E5" s="0" t="s">
        <v>2368</v>
      </c>
      <c r="F5" s="0" t="s">
        <v>2364</v>
      </c>
      <c r="G5" s="0" t="s">
        <v>92</v>
      </c>
    </row>
    <row customHeight="1" ht="11.25">
      <c r="A6" s="0" t="s">
        <v>16</v>
      </c>
      <c r="B6" s="0" t="s">
        <v>101</v>
      </c>
      <c r="C6" s="0" t="s">
        <v>2360</v>
      </c>
      <c r="D6" s="0" t="s">
        <v>2369</v>
      </c>
      <c r="E6" s="0" t="s">
        <v>2370</v>
      </c>
      <c r="F6" s="0" t="s">
        <v>2364</v>
      </c>
      <c r="G6" s="0" t="s">
        <v>113</v>
      </c>
    </row>
    <row customHeight="1" ht="11.25">
      <c r="A7" s="0" t="s">
        <v>16</v>
      </c>
      <c r="B7" s="0" t="s">
        <v>101</v>
      </c>
      <c r="C7" s="0" t="s">
        <v>2360</v>
      </c>
      <c r="D7" s="0" t="s">
        <v>2371</v>
      </c>
      <c r="E7" s="0" t="s">
        <v>2372</v>
      </c>
      <c r="F7" s="0" t="s">
        <v>2364</v>
      </c>
      <c r="G7" s="0" t="s">
        <v>93</v>
      </c>
    </row>
    <row customHeight="1" ht="11.25">
      <c r="A8" s="0" t="s">
        <v>16</v>
      </c>
      <c r="B8" s="0" t="s">
        <v>101</v>
      </c>
      <c r="C8" s="0" t="s">
        <v>2360</v>
      </c>
      <c r="D8" s="0" t="s">
        <v>2373</v>
      </c>
      <c r="E8" s="0" t="s">
        <v>2374</v>
      </c>
      <c r="F8" s="0" t="s">
        <v>2364</v>
      </c>
      <c r="G8" s="0" t="s">
        <v>94</v>
      </c>
    </row>
    <row customHeight="1" ht="11.25">
      <c r="A9" s="0" t="s">
        <v>16</v>
      </c>
      <c r="B9" s="0" t="s">
        <v>101</v>
      </c>
      <c r="C9" s="0" t="s">
        <v>2360</v>
      </c>
      <c r="D9" s="0" t="s">
        <v>2375</v>
      </c>
      <c r="E9" s="0" t="s">
        <v>2376</v>
      </c>
      <c r="F9" s="0" t="s">
        <v>2364</v>
      </c>
      <c r="G9" s="0" t="s">
        <v>114</v>
      </c>
    </row>
    <row customHeight="1" ht="11.25">
      <c r="A10" s="0" t="s">
        <v>16</v>
      </c>
      <c r="B10" s="0" t="s">
        <v>101</v>
      </c>
      <c r="C10" s="0" t="s">
        <v>2360</v>
      </c>
      <c r="D10" s="0" t="s">
        <v>2377</v>
      </c>
      <c r="E10" s="0" t="s">
        <v>2378</v>
      </c>
      <c r="F10" s="0" t="s">
        <v>2379</v>
      </c>
      <c r="G10" s="0" t="s">
        <v>150</v>
      </c>
    </row>
    <row customHeight="1" ht="11.25">
      <c r="A11" s="0" t="s">
        <v>16</v>
      </c>
      <c r="B11" s="0" t="s">
        <v>101</v>
      </c>
      <c r="C11" s="0" t="s">
        <v>2360</v>
      </c>
      <c r="D11" s="0" t="s">
        <v>2380</v>
      </c>
      <c r="E11" s="0" t="s">
        <v>2381</v>
      </c>
      <c r="F11" s="0" t="s">
        <v>2364</v>
      </c>
      <c r="G11" s="0" t="s">
        <v>151</v>
      </c>
    </row>
    <row customHeight="1" ht="11.25">
      <c r="A12" s="0" t="s">
        <v>16</v>
      </c>
      <c r="B12" s="0" t="s">
        <v>101</v>
      </c>
      <c r="C12" s="0" t="s">
        <v>2360</v>
      </c>
      <c r="D12" s="0" t="s">
        <v>2382</v>
      </c>
      <c r="E12" s="0" t="s">
        <v>2383</v>
      </c>
      <c r="F12" s="0" t="s">
        <v>2364</v>
      </c>
      <c r="G12" s="0" t="s">
        <v>152</v>
      </c>
    </row>
    <row customHeight="1" ht="11.25">
      <c r="A13" s="0" t="s">
        <v>16</v>
      </c>
      <c r="B13" s="0" t="s">
        <v>101</v>
      </c>
      <c r="C13" s="0" t="s">
        <v>2360</v>
      </c>
      <c r="D13" s="0" t="s">
        <v>2384</v>
      </c>
      <c r="E13" s="0" t="s">
        <v>2385</v>
      </c>
      <c r="F13" s="0" t="s">
        <v>2364</v>
      </c>
      <c r="G13" s="0" t="s">
        <v>153</v>
      </c>
    </row>
    <row customHeight="1" ht="11.25">
      <c r="A14" s="0" t="s">
        <v>16</v>
      </c>
      <c r="B14" s="0" t="s">
        <v>101</v>
      </c>
      <c r="C14" s="0" t="s">
        <v>2360</v>
      </c>
      <c r="D14" s="0" t="s">
        <v>2386</v>
      </c>
      <c r="E14" s="0" t="s">
        <v>2387</v>
      </c>
      <c r="F14" s="0" t="s">
        <v>2364</v>
      </c>
      <c r="G14" s="0" t="s">
        <v>154</v>
      </c>
    </row>
    <row customHeight="1" ht="11.25">
      <c r="A15" s="0" t="s">
        <v>16</v>
      </c>
      <c r="B15" s="0" t="s">
        <v>101</v>
      </c>
      <c r="C15" s="0" t="s">
        <v>2360</v>
      </c>
      <c r="D15" s="0" t="s">
        <v>2388</v>
      </c>
      <c r="E15" s="0" t="s">
        <v>2389</v>
      </c>
      <c r="F15" s="0" t="s">
        <v>2364</v>
      </c>
      <c r="G15" s="0" t="s">
        <v>155</v>
      </c>
    </row>
    <row customHeight="1" ht="11.25">
      <c r="A16" s="0" t="s">
        <v>16</v>
      </c>
      <c r="B16" s="0" t="s">
        <v>101</v>
      </c>
      <c r="C16" s="0" t="s">
        <v>2360</v>
      </c>
      <c r="D16" s="0" t="s">
        <v>102</v>
      </c>
      <c r="E16" s="0" t="s">
        <v>103</v>
      </c>
      <c r="F16" s="0" t="s">
        <v>2390</v>
      </c>
      <c r="G16" s="0" t="s">
        <v>100</v>
      </c>
    </row>
    <row customHeight="1" ht="11.25">
      <c r="A17" s="0" t="s">
        <v>16</v>
      </c>
      <c r="B17" s="0" t="s">
        <v>101</v>
      </c>
      <c r="C17" s="0" t="s">
        <v>2360</v>
      </c>
      <c r="D17" s="0" t="s">
        <v>2391</v>
      </c>
      <c r="E17" s="0" t="s">
        <v>2392</v>
      </c>
      <c r="F17" s="0" t="s">
        <v>2364</v>
      </c>
      <c r="G17" s="0" t="s">
        <v>1496</v>
      </c>
    </row>
    <row customHeight="1" ht="11.25">
      <c r="A18" s="0" t="s">
        <v>16</v>
      </c>
      <c r="B18" s="0" t="s">
        <v>101</v>
      </c>
      <c r="C18" s="0" t="s">
        <v>2360</v>
      </c>
      <c r="D18" s="0" t="s">
        <v>2393</v>
      </c>
      <c r="E18" s="0" t="s">
        <v>2394</v>
      </c>
      <c r="F18" s="0" t="s">
        <v>2364</v>
      </c>
      <c r="G18" s="0" t="s">
        <v>1508</v>
      </c>
    </row>
    <row customHeight="1" ht="11.25">
      <c r="A19" s="0" t="s">
        <v>16</v>
      </c>
      <c r="B19" s="0" t="s">
        <v>101</v>
      </c>
      <c r="C19" s="0" t="s">
        <v>2360</v>
      </c>
      <c r="D19" s="0" t="s">
        <v>2395</v>
      </c>
      <c r="E19" s="0" t="s">
        <v>2396</v>
      </c>
      <c r="F19" s="0" t="s">
        <v>2364</v>
      </c>
      <c r="G19" s="0" t="s">
        <v>1522</v>
      </c>
    </row>
    <row customHeight="1" ht="11.25">
      <c r="A20" s="0" t="s">
        <v>16</v>
      </c>
      <c r="B20" s="0" t="s">
        <v>101</v>
      </c>
      <c r="C20" s="0" t="s">
        <v>2360</v>
      </c>
      <c r="D20" s="0" t="s">
        <v>2397</v>
      </c>
      <c r="E20" s="0" t="s">
        <v>2398</v>
      </c>
      <c r="F20" s="0" t="s">
        <v>2364</v>
      </c>
      <c r="G20" s="0" t="s">
        <v>1534</v>
      </c>
    </row>
    <row customHeight="1" ht="11.25">
      <c r="A21" s="0" t="s">
        <v>16</v>
      </c>
      <c r="B21" s="0" t="s">
        <v>101</v>
      </c>
      <c r="C21" s="0" t="s">
        <v>2360</v>
      </c>
      <c r="D21" s="0" t="s">
        <v>2399</v>
      </c>
      <c r="E21" s="0" t="s">
        <v>2400</v>
      </c>
      <c r="F21" s="0" t="s">
        <v>2364</v>
      </c>
      <c r="G21" s="0" t="s">
        <v>1543</v>
      </c>
    </row>
    <row customHeight="1" ht="11.25">
      <c r="A22" s="0" t="s">
        <v>16</v>
      </c>
      <c r="B22" s="0" t="s">
        <v>101</v>
      </c>
      <c r="C22" s="0" t="s">
        <v>2360</v>
      </c>
      <c r="D22" s="0" t="s">
        <v>2401</v>
      </c>
      <c r="E22" s="0" t="s">
        <v>2402</v>
      </c>
      <c r="F22" s="0" t="s">
        <v>2364</v>
      </c>
      <c r="G22" s="0" t="s">
        <v>1559</v>
      </c>
    </row>
    <row customHeight="1" ht="11.25">
      <c r="A23" s="0" t="s">
        <v>16</v>
      </c>
      <c r="B23" s="0" t="s">
        <v>2403</v>
      </c>
      <c r="C23" s="0" t="s">
        <v>2404</v>
      </c>
      <c r="D23" s="0" t="s">
        <v>2403</v>
      </c>
      <c r="E23" s="0" t="s">
        <v>2404</v>
      </c>
      <c r="F23" s="0" t="s">
        <v>2405</v>
      </c>
      <c r="G23" s="0"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B223D5-11A8-09F3-2881-0.E7C7914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2445</v>
      </c>
      <c r="B1" s="835" t="s">
        <v>2446</v>
      </c>
      <c r="C1" s="835" t="s">
        <v>1198</v>
      </c>
    </row>
    <row customHeight="1" ht="11.25">
      <c r="A2" s="835">
        <v>4189678</v>
      </c>
      <c r="B2" s="835" t="s">
        <v>2447</v>
      </c>
      <c r="C2" s="835" t="s">
        <v>2448</v>
      </c>
    </row>
    <row customHeight="1" ht="11.25">
      <c r="A3" s="835">
        <v>4190415</v>
      </c>
      <c r="B3" s="835" t="s">
        <v>2449</v>
      </c>
      <c r="C3" s="835" t="s">
        <v>2448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8A655-E05E-E71C-B49F-0.64EFBE2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2450</v>
      </c>
      <c r="B1" s="163" t="s">
        <v>2451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2898AA-62B4-29AA-A7CD-0.4C4C65D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2452</v>
      </c>
      <c r="B1" s="0" t="b">
        <v>1</v>
      </c>
    </row>
    <row customHeight="1" ht="11.25">
      <c r="A2" s="0" t="s">
        <v>2453</v>
      </c>
      <c r="B2" s="0" t="b">
        <v>0</v>
      </c>
    </row>
    <row customHeight="1" ht="11.25">
      <c r="A3" s="0" t="s">
        <v>2454</v>
      </c>
      <c r="B3" s="0" t="b">
        <v>1</v>
      </c>
    </row>
    <row customHeight="1" ht="11.25">
      <c r="A4" s="0" t="s">
        <v>2455</v>
      </c>
      <c r="B4" s="0" t="b">
        <v>0</v>
      </c>
    </row>
    <row customHeight="1" ht="11.25">
      <c r="A5" s="0" t="s">
        <v>2456</v>
      </c>
      <c r="B5" s="0" t="b">
        <v>0</v>
      </c>
    </row>
    <row customHeight="1" ht="11.25">
      <c r="A6" s="0" t="s">
        <v>2457</v>
      </c>
      <c r="B6" s="0" t="b">
        <v>0</v>
      </c>
    </row>
    <row customHeight="1" ht="11.25">
      <c r="A7" s="0" t="s">
        <v>2458</v>
      </c>
      <c r="B7" s="0" t="b">
        <v>0</v>
      </c>
    </row>
    <row customHeight="1" ht="11.25">
      <c r="A8" s="0" t="s">
        <v>2459</v>
      </c>
      <c r="B8" s="0" t="b">
        <v>0</v>
      </c>
    </row>
    <row customHeight="1" ht="11.25">
      <c r="A9" s="0" t="s">
        <v>2460</v>
      </c>
      <c r="B9" s="0" t="b">
        <v>0</v>
      </c>
    </row>
    <row customHeight="1" ht="11.25">
      <c r="A10" s="0" t="s">
        <v>2461</v>
      </c>
      <c r="B10" s="0" t="b">
        <v>0</v>
      </c>
    </row>
    <row customHeight="1" ht="11.25">
      <c r="A11" s="0" t="s">
        <v>2462</v>
      </c>
      <c r="B11" s="0" t="b">
        <v>0</v>
      </c>
    </row>
    <row customHeight="1" ht="11.25">
      <c r="A12" s="0" t="s">
        <v>2463</v>
      </c>
      <c r="B12" s="0" t="b">
        <v>0</v>
      </c>
    </row>
    <row customHeight="1" ht="11.25">
      <c r="A13" s="0" t="s">
        <v>2464</v>
      </c>
      <c r="B13" s="0" t="b">
        <v>0</v>
      </c>
    </row>
    <row customHeight="1" ht="11.25">
      <c r="A14" s="0" t="s">
        <v>2465</v>
      </c>
      <c r="B14" s="0" t="b">
        <v>1</v>
      </c>
    </row>
    <row customHeight="1" ht="11.25">
      <c r="A15" s="0" t="s">
        <v>2466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9B45A-3AAB-630E-AC33-0.6E438FF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096B6-EE68-D1BB-7DA8-0.D948BA2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2467</v>
      </c>
      <c r="B1" s="67" t="s">
        <v>2468</v>
      </c>
    </row>
    <row customHeight="1" ht="11.25">
      <c r="A2" s="64" t="s">
        <v>2469</v>
      </c>
      <c r="B2" s="64" t="s">
        <v>2470</v>
      </c>
    </row>
    <row customHeight="1" ht="11.25">
      <c r="A3" s="64" t="s">
        <v>2471</v>
      </c>
      <c r="B3" s="64" t="s">
        <v>2472</v>
      </c>
    </row>
    <row customHeight="1" ht="11.25">
      <c r="A4" s="64" t="s">
        <v>2473</v>
      </c>
      <c r="B4" s="64" t="s">
        <v>2474</v>
      </c>
    </row>
    <row customHeight="1" ht="11.25">
      <c r="A5" s="64" t="s">
        <v>2475</v>
      </c>
      <c r="B5" s="64" t="s">
        <v>2476</v>
      </c>
    </row>
    <row customHeight="1" ht="11.25">
      <c r="A6" s="64" t="s">
        <v>2477</v>
      </c>
      <c r="B6" s="64" t="s">
        <v>2478</v>
      </c>
    </row>
    <row customHeight="1" ht="11.25">
      <c r="A7" s="64" t="s">
        <v>2479</v>
      </c>
      <c r="B7" s="64" t="s">
        <v>2480</v>
      </c>
    </row>
    <row customHeight="1" ht="11.25">
      <c r="A8" s="64" t="s">
        <v>2481</v>
      </c>
      <c r="B8" s="64" t="s">
        <v>2482</v>
      </c>
    </row>
    <row customHeight="1" ht="11.25">
      <c r="A9" s="64" t="s">
        <v>2483</v>
      </c>
      <c r="B9" s="64" t="s">
        <v>2484</v>
      </c>
    </row>
    <row customHeight="1" ht="11.25">
      <c r="A10" s="64" t="s">
        <v>2485</v>
      </c>
      <c r="B10" s="64" t="s">
        <v>2486</v>
      </c>
    </row>
    <row customHeight="1" ht="11.25">
      <c r="A11" s="64" t="s">
        <v>2487</v>
      </c>
      <c r="B11" s="64" t="s">
        <v>2488</v>
      </c>
    </row>
    <row customHeight="1" ht="11.25">
      <c r="A12" s="64" t="s">
        <v>2489</v>
      </c>
      <c r="B12" s="64" t="s">
        <v>2490</v>
      </c>
    </row>
    <row customHeight="1" ht="11.25">
      <c r="A13" s="64" t="s">
        <v>2491</v>
      </c>
      <c r="B13" s="64" t="s">
        <v>2492</v>
      </c>
    </row>
    <row customHeight="1" ht="11.25">
      <c r="A14" s="64" t="s">
        <v>2493</v>
      </c>
      <c r="B14" s="64" t="s">
        <v>2494</v>
      </c>
    </row>
    <row customHeight="1" ht="11.25">
      <c r="A15" s="64" t="s">
        <v>2495</v>
      </c>
      <c r="B15" s="64" t="s">
        <v>2496</v>
      </c>
    </row>
    <row customHeight="1" ht="11.25">
      <c r="A16" s="64" t="s">
        <v>2497</v>
      </c>
      <c r="B16" s="64" t="s">
        <v>2498</v>
      </c>
    </row>
    <row customHeight="1" ht="11.25">
      <c r="A17" s="64" t="s">
        <v>2499</v>
      </c>
      <c r="B17" s="64" t="s">
        <v>2500</v>
      </c>
    </row>
    <row customHeight="1" ht="11.25">
      <c r="A18" s="64" t="s">
        <v>2501</v>
      </c>
      <c r="B18" s="64" t="s">
        <v>2502</v>
      </c>
    </row>
    <row customHeight="1" ht="11.25">
      <c r="A19" s="64" t="s">
        <v>2503</v>
      </c>
      <c r="B19" s="64" t="s">
        <v>2504</v>
      </c>
    </row>
    <row customHeight="1" ht="11.25">
      <c r="A20" s="64" t="s">
        <v>2505</v>
      </c>
      <c r="B20" s="64" t="s">
        <v>2506</v>
      </c>
    </row>
    <row customHeight="1" ht="11.25">
      <c r="A21" s="64" t="s">
        <v>2507</v>
      </c>
      <c r="B21" s="64" t="s">
        <v>2508</v>
      </c>
    </row>
    <row customHeight="1" ht="11.25">
      <c r="A22" s="64" t="s">
        <v>2509</v>
      </c>
      <c r="B22" s="64" t="s">
        <v>2510</v>
      </c>
    </row>
    <row customHeight="1" ht="11.25">
      <c r="A23" s="64" t="s">
        <v>2511</v>
      </c>
      <c r="B23" s="64" t="s">
        <v>2512</v>
      </c>
    </row>
    <row customHeight="1" ht="11.25">
      <c r="A24" s="64" t="s">
        <v>2513</v>
      </c>
      <c r="B24" s="64" t="s">
        <v>2514</v>
      </c>
    </row>
    <row customHeight="1" ht="11.25">
      <c r="A25" s="64" t="s">
        <v>2515</v>
      </c>
      <c r="B25" s="64" t="s">
        <v>2516</v>
      </c>
    </row>
    <row customHeight="1" ht="11.25">
      <c r="A26" s="64" t="s">
        <v>2517</v>
      </c>
      <c r="B26" s="64" t="s">
        <v>2518</v>
      </c>
    </row>
    <row customHeight="1" ht="11.25">
      <c r="A27" s="64" t="s">
        <v>2519</v>
      </c>
      <c r="B27" s="64" t="s">
        <v>2520</v>
      </c>
    </row>
    <row customHeight="1" ht="11.25">
      <c r="A28" s="64" t="s">
        <v>2521</v>
      </c>
      <c r="B28" s="64" t="s">
        <v>2522</v>
      </c>
    </row>
    <row customHeight="1" ht="11.25">
      <c r="A29" s="64" t="s">
        <v>2523</v>
      </c>
      <c r="B29" s="64" t="s">
        <v>2524</v>
      </c>
    </row>
    <row customHeight="1" ht="11.25">
      <c r="A30" s="64" t="s">
        <v>2525</v>
      </c>
      <c r="B30" s="64" t="s">
        <v>2526</v>
      </c>
    </row>
    <row customHeight="1" ht="11.25">
      <c r="A31" s="64" t="s">
        <v>2527</v>
      </c>
      <c r="B31" s="64" t="s">
        <v>2528</v>
      </c>
    </row>
    <row customHeight="1" ht="11.25">
      <c r="A32" s="64" t="s">
        <v>2529</v>
      </c>
      <c r="B32" s="64" t="s">
        <v>2530</v>
      </c>
    </row>
    <row customHeight="1" ht="11.25">
      <c r="A33" s="64" t="s">
        <v>2531</v>
      </c>
      <c r="B33" s="64" t="s">
        <v>2532</v>
      </c>
    </row>
    <row customHeight="1" ht="11.25">
      <c r="A34" s="64" t="s">
        <v>2533</v>
      </c>
      <c r="B34" s="64" t="s">
        <v>2534</v>
      </c>
    </row>
    <row customHeight="1" ht="11.25">
      <c r="A35" s="64" t="s">
        <v>2535</v>
      </c>
      <c r="B35" s="64" t="s">
        <v>2536</v>
      </c>
    </row>
    <row customHeight="1" ht="11.25">
      <c r="A36" s="64" t="s">
        <v>2537</v>
      </c>
      <c r="B36" s="64" t="s">
        <v>2538</v>
      </c>
    </row>
    <row customHeight="1" ht="11.25">
      <c r="A37" s="64" t="s">
        <v>2539</v>
      </c>
      <c r="B37" s="64" t="s">
        <v>2540</v>
      </c>
    </row>
    <row customHeight="1" ht="11.25">
      <c r="A38" s="64" t="s">
        <v>2541</v>
      </c>
      <c r="B38" s="64" t="s">
        <v>2542</v>
      </c>
    </row>
    <row customHeight="1" ht="11.25">
      <c r="A39" s="64" t="s">
        <v>2543</v>
      </c>
      <c r="B39" s="64" t="s">
        <v>2544</v>
      </c>
    </row>
    <row customHeight="1" ht="11.25">
      <c r="A40" s="64" t="s">
        <v>2545</v>
      </c>
      <c r="B40" s="64" t="s">
        <v>2546</v>
      </c>
    </row>
    <row customHeight="1" ht="11.25">
      <c r="A41" s="64" t="s">
        <v>2547</v>
      </c>
      <c r="B41" s="64" t="s">
        <v>2548</v>
      </c>
    </row>
    <row customHeight="1" ht="11.25">
      <c r="A42" s="64" t="s">
        <v>2549</v>
      </c>
      <c r="B42" s="64" t="s">
        <v>2550</v>
      </c>
    </row>
    <row customHeight="1" ht="11.25">
      <c r="A43" s="64" t="s">
        <v>2551</v>
      </c>
      <c r="B43" s="64" t="s">
        <v>2552</v>
      </c>
    </row>
    <row customHeight="1" ht="11.25">
      <c r="A44" s="64" t="s">
        <v>2553</v>
      </c>
      <c r="B44" s="64" t="s">
        <v>2554</v>
      </c>
    </row>
    <row customHeight="1" ht="11.25">
      <c r="A45" s="64" t="s">
        <v>2555</v>
      </c>
      <c r="B45" s="64" t="s">
        <v>2556</v>
      </c>
    </row>
    <row customHeight="1" ht="11.25">
      <c r="A46" s="64" t="s">
        <v>2557</v>
      </c>
      <c r="B46" s="64" t="s">
        <v>2558</v>
      </c>
    </row>
    <row customHeight="1" ht="11.25">
      <c r="A47" s="64" t="s">
        <v>2559</v>
      </c>
      <c r="B47" s="64" t="s">
        <v>2560</v>
      </c>
    </row>
    <row customHeight="1" ht="11.25">
      <c r="A48" s="64" t="s">
        <v>2561</v>
      </c>
      <c r="B48" s="64" t="s">
        <v>2562</v>
      </c>
    </row>
    <row customHeight="1" ht="11.25">
      <c r="A49" s="64" t="s">
        <v>2563</v>
      </c>
      <c r="B49" s="64" t="s">
        <v>2564</v>
      </c>
    </row>
    <row customHeight="1" ht="11.25">
      <c r="A50" s="64" t="s">
        <v>2565</v>
      </c>
      <c r="B50" s="64" t="s">
        <v>2566</v>
      </c>
    </row>
    <row customHeight="1" ht="11.25">
      <c r="A51" s="64" t="s">
        <v>2567</v>
      </c>
      <c r="B51" s="64" t="s">
        <v>2568</v>
      </c>
    </row>
    <row customHeight="1" ht="11.25">
      <c r="A52" s="64" t="s">
        <v>2569</v>
      </c>
      <c r="B52" s="64" t="s">
        <v>2570</v>
      </c>
    </row>
    <row customHeight="1" ht="11.25">
      <c r="A53" s="64" t="s">
        <v>2571</v>
      </c>
      <c r="B53" s="64" t="s">
        <v>2572</v>
      </c>
    </row>
    <row customHeight="1" ht="11.25">
      <c r="A54" s="64" t="s">
        <v>2573</v>
      </c>
      <c r="B54" s="64" t="s">
        <v>2574</v>
      </c>
    </row>
    <row customHeight="1" ht="11.25">
      <c r="A55" s="64" t="s">
        <v>2575</v>
      </c>
      <c r="B55" s="64" t="s">
        <v>2576</v>
      </c>
    </row>
    <row customHeight="1" ht="11.25">
      <c r="A56" s="64" t="s">
        <v>2577</v>
      </c>
      <c r="B56" s="64" t="s">
        <v>2578</v>
      </c>
    </row>
    <row customHeight="1" ht="11.25">
      <c r="A57" s="64" t="s">
        <v>2579</v>
      </c>
      <c r="B57" s="64" t="s">
        <v>2580</v>
      </c>
    </row>
    <row customHeight="1" ht="11.25">
      <c r="A58" s="64" t="s">
        <v>2581</v>
      </c>
      <c r="B58" s="64" t="s">
        <v>2582</v>
      </c>
    </row>
    <row customHeight="1" ht="11.25">
      <c r="A59" s="64" t="s">
        <v>2583</v>
      </c>
      <c r="B59" s="64" t="s">
        <v>2584</v>
      </c>
    </row>
    <row customHeight="1" ht="11.25">
      <c r="A60" s="64" t="s">
        <v>2585</v>
      </c>
      <c r="B60" s="64" t="s">
        <v>2586</v>
      </c>
    </row>
    <row customHeight="1" ht="11.25">
      <c r="A61" s="64"/>
      <c r="B61" s="64" t="s">
        <v>2587</v>
      </c>
    </row>
    <row customHeight="1" ht="11.25">
      <c r="A62" s="64"/>
      <c r="B62" s="64" t="s">
        <v>2588</v>
      </c>
    </row>
    <row customHeight="1" ht="11.25">
      <c r="A63" s="64"/>
      <c r="B63" s="64" t="s">
        <v>2589</v>
      </c>
    </row>
    <row customHeight="1" ht="11.25">
      <c r="A64" s="64"/>
      <c r="B64" s="64" t="s">
        <v>2590</v>
      </c>
    </row>
    <row customHeight="1" ht="11.25">
      <c r="A65" s="64"/>
      <c r="B65" s="64" t="s">
        <v>2591</v>
      </c>
    </row>
    <row customHeight="1" ht="11.25">
      <c r="A66" s="64"/>
      <c r="B66" s="64" t="s">
        <v>2592</v>
      </c>
    </row>
    <row customHeight="1" ht="11.25">
      <c r="A67" s="64"/>
      <c r="B67" s="64" t="s">
        <v>2593</v>
      </c>
    </row>
    <row customHeight="1" ht="11.25">
      <c r="A68" s="64"/>
      <c r="B68" s="64" t="s">
        <v>2594</v>
      </c>
    </row>
    <row customHeight="1" ht="11.25">
      <c r="A69" s="64"/>
      <c r="B69" s="64" t="s">
        <v>2595</v>
      </c>
    </row>
    <row customHeight="1" ht="11.25">
      <c r="A70" s="64"/>
      <c r="B70" s="64" t="s">
        <v>2596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8AEDE-1977-2712-76DF-0.A3633F5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2597</v>
      </c>
    </row>
    <row customHeight="1" ht="90">
      <c r="B2" s="94" t="s">
        <v>2598</v>
      </c>
    </row>
    <row customHeight="1" ht="67.5">
      <c r="B3" s="94" t="s">
        <v>2599</v>
      </c>
    </row>
    <row customHeight="1" ht="33.75">
      <c r="B4" s="94" t="s">
        <v>2600</v>
      </c>
    </row>
    <row customHeight="1" ht="11.25">
      <c r="B5" s="94" t="s">
        <v>2601</v>
      </c>
    </row>
    <row customHeight="1" ht="22.5">
      <c r="B6" s="94" t="s">
        <v>2602</v>
      </c>
    </row>
    <row customHeight="1" ht="22.5">
      <c r="B7" s="94" t="s">
        <v>2603</v>
      </c>
    </row>
    <row customHeight="1" ht="22.5">
      <c r="B8" s="94" t="s">
        <v>2604</v>
      </c>
    </row>
    <row customHeight="1" ht="22.5">
      <c r="B9" s="94" t="s">
        <v>2605</v>
      </c>
    </row>
    <row customHeight="1" ht="56.25">
      <c r="B10" s="94" t="s">
        <v>2606</v>
      </c>
    </row>
    <row customHeight="1" ht="12.75">
      <c r="B11" s="159" t="s">
        <v>2607</v>
      </c>
    </row>
    <row customHeight="1" ht="11.25">
      <c r="B12" s="93" t="s">
        <v>2608</v>
      </c>
    </row>
    <row customHeight="1" ht="22.5">
      <c r="B13" s="94" t="s">
        <v>2609</v>
      </c>
    </row>
    <row customHeight="1" ht="67.5">
      <c r="B14" s="94" t="s">
        <v>2610</v>
      </c>
    </row>
    <row customHeight="1" ht="22.5">
      <c r="B15" s="94" t="s">
        <v>2611</v>
      </c>
    </row>
    <row customHeight="1" ht="11.25">
      <c r="B16" s="93" t="s">
        <v>2612</v>
      </c>
      <c r="D16" s="100"/>
    </row>
    <row customHeight="1" ht="33.75">
      <c r="B17" s="94" t="s">
        <v>2613</v>
      </c>
    </row>
    <row customHeight="1" ht="33.75">
      <c r="B18" s="94" t="s">
        <v>2614</v>
      </c>
    </row>
    <row customHeight="1" ht="11.25">
      <c r="B19" s="94" t="s">
        <v>2615</v>
      </c>
    </row>
    <row customHeight="1" ht="33.75">
      <c r="B20" s="94" t="s">
        <v>2616</v>
      </c>
    </row>
    <row customHeight="1" ht="11.25">
      <c r="B21" s="93" t="s">
        <v>2617</v>
      </c>
    </row>
    <row customHeight="1" ht="11.25">
      <c r="B22" s="94" t="s">
        <v>2618</v>
      </c>
    </row>
    <row r="24" customHeight="1" ht="22.5">
      <c r="B24" s="161" t="s">
        <v>2619</v>
      </c>
    </row>
    <row r="26" customHeight="1" ht="11.25">
      <c r="B26" s="93" t="s">
        <v>2620</v>
      </c>
    </row>
    <row customHeight="1" ht="22.5">
      <c r="B27" s="160" t="s">
        <v>421</v>
      </c>
    </row>
    <row customHeight="1" ht="56.25">
      <c r="B28" s="160" t="s">
        <v>2621</v>
      </c>
    </row>
    <row customHeight="1" ht="11.25">
      <c r="B29" s="210" t="s">
        <v>2622</v>
      </c>
    </row>
    <row customHeight="1" ht="22.5">
      <c r="B30" s="160" t="s">
        <v>2623</v>
      </c>
    </row>
    <row r="32" customHeight="1" ht="11.25">
      <c r="A32" s="188"/>
      <c r="B32" s="189" t="s">
        <v>2624</v>
      </c>
    </row>
    <row customHeight="1" ht="14.25">
      <c r="A33" s="190">
        <v>1</v>
      </c>
      <c r="B33" s="191" t="s">
        <v>2625</v>
      </c>
    </row>
    <row customHeight="1" ht="14.25">
      <c r="A34" s="190">
        <v>2</v>
      </c>
      <c r="B34" s="191" t="s">
        <v>2626</v>
      </c>
    </row>
    <row customHeight="1" ht="11.25">
      <c r="B35" s="189" t="s">
        <v>2627</v>
      </c>
    </row>
    <row customHeight="1" ht="11.25">
      <c r="B36" s="191" t="s">
        <v>2628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0D78B-FCB7-68E4-8B1C-0.A3E0BF2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377</v>
      </c>
      <c r="I1" s="2217"/>
      <c r="V1" s="1607" t="s">
        <v>14</v>
      </c>
    </row>
    <row s="1635" customFormat="1" customHeight="1" ht="14.25" hidden="1">
      <c r="C2" s="1619"/>
      <c r="D2" s="2233" t="s">
        <v>111</v>
      </c>
      <c r="E2" s="2235"/>
      <c r="F2" s="1625"/>
      <c r="G2" s="1620" t="s">
        <v>111</v>
      </c>
      <c r="H2" s="1623"/>
      <c r="I2" s="1621"/>
      <c r="L2" s="1622"/>
      <c r="M2" s="1622"/>
      <c r="N2" s="1622"/>
      <c r="O2" s="1622" t="s">
        <v>407</v>
      </c>
      <c r="P2" s="1622"/>
      <c r="Q2" s="1622"/>
      <c r="R2" s="1624" t="s">
        <v>406</v>
      </c>
      <c r="S2" s="1624" t="s">
        <v>406</v>
      </c>
      <c r="T2" s="1622"/>
      <c r="U2" s="1622"/>
      <c r="V2" s="1618">
        <v>0</v>
      </c>
    </row>
    <row s="1635" customFormat="1" customHeight="1" ht="14.25" hidden="1">
      <c r="C3" s="1619"/>
      <c r="D3" s="2234"/>
      <c r="E3" s="2236"/>
      <c r="F3" s="405"/>
      <c r="G3" s="869"/>
      <c r="H3" s="869" t="s">
        <v>408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381</v>
      </c>
      <c r="I5" s="702"/>
      <c r="J5" s="702"/>
      <c r="L5" s="1614"/>
      <c r="M5" s="1614"/>
      <c r="N5" s="1614"/>
      <c r="O5" s="1614"/>
      <c r="P5" s="1614"/>
      <c r="Q5" s="1614"/>
      <c r="R5" s="1614"/>
      <c r="S5" s="1614"/>
      <c r="T5" s="1614"/>
      <c r="U5" s="1614"/>
      <c r="V5" s="1613">
        <v>5</v>
      </c>
    </row>
    <row customHeight="1" ht="29.25">
      <c r="C6" s="1516"/>
      <c r="D6" s="2237" t="s">
        <v>409</v>
      </c>
      <c r="E6" s="2237"/>
      <c r="F6" s="2237"/>
      <c r="G6" s="2237"/>
      <c r="H6" s="2237"/>
      <c r="I6" s="2237"/>
      <c r="J6" s="491"/>
      <c r="K6" s="1615"/>
      <c r="V6" s="1607">
        <v>28</v>
      </c>
    </row>
    <row customHeight="1" ht="18">
      <c r="C7" s="1516"/>
      <c r="D7" s="2176" t="str">
        <f>IF(org=0,"Не определено",org)</f>
        <v>ИМУП «ПОСЖИЛКОМСЕРВИС»</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325</v>
      </c>
      <c r="E10" s="2219"/>
      <c r="F10" s="2219"/>
      <c r="G10" s="2219"/>
      <c r="H10" s="2219"/>
      <c r="I10" s="2219"/>
      <c r="J10" s="2223" t="s">
        <v>326</v>
      </c>
      <c r="V10" s="1607">
        <v>14</v>
      </c>
    </row>
    <row customHeight="1" ht="27.299999999999997">
      <c r="C11" s="1516"/>
      <c r="D11" s="2127" t="s">
        <v>89</v>
      </c>
      <c r="E11" s="2223" t="s">
        <v>107</v>
      </c>
      <c r="F11" s="2192" t="s">
        <v>89</v>
      </c>
      <c r="G11" s="2193"/>
      <c r="H11" s="2175" t="s">
        <v>410</v>
      </c>
      <c r="I11" s="2175" t="s">
        <v>411</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401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412</v>
      </c>
      <c r="K14" s="1607"/>
      <c r="R14" s="500" t="s">
        <v>406</v>
      </c>
      <c r="S14" s="500" t="s">
        <v>406</v>
      </c>
      <c r="V14" s="1607">
        <v>14</v>
      </c>
    </row>
    <row customHeight="1" ht="14.699999999999998">
      <c r="A15" s="1607"/>
      <c r="C15" s="1516"/>
      <c r="D15" s="2234"/>
      <c r="E15" s="2236"/>
      <c r="F15" s="405"/>
      <c r="G15" s="869"/>
      <c r="H15" s="869" t="s">
        <v>408</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83</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