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ТСО'!$100:$102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ТСО'!$103:$106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тарифов'!$35:$39</definedName>
    <definedName name="BLOCK_PT_HEAT_PHEAT_HIDDEN_FORMULAS">'Перечень тарифов'!$Z$35:$AQ$35</definedName>
    <definedName name="BLOCK_PT_HEAT_RHEAT">'Перечень тарифов'!$18:$34</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Предложение!$L$115</definedName>
    <definedName name="OFFER_METHOD">Предложение!$K$24:$K$113</definedName>
    <definedName name="OFFER_METHOD_FLAG">TEHSHEET!$L$6</definedName>
    <definedName name="OFFER_TARIFF_A_1">Предложение!$24:$26</definedName>
    <definedName name="OFFER_TARIFF_A_2">Предложение!$117:$119</definedName>
    <definedName name="OFFER_TARIFF_A_3">Предложение!$208:$210</definedName>
    <definedName name="OFFER_TARIFF_A_4">Предложение!$299:$301</definedName>
    <definedName name="OFFER_TARIFF_A_5">Предложение!$390:$392</definedName>
    <definedName name="OFFER_TARIFF_A_COLDVSNA_1">Предложение!$81:$83</definedName>
    <definedName name="OFFER_TARIFF_A_COLDVSNA_2">Предложение!$174:$176</definedName>
    <definedName name="OFFER_TARIFF_A_COLDVSNA_3">Предложение!$265:$267</definedName>
    <definedName name="OFFER_TARIFF_A_COLDVSNA_4">Предложение!$356:$358</definedName>
    <definedName name="OFFER_TARIFF_A_COLDVSNA_5">Предложение!$447:$449</definedName>
    <definedName name="OFFER_TARIFF_A_HOTVSNA_1">Предложение!$96:$98</definedName>
    <definedName name="OFFER_TARIFF_A_HOTVSNA_2">Предложение!$189:$191</definedName>
    <definedName name="OFFER_TARIFF_A_HOTVSNA_3">Предложение!$280:$282</definedName>
    <definedName name="OFFER_TARIFF_A_HOTVSNA_4">Предложение!$371:$373</definedName>
    <definedName name="OFFER_TARIFF_A_HOTVSNA_5">Предложение!$462:$464</definedName>
    <definedName name="OFFER_TARIFF_A_VOTV_1">Предложение!$105:$107</definedName>
    <definedName name="OFFER_TARIFF_A_VOTV_2">Предложение!$198:$200</definedName>
    <definedName name="OFFER_TARIFF_A_VOTV_3">Предложение!$289:$291</definedName>
    <definedName name="OFFER_TARIFF_A_VOTV_4">Предложение!$380:$382</definedName>
    <definedName name="OFFER_TARIFF_A_VOTV_5">Предложение!$471:$473</definedName>
    <definedName name="OFFER_TARIFF_B_1">Предложение!$27:$51</definedName>
    <definedName name="OFFER_TARIFF_B_2">Предложение!$120:$144</definedName>
    <definedName name="OFFER_TARIFF_B_3">Предложение!$211:$235</definedName>
    <definedName name="OFFER_TARIFF_B_4">Предложение!$302:$326</definedName>
    <definedName name="OFFER_TARIFF_B_5">Предложение!$393:$417</definedName>
    <definedName name="OFFER_TARIFF_B_COLDVSNA_1">Предложение!$84:$86</definedName>
    <definedName name="OFFER_TARIFF_B_COLDVSNA_2">Предложение!$177:$179</definedName>
    <definedName name="OFFER_TARIFF_B_COLDVSNA_3">Предложение!$268:$270</definedName>
    <definedName name="OFFER_TARIFF_B_COLDVSNA_4">Предложение!$359:$361</definedName>
    <definedName name="OFFER_TARIFF_B_COLDVSNA_5">Предложение!$450:$452</definedName>
    <definedName name="OFFER_TARIFF_B_HOTVSNA_1">Предложение!$99:$101</definedName>
    <definedName name="OFFER_TARIFF_B_HOTVSNA_2">Предложение!$192:$194</definedName>
    <definedName name="OFFER_TARIFF_B_HOTVSNA_3">Предложение!$283:$285</definedName>
    <definedName name="OFFER_TARIFF_B_HOTVSNA_4">Предложение!$374:$376</definedName>
    <definedName name="OFFER_TARIFF_B_HOTVSNA_5">Предложение!$465:$467</definedName>
    <definedName name="OFFER_TARIFF_B_VOTV_1">Предложение!$108:$110</definedName>
    <definedName name="OFFER_TARIFF_B_VOTV_2">Предложение!$201:$203</definedName>
    <definedName name="OFFER_TARIFF_B_VOTV_3">Предложение!$292:$294</definedName>
    <definedName name="OFFER_TARIFF_B_VOTV_4">Предложение!$383:$385</definedName>
    <definedName name="OFFER_TARIFF_B_VOTV_5">Предложение!$474:$476</definedName>
    <definedName name="OFFER_TARIFF_C_1">Предложение!$52:$58</definedName>
    <definedName name="OFFER_TARIFF_C_2">Предложение!$145:$151</definedName>
    <definedName name="OFFER_TARIFF_C_3">Предложение!$236:$242</definedName>
    <definedName name="OFFER_TARIFF_C_4">Предложение!$327:$333</definedName>
    <definedName name="OFFER_TARIFF_C_5">Предложение!$418:$424</definedName>
    <definedName name="OFFER_TARIFF_C_COLDVSNA_1">Предложение!$87:$89</definedName>
    <definedName name="OFFER_TARIFF_C_COLDVSNA_2">Предложение!$180:$182</definedName>
    <definedName name="OFFER_TARIFF_C_COLDVSNA_3">Предложение!$271:$273</definedName>
    <definedName name="OFFER_TARIFF_C_COLDVSNA_4">Предложение!$362:$364</definedName>
    <definedName name="OFFER_TARIFF_C_COLDVSNA_5">Предложение!$453:$455</definedName>
    <definedName name="OFFER_TARIFF_C_HOTVSNA_1">Предложение!$102:$104</definedName>
    <definedName name="OFFER_TARIFF_C_HOTVSNA_2">Предложение!$195:$197</definedName>
    <definedName name="OFFER_TARIFF_C_HOTVSNA_3">Предложение!$286:$288</definedName>
    <definedName name="OFFER_TARIFF_C_HOTVSNA_4">Предложение!$377:$379</definedName>
    <definedName name="OFFER_TARIFF_C_HOTVSNA_5">Предложение!$468:$470</definedName>
    <definedName name="OFFER_TARIFF_C_VOTV_1">Предложение!$111:$113</definedName>
    <definedName name="OFFER_TARIFF_C_VOTV_2">Предложение!$204:$206</definedName>
    <definedName name="OFFER_TARIFF_C_VOTV_3">Предложение!$295:$297</definedName>
    <definedName name="OFFER_TARIFF_C_VOTV_4">Предложение!$386:$388</definedName>
    <definedName name="OFFER_TARIFF_C_VOTV_5">Предложение!$477:$479</definedName>
    <definedName name="OFFER_TARIFF_D_1">Предложение!$59:$65</definedName>
    <definedName name="OFFER_TARIFF_D_2">Предложение!$152:$158</definedName>
    <definedName name="OFFER_TARIFF_D_3">Предложение!$243:$249</definedName>
    <definedName name="OFFER_TARIFF_D_4">Предложение!$334:$340</definedName>
    <definedName name="OFFER_TARIFF_D_5">Предложение!$425:$431</definedName>
    <definedName name="OFFER_TARIFF_D_COLDVSNA_1">Предложение!$90:$92</definedName>
    <definedName name="OFFER_TARIFF_D_COLDVSNA_2">Предложение!$183:$185</definedName>
    <definedName name="OFFER_TARIFF_D_COLDVSNA_3">Предложение!$274:$276</definedName>
    <definedName name="OFFER_TARIFF_D_COLDVSNA_4">Предложение!$365:$367</definedName>
    <definedName name="OFFER_TARIFF_D_COLDVSNA_5">Предложение!$456:$458</definedName>
    <definedName name="OFFER_TARIFF_E_COLDVSNA_1">Предложение!$93:$95</definedName>
    <definedName name="OFFER_TARIFF_E_COLDVSNA_2">Предложение!$186:$188</definedName>
    <definedName name="OFFER_TARIFF_E_COLDVSNA_3">Предложение!$277:$279</definedName>
    <definedName name="OFFER_TARIFF_E_COLDVSNA_4">Предложение!$368:$370</definedName>
    <definedName name="OFFER_TARIFF_E_COLDVSNA_5">Предложение!$459:$461</definedName>
    <definedName name="OFFER_TARIFF_E1_1">Предложение!$66:$68</definedName>
    <definedName name="OFFER_TARIFF_E1_2">Предложение!$159:$161</definedName>
    <definedName name="OFFER_TARIFF_E1_3">Предложение!$250:$252</definedName>
    <definedName name="OFFER_TARIFF_E1_4">Предложение!$341:$343</definedName>
    <definedName name="OFFER_TARIFF_E1_5">Предложение!$432:$434</definedName>
    <definedName name="OFFER_TARIFF_E2_1">Предложение!$69:$71</definedName>
    <definedName name="OFFER_TARIFF_E2_2">Предложение!$162:$164</definedName>
    <definedName name="OFFER_TARIFF_E2_3">Предложение!$253:$255</definedName>
    <definedName name="OFFER_TARIFF_E2_4">Предложение!$344:$346</definedName>
    <definedName name="OFFER_TARIFF_E2_5">Предложение!$435:$437</definedName>
    <definedName name="OFFER_TARIFF_F_1">Предложение!$72:$74</definedName>
    <definedName name="OFFER_TARIFF_F_2">Предложение!$165:$167</definedName>
    <definedName name="OFFER_TARIFF_F_3">Предложение!$256:$258</definedName>
    <definedName name="OFFER_TARIFF_F_4">Предложение!$347:$349</definedName>
    <definedName name="OFFER_TARIFF_F_5">Предложение!$438:$440</definedName>
    <definedName name="OFFER_TARIFF_G_1">Предложение!$75:$77</definedName>
    <definedName name="OFFER_TARIFF_G_2">Предложение!$168:$170</definedName>
    <definedName name="OFFER_TARIFF_G_3">Предложение!$259:$261</definedName>
    <definedName name="OFFER_TARIFF_G_4">Предложение!$350:$352</definedName>
    <definedName name="OFFER_TARIFF_G_5">Предложение!$441:$443</definedName>
    <definedName name="OFFER_TARIFF_H_1">Предложение!$78:$80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Предложение!$G$83</definedName>
    <definedName name="pIns_PT_VTAR_A_COLDVSNA_OFFER_2">Предложение!$G$176</definedName>
    <definedName name="pIns_PT_VTAR_A_COLDVSNA_OFFER_3">Предложение!$G$267</definedName>
    <definedName name="pIns_PT_VTAR_A_COLDVSNA_OFFER_4">Предложение!$G$358</definedName>
    <definedName name="pIns_PT_VTAR_A_COLDVSNA_OFFER_5">Предложение!$G$449</definedName>
    <definedName name="pIns_PT_VTAR_A_COLDVSNA_OFFER5">Предложение!$G$449</definedName>
    <definedName name="pIns_PT_VTAR_A_HOTVSNA">'ГВС. Т-гор.вода'!$T$54</definedName>
    <definedName name="pIns_PT_VTAR_A_HOTVSNA_OFFER_1">Предложение!$G$98</definedName>
    <definedName name="pIns_PT_VTAR_A_HOTVSNA_OFFER_2">Предложение!$G$191</definedName>
    <definedName name="pIns_PT_VTAR_A_HOTVSNA_OFFER_3">Предложение!$G$282</definedName>
    <definedName name="pIns_PT_VTAR_A_HOTVSNA_OFFER_4">Предложение!$G$373</definedName>
    <definedName name="pIns_PT_VTAR_A_HOTVSNA_OFFER_5">Предложение!$G$464</definedName>
    <definedName name="pIns_PT_VTAR_A_OFFER_1">Предложение!$G$26</definedName>
    <definedName name="pIns_PT_VTAR_A_OFFER_2">Предложение!$G$119</definedName>
    <definedName name="pIns_PT_VTAR_A_OFFER_3">Предложение!$G$210</definedName>
    <definedName name="pIns_PT_VTAR_A_OFFER_4">Предложение!$G$301</definedName>
    <definedName name="pIns_PT_VTAR_A_OFFER_5">Предложение!$G$392</definedName>
    <definedName name="pIns_PT_VTAR_A_VOTV">'ВО. Т-во'!$T$53</definedName>
    <definedName name="pIns_PT_VTAR_A_VOTV_OFFER_1">Предложение!$G$107</definedName>
    <definedName name="pIns_PT_VTAR_A_VOTV_OFFER_2">Предложение!$G$200</definedName>
    <definedName name="pIns_PT_VTAR_A_VOTV_OFFER_3">Предложение!$G$291</definedName>
    <definedName name="pIns_PT_VTAR_A_VOTV_OFFER_4">Предложение!$G$382</definedName>
    <definedName name="pIns_PT_VTAR_A_VOTV_OFFER_5">Предложение!$G$473</definedName>
    <definedName name="pIns_PT_VTAR_B">'ТС. Т-ТЭ | ТСО'!$T$99</definedName>
    <definedName name="pIns_PT_VTAR_B_COLDVSNA">'ХВС. Т-тех'!$T$53</definedName>
    <definedName name="pIns_PT_VTAR_B_COLDVSNA_OFFER_1">Предложение!$G$86</definedName>
    <definedName name="pIns_PT_VTAR_B_COLDVSNA_OFFER_2">Предложение!$G$179</definedName>
    <definedName name="pIns_PT_VTAR_B_COLDVSNA_OFFER_3">Предложение!$G$270</definedName>
    <definedName name="pIns_PT_VTAR_B_COLDVSNA_OFFER_4">Предложение!$G$361</definedName>
    <definedName name="pIns_PT_VTAR_B_COLDVSNA_OFFER_5">Предложение!$G$452</definedName>
    <definedName name="pIns_PT_VTAR_B_HOTVSNA">'ГВС. Т-транс'!$T$54</definedName>
    <definedName name="pIns_PT_VTAR_B_HOTVSNA_OFFER_1">Предложение!$G$101</definedName>
    <definedName name="pIns_PT_VTAR_B_HOTVSNA_OFFER_2">Предложение!$G$194</definedName>
    <definedName name="pIns_PT_VTAR_B_HOTVSNA_OFFER_3">Предложение!$G$285</definedName>
    <definedName name="pIns_PT_VTAR_B_HOTVSNA_OFFER_4">Предложение!$G$376</definedName>
    <definedName name="pIns_PT_VTAR_B_HOTVSNA_OFFER_5">Предложение!$G$467</definedName>
    <definedName name="pIns_PT_VTAR_B_OFFER_1">Предложение!$G$51</definedName>
    <definedName name="pIns_PT_VTAR_B_OFFER_2">Предложение!$G$144</definedName>
    <definedName name="pIns_PT_VTAR_B_OFFER_3">Предложение!$G$235</definedName>
    <definedName name="pIns_PT_VTAR_B_OFFER_4">Предложение!$G$326</definedName>
    <definedName name="pIns_PT_VTAR_B_OFFER_5">Предложение!$G$417</definedName>
    <definedName name="pIns_PT_VTAR_B_VOTV">'ВО. Т-транс'!$T$53</definedName>
    <definedName name="pIns_PT_VTAR_B_VOTV_OFFER_1">Предложение!$G$110</definedName>
    <definedName name="pIns_PT_VTAR_B_VOTV_OFFER_2">Предложение!$G$203</definedName>
    <definedName name="pIns_PT_VTAR_B_VOTV_OFFER_3">Предложение!$G$294</definedName>
    <definedName name="pIns_PT_VTAR_B_VOTV_OFFER_4">Предложение!$G$385</definedName>
    <definedName name="pIns_PT_VTAR_B_VOTV_OFFER_5">Предложение!$G$476</definedName>
    <definedName name="pIns_PT_VTAR_C">'ТС. Т-ТН'!$T$61</definedName>
    <definedName name="pIns_PT_VTAR_C_COLDVSNA">'ХВС. Т-транс'!$T$53</definedName>
    <definedName name="pIns_PT_VTAR_C_COLDVSNA_OFFER_1">Предложение!$G$89</definedName>
    <definedName name="pIns_PT_VTAR_C_COLDVSNA_OFFER_2">Предложение!$G$182</definedName>
    <definedName name="pIns_PT_VTAR_C_COLDVSNA_OFFER_3">Предложение!$G$273</definedName>
    <definedName name="pIns_PT_VTAR_C_COLDVSNA_OFFER_4">Предложение!$G$364</definedName>
    <definedName name="pIns_PT_VTAR_C_COLDVSNA_OFFER_5">Предложение!$G$455</definedName>
    <definedName name="pIns_PT_VTAR_C_HOTVSNA">'ГВС. Т-подкл'!$T$63</definedName>
    <definedName name="pIns_PT_VTAR_C_HOTVSNA_OFFER_1">Предложение!$G$104</definedName>
    <definedName name="pIns_PT_VTAR_C_HOTVSNA_OFFER_2">Предложение!$G$197</definedName>
    <definedName name="pIns_PT_VTAR_C_HOTVSNA_OFFER_3">Предложение!$G$288</definedName>
    <definedName name="pIns_PT_VTAR_C_HOTVSNA_OFFER_4">Предложение!$G$379</definedName>
    <definedName name="pIns_PT_VTAR_C_HOTVSNA_OFFER_5">Предложение!$G$470</definedName>
    <definedName name="pIns_PT_VTAR_C_OFFER_1">Предложение!$G$58</definedName>
    <definedName name="pIns_PT_VTAR_C_OFFER_2">Предложение!$G$151</definedName>
    <definedName name="pIns_PT_VTAR_C_OFFER_3">Предложение!$G$242</definedName>
    <definedName name="pIns_PT_VTAR_C_OFFER_4">Предложение!$G$333</definedName>
    <definedName name="pIns_PT_VTAR_C_OFFER_5">Предложение!$G$424</definedName>
    <definedName name="pIns_PT_VTAR_C_VOTV">'ВО. Т-подкл'!$T$63</definedName>
    <definedName name="pIns_PT_VTAR_C_VOTV_OFFER_1">Предложение!$G$113</definedName>
    <definedName name="pIns_PT_VTAR_C_VOTV_OFFER_2">Предложение!$G$206</definedName>
    <definedName name="pIns_PT_VTAR_C_VOTV_OFFER_3">Предложение!$G$297</definedName>
    <definedName name="pIns_PT_VTAR_C_VOTV_OFFER_4">Предложение!$G$388</definedName>
    <definedName name="pIns_PT_VTAR_C_VOTV_OFFER_5">Предложение!$G$479</definedName>
    <definedName name="pIns_PT_VTAR_D">'ТС. Т-гор.вода'!$V$71</definedName>
    <definedName name="pIns_PT_VTAR_D_COLDVSNA">'ХВС. Т-подвоз'!$T$53</definedName>
    <definedName name="pIns_PT_VTAR_D_COLDVSNA_OFFER_1">Предложение!$G$92</definedName>
    <definedName name="pIns_PT_VTAR_D_COLDVSNA_OFFER_2">Предложение!$G$185</definedName>
    <definedName name="pIns_PT_VTAR_D_COLDVSNA_OFFER_3">Предложение!$G$276</definedName>
    <definedName name="pIns_PT_VTAR_D_COLDVSNA_OFFER_4">Предложение!$G$367</definedName>
    <definedName name="pIns_PT_VTAR_D_COLDVSNA_OFFER_5">Предложение!$G$458</definedName>
    <definedName name="pIns_PT_VTAR_D_OFFER_1">Предложение!$G$65</definedName>
    <definedName name="pIns_PT_VTAR_D_OFFER_2">Предложение!$G$158</definedName>
    <definedName name="pIns_PT_VTAR_D_OFFER_3">Предложение!$G$249</definedName>
    <definedName name="pIns_PT_VTAR_D_OFFER_4">Предложение!$G$340</definedName>
    <definedName name="pIns_PT_VTAR_D_OFFER_5">Предложение!$G$431</definedName>
    <definedName name="pIns_PT_VTAR_E_COLDVSNA">'ХВС. Т-подкл'!$T$63</definedName>
    <definedName name="pIns_PT_VTAR_E_COLDVSNA_OFFER_1">Предложение!$G$95</definedName>
    <definedName name="pIns_PT_VTAR_E_COLDVSNA_OFFER_2">Предложение!$G$188</definedName>
    <definedName name="pIns_PT_VTAR_E_COLDVSNA_OFFER_3">Предложение!$G$279</definedName>
    <definedName name="pIns_PT_VTAR_E_COLDVSNA_OFFER_4">Предложение!$G$370</definedName>
    <definedName name="pIns_PT_VTAR_E_COLDVSNA_OFFER_5">Предложение!$G$461</definedName>
    <definedName name="pIns_PT_VTAR_E1">'ТС. Т-передача ТЭ'!$T$57</definedName>
    <definedName name="pIns_PT_VTAR_E1_OFFER_1">Предложение!$G$68</definedName>
    <definedName name="pIns_PT_VTAR_E1_OFFER_2">Предложение!$G$161</definedName>
    <definedName name="pIns_PT_VTAR_E1_OFFER_3">Предложение!$G$252</definedName>
    <definedName name="pIns_PT_VTAR_E1_OFFER_4">Предложение!$G$343</definedName>
    <definedName name="pIns_PT_VTAR_E1_OFFER_5">Предложение!$G$434</definedName>
    <definedName name="pIns_PT_VTAR_E2">'ТС. Т-передача ТН'!$T$57</definedName>
    <definedName name="pIns_PT_VTAR_E2_OFFER_1">Предложение!$G$71</definedName>
    <definedName name="pIns_PT_VTAR_E2_OFFER_2">Предложение!$G$164</definedName>
    <definedName name="pIns_PT_VTAR_E2_OFFER_3">Предложение!$G$255</definedName>
    <definedName name="pIns_PT_VTAR_E2_OFFER_4">Предложение!$G$346</definedName>
    <definedName name="pIns_PT_VTAR_E2_OFFER_5">Предложение!$G$437</definedName>
    <definedName name="pIns_PT_VTAR_F">'ТС. Резерв мощности'!$T$57</definedName>
    <definedName name="pIns_PT_VTAR_F_OFFER_1">Предложение!$G$74</definedName>
    <definedName name="pIns_PT_VTAR_F_OFFER_2">Предложение!$G$167</definedName>
    <definedName name="pIns_PT_VTAR_F_OFFER_3">Предложение!$G$258</definedName>
    <definedName name="pIns_PT_VTAR_F_OFFER_4">Предложение!$G$349</definedName>
    <definedName name="pIns_PT_VTAR_F_OFFER_5">Предложение!$G$440</definedName>
    <definedName name="pIns_PT_VTAR_G">'ТС. Т-подкл'!$T$62</definedName>
    <definedName name="pIns_PT_VTAR_G_OFFER_1">Предложение!$G$77</definedName>
    <definedName name="pIns_PT_VTAR_G_OFFER_2">Предложение!$G$170</definedName>
    <definedName name="pIns_PT_VTAR_G_OFFER_3">Предложение!$G$261</definedName>
    <definedName name="pIns_PT_VTAR_G_OFFER_4">Предложение!$G$352</definedName>
    <definedName name="pIns_PT_VTAR_G_OFFER_5">Предложение!$G$443</definedName>
    <definedName name="pIns_PT_VTAR_H">'ТС. Т-подкл(инд)'!$T$56</definedName>
    <definedName name="pIns_PT_VTAR_H_OFFER_1">Предложение!$G$80</definedName>
    <definedName name="pIns_PT_VTAR_H_OFFER_2">Предложение!$G$173</definedName>
    <definedName name="pIns_PT_VTAR_H_OFFER_3">Предложение!$G$264</definedName>
    <definedName name="pIns_PT_VTAR_H_OFFER_4">Предложение!$G$355</definedName>
    <definedName name="pIns_PT_VTAR_H_OFFER_5">Предложение!$G$446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ТСО'!$DF$100</definedName>
    <definedName name="tblEnd_1_TARIFF_B_COLDVSNA">'ХВС. Т-тех'!$AJ$54</definedName>
    <definedName name="tblEnd_1_TARIFF_B_HOTVSNA">'ГВС. Т-транс'!$AR$55</definedName>
    <definedName name="tblEnd_1_TARIFF_B_VOTV">'ВО. Т-транс'!$AJ$54</definedName>
    <definedName name="tblEnd_1_TARIFF_C">'ТС. Т-ТН'!$DF$62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Т-гор.вода'!$DS$72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<sst xmlns="http://schemas.openxmlformats.org/spreadsheetml/2006/main" count="10737" uniqueCount="2627">
  <si>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</si>
  <si>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</si>
  <si>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</si>
  <si>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</si>
  <si>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</si>
  <si>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</si>
  <si>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</si>
  <si>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</si>
  <si>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</si>
  <si>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</si>
  <si>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</si>
  <si>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</si>
  <si>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</si>
  <si>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</si>
  <si>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</si>
  <si>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</si>
  <si>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</si>
  <si>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</si>
  <si>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</si>
  <si>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</si>
  <si>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</si>
  <si>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</si>
  <si>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</si>
  <si>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</si>
  <si>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</si>
  <si>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</si>
  <si>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</si>
  <si>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</si>
  <si>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</si>
  <si>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</si>
  <si>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</si>
  <si>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</si>
  <si>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</si>
  <si>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</si>
  <si>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</si>
  <si>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</si>
  <si>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</si>
  <si>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</si>
  <si>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</si>
  <si>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</si>
  <si>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</si>
  <si>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550,546,548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</si>
  <si>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</si>
  <si>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</si>
  <si>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</si>
  <si>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б/н</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</si>
  <si>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</si>
  <si>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</si>
  <si>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</si>
  <si>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</si>
  <si>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</si>
  <si>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</si>
  <si>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</si>
  <si>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</si>
  <si>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</si>
  <si>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</si>
  <si>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</si>
  <si>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</si>
  <si>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</si>
  <si>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</si>
  <si>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</si>
  <si>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</si>
  <si>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</si>
  <si>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</si>
  <si>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</si>
  <si>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</si>
  <si>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</si>
  <si>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</si>
  <si>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</si>
  <si>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</si>
  <si>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</si>
  <si>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</si>
  <si>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</si>
  <si>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Бурадчук Артём Анатольевич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</si>
  <si>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</si>
  <si>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</si>
  <si>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</si>
  <si>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</si>
  <si>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</si>
  <si>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</si>
  <si>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</si>
  <si>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</si>
  <si>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</si>
  <si>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</si>
  <si>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</si>
  <si>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</si>
  <si>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</si>
  <si>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</si>
  <si>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</si>
  <si>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</si>
  <si>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</si>
  <si>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</si>
  <si>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</si>
  <si>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</si>
  <si>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</si>
  <si>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</si>
  <si>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</si>
  <si>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</si>
  <si>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</si>
  <si>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</si>
  <si>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</si>
  <si>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</si>
  <si>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</si>
  <si>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</si>
  <si>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</si>
  <si>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</si>
  <si>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</si>
  <si>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</si>
  <si>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</si>
  <si>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</si>
  <si>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</si>
  <si>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</si>
  <si>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</si>
  <si>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</si>
  <si>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</si>
  <si>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</si>
  <si>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</si>
  <si>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</si>
  <si>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</si>
  <si>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</si>
  <si>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</si>
  <si>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</si>
  <si>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</si>
  <si>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</si>
  <si>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</si>
  <si>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</si>
  <si>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</si>
  <si>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</si>
  <si>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</si>
  <si>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</si>
  <si>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</si>
  <si>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</si>
  <si>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</si>
  <si>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</si>
  <si>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</si>
  <si>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</si>
  <si>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</si>
  <si>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</si>
  <si>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</si>
  <si>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</si>
  <si>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</si>
  <si>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</si>
  <si>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</si>
  <si>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</si>
  <si>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</si>
  <si>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</si>
  <si>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</si>
  <si>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</si>
  <si>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</si>
  <si>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</si>
  <si>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</si>
  <si>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</si>
  <si>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</si>
  <si>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</si>
  <si>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</si>
  <si>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</si>
  <si>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</si>
  <si>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</si>
  <si>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</si>
  <si>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</si>
  <si>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</si>
  <si>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</si>
  <si>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</si>
  <si>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потребителям в случае отсутствия дифференциации тарифов по схеме подключения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</si>
  <si>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</si>
  <si>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</si>
  <si>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</si>
  <si>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</si>
  <si>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</si>
  <si>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</si>
  <si>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</si>
  <si>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</si>
  <si>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</si>
  <si>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</si>
  <si>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(мощность) населению и потребителям, приравненных к населению
</t>
  </si>
  <si>
    <t>pt_ntar_30</t>
  </si>
  <si>
    <t>pt_ter_30</t>
  </si>
  <si>
    <t>pt_cs_30</t>
  </si>
  <si>
    <t>pt_ist_te_30</t>
  </si>
  <si>
    <t xml:space="preserve">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t>
  </si>
  <si>
    <t>pt_ntar_301</t>
  </si>
  <si>
    <t>pt_ter_31</t>
  </si>
  <si>
    <t>pt_cs_31</t>
  </si>
  <si>
    <t>pt_ist_te_31</t>
  </si>
  <si>
    <t xml:space="preserve">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t>
  </si>
  <si>
    <t>pt_ntar_3011</t>
  </si>
  <si>
    <t>pt_ter_32</t>
  </si>
  <si>
    <t>pt_cs_32</t>
  </si>
  <si>
    <t>pt_ist_te_32</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</si>
  <si>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</si>
  <si>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</si>
  <si>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</si>
  <si>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</si>
  <si>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</si>
  <si>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</si>
  <si>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</si>
  <si>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</si>
  <si>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</si>
  <si>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</si>
  <si>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воду в открытых системах теплоснабжения (горячее водоснабжение)
</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</si>
  <si>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</si>
  <si>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</si>
  <si>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</si>
  <si>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</si>
  <si>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</si>
  <si>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</si>
  <si>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</si>
  <si>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</si>
  <si>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</si>
  <si>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</si>
  <si>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</si>
  <si>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</si>
  <si>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</si>
  <si>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</si>
  <si>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</si>
  <si>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</si>
  <si>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</si>
  <si>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</si>
  <si>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</si>
  <si>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</si>
  <si>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</si>
  <si>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</si>
  <si>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</si>
  <si>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</si>
  <si>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</si>
  <si>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</si>
  <si>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</si>
  <si>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</si>
  <si>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</si>
  <si>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</si>
  <si>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</si>
  <si>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</si>
  <si>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</si>
  <si>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</si>
  <si>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</si>
  <si>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</si>
  <si>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</si>
  <si>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</si>
  <si>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</si>
  <si>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</si>
  <si>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</si>
  <si>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</si>
  <si>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</si>
  <si>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</si>
  <si>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</si>
  <si>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</si>
  <si>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</si>
  <si>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</si>
  <si>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</si>
  <si>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</si>
  <si>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</si>
  <si>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</si>
  <si>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</si>
  <si>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</si>
  <si>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</si>
  <si>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</si>
  <si>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</si>
  <si>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</si>
  <si>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</si>
  <si>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</si>
  <si>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</si>
  <si>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</si>
  <si>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</si>
  <si>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</si>
  <si>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</si>
  <si>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</si>
  <si>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</si>
  <si>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</si>
  <si>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</si>
  <si>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</si>
  <si>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</si>
  <si>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</si>
  <si>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</si>
  <si>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</si>
  <si>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</si>
  <si>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</si>
  <si>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</si>
  <si>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</si>
  <si>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</si>
  <si>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</si>
  <si>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</si>
  <si>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</si>
  <si>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</si>
  <si>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</si>
  <si>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</si>
  <si>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</si>
  <si>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</si>
  <si>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</si>
  <si>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</si>
  <si>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</si>
  <si>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</si>
  <si>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</si>
  <si>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</si>
  <si>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</si>
  <si>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</si>
  <si>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</si>
  <si>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</si>
  <si>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</si>
  <si>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</si>
  <si>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</si>
  <si>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</si>
  <si>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</si>
  <si>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</si>
  <si>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</si>
  <si>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</si>
  <si>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</si>
  <si>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</si>
  <si>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</si>
  <si>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</si>
  <si>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</si>
  <si>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</si>
  <si>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</si>
  <si>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</si>
  <si>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</si>
  <si>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</si>
  <si>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</si>
  <si>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</si>
  <si>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</si>
  <si>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</si>
  <si>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</si>
  <si>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</si>
  <si>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</si>
  <si>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</si>
  <si>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</si>
  <si>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</si>
  <si>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</si>
  <si>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</si>
  <si>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</si>
  <si>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</si>
  <si>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</si>
  <si>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</si>
  <si>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</si>
  <si>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</si>
  <si>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</si>
  <si>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</si>
  <si>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</si>
  <si>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</si>
  <si>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</si>
  <si>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</si>
  <si>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</si>
  <si>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</si>
  <si>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</si>
  <si>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</si>
  <si>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</si>
  <si>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</si>
  <si>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</si>
  <si>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</si>
  <si>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</si>
  <si>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</si>
  <si>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</si>
  <si>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</si>
  <si>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</si>
  <si>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</si>
  <si>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</si>
  <si>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</si>
  <si>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</si>
  <si>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</si>
  <si>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</si>
  <si>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</si>
  <si>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</si>
  <si>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</si>
  <si>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</si>
  <si>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</si>
  <si>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</si>
  <si>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</si>
  <si>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</si>
  <si>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</si>
  <si>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</si>
  <si>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</si>
  <si>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</si>
  <si>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</si>
  <si>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</si>
  <si>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</si>
  <si>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</si>
  <si>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</si>
  <si>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</si>
  <si>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</si>
  <si>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</si>
  <si>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</si>
  <si>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</si>
  <si>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</si>
  <si>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</si>
  <si>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</si>
  <si>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</si>
  <si>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</si>
  <si>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</si>
  <si>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</si>
  <si>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</si>
  <si>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</si>
  <si>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</si>
  <si>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</si>
  <si>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</si>
  <si>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</si>
  <si>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</si>
  <si>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</si>
  <si>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</si>
  <si>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</si>
  <si>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</si>
  <si>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</si>
  <si>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</si>
  <si>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</si>
  <si>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</si>
  <si>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</si>
  <si>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</si>
  <si>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</si>
  <si>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</si>
  <si>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</si>
  <si>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</si>
  <si>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</si>
  <si>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</si>
  <si>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</si>
  <si>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</si>
  <si>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</si>
  <si>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</si>
  <si>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</si>
  <si>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</si>
  <si>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</si>
  <si>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</si>
  <si>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</si>
  <si>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</si>
  <si>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</si>
  <si>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</si>
  <si>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</si>
  <si>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</si>
  <si>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</si>
  <si>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</si>
  <si>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</si>
  <si>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</si>
  <si>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</si>
  <si>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</si>
  <si>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</si>
  <si>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</si>
  <si>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</si>
  <si>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</si>
  <si>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</si>
  <si>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</si>
  <si>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</si>
  <si>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</si>
  <si>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</si>
  <si>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</si>
  <si>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</si>
  <si>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</si>
  <si>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</si>
  <si>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</si>
  <si>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</si>
  <si>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</si>
  <si>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</si>
  <si>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</si>
  <si>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</si>
  <si>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</si>
  <si>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</si>
  <si>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</si>
  <si>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</si>
  <si>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</si>
  <si>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</si>
  <si>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</si>
  <si>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</si>
  <si>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</si>
  <si>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</si>
  <si>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</si>
  <si>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</si>
  <si>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</si>
  <si>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</si>
  <si>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</si>
  <si>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</si>
  <si>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</si>
  <si>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</si>
  <si>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</si>
  <si>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</si>
  <si>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</si>
  <si>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</si>
  <si>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</si>
  <si>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</si>
  <si>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</si>
  <si>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</si>
  <si>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</si>
  <si>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</si>
  <si>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</si>
  <si>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</si>
  <si>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</si>
  <si>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</si>
  <si>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</si>
  <si>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</si>
  <si>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</si>
  <si>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</si>
  <si>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</si>
  <si>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</si>
  <si>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</si>
  <si>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</si>
  <si>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</si>
  <si>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</si>
  <si>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</si>
  <si>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</si>
  <si>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</si>
  <si>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</si>
  <si>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</si>
  <si>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</si>
  <si>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</si>
  <si>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</si>
  <si>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</si>
  <si>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</si>
  <si>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</si>
  <si>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</si>
  <si>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</si>
  <si>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</si>
  <si>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</si>
  <si>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</si>
  <si>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</si>
  <si>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</si>
  <si>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</si>
  <si>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</si>
  <si>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</si>
  <si>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</si>
  <si>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</si>
  <si>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</si>
  <si>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</si>
  <si>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</si>
  <si>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</si>
  <si>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</si>
  <si>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</si>
  <si>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</si>
  <si>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</si>
  <si>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</si>
  <si>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</si>
  <si>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</si>
  <si>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</si>
  <si>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</si>
  <si>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</si>
  <si>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</si>
  <si>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</si>
  <si>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</si>
  <si>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</si>
  <si>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</si>
  <si>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</si>
  <si>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</si>
  <si>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</si>
  <si>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</si>
  <si>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</si>
  <si>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</si>
  <si>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</si>
  <si>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</si>
  <si>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</si>
  <si>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</si>
  <si>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</si>
  <si>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</si>
  <si>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</si>
  <si>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</si>
  <si>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</si>
  <si>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</si>
  <si>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</si>
  <si>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</si>
  <si>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</si>
  <si>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</si>
  <si>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</si>
  <si>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</si>
  <si>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</si>
  <si>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</si>
  <si>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</si>
  <si>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</si>
  <si>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</si>
  <si>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</si>
  <si>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</si>
  <si>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</si>
  <si>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</si>
  <si>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</si>
  <si>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</si>
  <si>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</si>
  <si>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</si>
  <si>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</si>
  <si>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</si>
  <si>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</si>
  <si>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</si>
  <si>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</si>
  <si>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</si>
  <si>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</si>
  <si>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</si>
  <si>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</si>
  <si>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</si>
  <si>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</si>
  <si>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</si>
  <si>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</si>
  <si>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</si>
  <si>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</si>
  <si>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</si>
  <si>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</si>
  <si>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</si>
  <si>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</si>
  <si>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</si>
  <si>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</si>
  <si>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</si>
  <si>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</si>
  <si>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</si>
  <si>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</si>
  <si>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</si>
  <si>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</si>
  <si>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</si>
  <si>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</si>
  <si>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</si>
  <si>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</si>
  <si>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</si>
  <si>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</si>
  <si>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</si>
  <si>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</si>
  <si>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</si>
  <si>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</si>
  <si>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</si>
  <si>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</si>
  <si>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</si>
  <si>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</si>
  <si>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</si>
  <si>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</si>
  <si>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</si>
  <si>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</si>
  <si>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</si>
  <si>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</si>
  <si>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</si>
  <si>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</si>
  <si>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</si>
  <si>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</si>
  <si>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</si>
  <si>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</si>
  <si>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</si>
  <si>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</si>
  <si>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</si>
  <si>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</si>
  <si>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</si>
  <si>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</si>
  <si>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</si>
  <si>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</si>
  <si>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</si>
  <si>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</si>
  <si>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</si>
  <si>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</si>
  <si>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</si>
  <si>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</si>
  <si>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</si>
  <si>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</si>
  <si>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</si>
  <si>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</si>
  <si>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</si>
  <si>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</si>
  <si>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</si>
  <si>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</si>
  <si>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</si>
  <si>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</si>
  <si>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</si>
  <si>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</si>
  <si>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</si>
  <si>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</si>
  <si>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</si>
  <si>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</si>
  <si>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</si>
  <si>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</si>
  <si>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</si>
  <si>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</si>
  <si>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</si>
  <si>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</si>
  <si>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</si>
  <si>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</si>
  <si>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</si>
  <si>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</si>
  <si>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</si>
  <si>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</si>
  <si>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</si>
  <si>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</si>
  <si>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</si>
  <si>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</si>
  <si>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</si>
  <si>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</si>
  <si>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</si>
  <si>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</si>
  <si>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</si>
  <si>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</si>
  <si>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</si>
  <si>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</si>
  <si>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</si>
  <si>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</si>
  <si>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</si>
  <si>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</si>
  <si>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</si>
  <si>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</si>
  <si>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</si>
  <si>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</si>
  <si>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</si>
  <si>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</si>
  <si>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</si>
  <si>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</si>
  <si>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</si>
  <si>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</si>
  <si>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</si>
  <si>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</si>
  <si>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</si>
  <si>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</si>
  <si>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</si>
  <si>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</si>
  <si>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</si>
  <si>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</si>
  <si>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</si>
  <si>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</si>
  <si>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</si>
  <si>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</si>
  <si>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</si>
  <si>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</si>
  <si>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</si>
  <si>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</si>
  <si>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</si>
  <si>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</si>
  <si>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</si>
  <si>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</si>
  <si>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</si>
  <si>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</si>
  <si>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</si>
  <si>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</si>
  <si>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</si>
  <si>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</si>
  <si>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</si>
  <si>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</si>
  <si>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</si>
  <si>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</si>
  <si>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</si>
  <si>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</si>
  <si>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</si>
  <si>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</si>
  <si>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</si>
  <si>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</si>
  <si>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</si>
  <si>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</si>
  <si>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</si>
  <si>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</si>
  <si>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</si>
  <si>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</si>
  <si>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</si>
  <si>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</si>
  <si>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</si>
  <si>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</si>
  <si>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</si>
  <si>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</si>
  <si>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</si>
  <si>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</si>
  <si>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</si>
  <si>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</si>
  <si>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</si>
  <si>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</si>
  <si>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</si>
  <si>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</si>
  <si>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</si>
  <si>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</si>
  <si>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</si>
  <si>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</si>
  <si>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</si>
  <si>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</si>
  <si>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</si>
  <si>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</si>
  <si>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</si>
  <si>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</si>
  <si>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</si>
  <si>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</si>
  <si>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</si>
  <si>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</si>
  <si>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</si>
  <si>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</si>
  <si>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</si>
  <si>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</si>
  <si>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</si>
  <si>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</si>
  <si>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</si>
  <si>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</si>
  <si>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</si>
  <si>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</si>
  <si>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</si>
  <si>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</si>
  <si>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</si>
  <si>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</si>
  <si>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</si>
  <si>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</si>
  <si>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</si>
  <si>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</si>
  <si>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</si>
  <si>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</si>
  <si>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</si>
  <si>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</si>
  <si>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</si>
  <si>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</si>
  <si>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</si>
  <si>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</si>
  <si>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</si>
  <si>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</si>
  <si>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</si>
  <si>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</si>
  <si>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</si>
  <si>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</si>
  <si>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</si>
  <si>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</si>
  <si>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</si>
  <si>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</si>
  <si>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</si>
  <si>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</si>
  <si>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</si>
  <si>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</si>
  <si>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</si>
  <si>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</si>
  <si>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</si>
  <si>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</si>
  <si>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</si>
  <si>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</si>
  <si>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</si>
  <si>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</si>
  <si>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</si>
  <si>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</si>
  <si>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</si>
  <si>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</si>
  <si>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</si>
  <si>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</si>
  <si>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</si>
  <si>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</si>
  <si>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</si>
  <si>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</si>
  <si>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</si>
  <si>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</si>
  <si>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</si>
  <si>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</si>
  <si>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</si>
  <si>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</si>
  <si>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</si>
  <si>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</si>
  <si>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</si>
  <si>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</si>
  <si>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</si>
  <si>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</si>
  <si>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</si>
  <si>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</si>
  <si>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</si>
  <si>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</si>
  <si>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</si>
  <si>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</si>
  <si>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</si>
  <si>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</si>
  <si>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</si>
  <si>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</si>
  <si>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</si>
  <si>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</si>
  <si>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</si>
  <si>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</si>
  <si>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</si>
  <si>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</si>
  <si>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</si>
  <si>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</si>
  <si>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</si>
  <si>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</si>
  <si>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</si>
  <si>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</si>
  <si>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</si>
  <si>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</si>
  <si>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</si>
  <si>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</si>
  <si>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</si>
  <si>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</si>
  <si>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</si>
  <si>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</si>
  <si>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</si>
  <si>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</si>
  <si>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</si>
  <si>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</si>
  <si>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</si>
  <si>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</si>
  <si>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</si>
  <si>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</si>
  <si>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</si>
  <si>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</si>
  <si>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</si>
  <si>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</si>
  <si>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</si>
  <si>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</si>
  <si>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</si>
  <si>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</si>
  <si>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</si>
  <si>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</si>
  <si>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</si>
  <si>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</si>
  <si>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</si>
  <si>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</si>
  <si>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</si>
  <si>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</si>
  <si>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</si>
  <si>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</si>
  <si>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</si>
  <si>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</si>
  <si>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</si>
  <si>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</si>
  <si>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</si>
  <si>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</si>
  <si>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</si>
  <si>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</si>
  <si>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</si>
  <si>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</si>
  <si>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</si>
  <si>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</si>
  <si>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</si>
  <si>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</si>
  <si>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</si>
  <si>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</si>
  <si>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</si>
  <si>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</si>
  <si>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</si>
  <si>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</si>
  <si>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</si>
  <si>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</si>
  <si>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</si>
  <si>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</si>
  <si>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</si>
  <si>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</si>
  <si>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</si>
  <si>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</si>
  <si>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</si>
  <si>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</si>
  <si>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</si>
  <si>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</si>
  <si>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</si>
  <si>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</si>
  <si>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</si>
  <si>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</si>
  <si>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</si>
  <si>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</si>
  <si>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</si>
  <si>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</si>
  <si>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</si>
  <si>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</si>
  <si>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</si>
  <si>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</si>
  <si>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</si>
  <si>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</si>
  <si>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</si>
  <si>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</si>
  <si>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</si>
  <si>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</si>
  <si>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</si>
  <si>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</si>
  <si>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</si>
  <si>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</si>
  <si>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</si>
  <si>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</si>
  <si>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</si>
  <si>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</si>
  <si>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</si>
  <si>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</si>
  <si>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</si>
  <si>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</si>
  <si>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</si>
  <si>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</si>
  <si>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</si>
  <si>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</si>
  <si>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</si>
  <si>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</si>
  <si>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</si>
  <si>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</si>
  <si>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</si>
  <si>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</si>
  <si>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</si>
  <si>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</si>
  <si>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</si>
  <si>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</si>
  <si>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</si>
  <si>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</si>
  <si>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</si>
  <si>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</si>
  <si>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</si>
  <si>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</si>
  <si>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</si>
  <si>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</si>
  <si>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</si>
  <si>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</si>
  <si>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</si>
  <si>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</si>
  <si>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</si>
  <si>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</si>
  <si>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</si>
  <si>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</si>
  <si>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</si>
  <si>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</si>
  <si>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</si>
  <si>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</si>
  <si>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</si>
  <si>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</si>
  <si>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</si>
  <si>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</si>
  <si>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</si>
  <si>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</si>
  <si>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</si>
  <si>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</si>
  <si>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</si>
  <si>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</si>
  <si>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</si>
  <si>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</si>
  <si>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</si>
  <si>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</si>
  <si>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</si>
  <si>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</si>
  <si>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</si>
  <si>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</si>
  <si>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</si>
  <si>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</si>
  <si>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</si>
  <si>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</si>
  <si>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</si>
  <si>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</si>
  <si>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</si>
  <si>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</si>
  <si>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</si>
  <si>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</si>
  <si>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</si>
  <si>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</si>
  <si>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</si>
  <si>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</si>
  <si>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</si>
  <si>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</si>
  <si>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</si>
  <si>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</si>
  <si>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</si>
  <si>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</si>
  <si>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</si>
  <si>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</si>
  <si>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</si>
  <si>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</si>
  <si>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</si>
  <si>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</si>
  <si>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</si>
  <si>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</si>
  <si>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</si>
  <si>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</si>
  <si>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</si>
  <si>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</si>
  <si>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</si>
  <si>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</si>
  <si>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</si>
  <si>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</si>
  <si>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</si>
  <si>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</si>
  <si>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</si>
  <si>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</si>
  <si>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</si>
  <si>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</si>
  <si>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</si>
  <si>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</si>
  <si>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</si>
  <si>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</si>
  <si>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</si>
  <si>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</si>
  <si>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</si>
  <si>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</si>
  <si>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</si>
  <si>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</si>
  <si>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</si>
  <si>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</si>
  <si>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</si>
  <si>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</si>
  <si>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</si>
  <si>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</si>
  <si>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</si>
  <si>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</si>
  <si>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</si>
  <si>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</si>
  <si>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</si>
  <si>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</si>
  <si>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</si>
  <si>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</si>
  <si>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</si>
  <si>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</si>
  <si>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</si>
  <si>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</si>
  <si>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</si>
  <si>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</si>
  <si>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</si>
  <si>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</si>
  <si>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</si>
  <si>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</si>
  <si>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</si>
  <si>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</si>
  <si>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</si>
  <si>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</si>
  <si>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</si>
  <si>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</si>
  <si>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</si>
  <si>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</si>
  <si>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</si>
  <si>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</si>
  <si>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</si>
  <si>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</si>
  <si>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</si>
  <si>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</si>
  <si>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</si>
  <si>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</si>
  <si>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</si>
  <si>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</si>
  <si>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</si>
  <si>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</si>
  <si>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</si>
  <si>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</si>
  <si>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</si>
  <si>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</si>
  <si>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</si>
  <si>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</si>
  <si>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</si>
  <si>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</si>
  <si>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</si>
  <si>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</si>
  <si>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</si>
  <si>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</si>
  <si>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</si>
  <si>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</si>
  <si>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</si>
  <si>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</si>
  <si>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</si>
  <si>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</si>
  <si>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</si>
  <si>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</si>
  <si>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</si>
  <si>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</si>
  <si>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</si>
  <si>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</si>
  <si>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</si>
  <si>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</si>
  <si>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</si>
  <si>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</si>
  <si>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</si>
  <si>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</si>
  <si>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</si>
  <si>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</si>
  <si>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</si>
  <si>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</si>
  <si>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</si>
  <si>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</si>
  <si>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</si>
  <si>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</si>
  <si>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</si>
  <si>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</si>
  <si>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</si>
  <si>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</si>
  <si>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</si>
  <si>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</si>
  <si>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</si>
  <si>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</si>
  <si>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</si>
  <si>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</si>
  <si>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</si>
  <si>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</si>
  <si>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</si>
  <si>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</si>
  <si>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</si>
  <si>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</si>
  <si>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</si>
  <si>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</si>
  <si>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</si>
  <si>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</si>
  <si>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</si>
  <si>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</si>
  <si>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</si>
  <si>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</si>
  <si>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</si>
  <si>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</si>
  <si>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</si>
  <si>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</si>
  <si>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</si>
  <si>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</si>
  <si>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</si>
  <si>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</si>
  <si>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</si>
  <si>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</si>
  <si>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</si>
  <si>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</si>
  <si>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</si>
  <si>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</si>
  <si>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</si>
  <si>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</si>
  <si>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</si>
  <si>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</si>
  <si>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</si>
  <si>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https://portal.eias.ru/Portal/DownloadPage.aspx?type=12&amp;guid=c3349d00-6c6d-41db-8e4c-be16c8d77ab6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</si>
  <si>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</si>
  <si>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</si>
  <si>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</si>
  <si>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</si>
  <si>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</si>
  <si>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</si>
  <si>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</si>
  <si>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</si>
  <si>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</si>
  <si>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</si>
  <si>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</si>
  <si>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</si>
  <si>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</si>
  <si>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</si>
  <si>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</si>
  <si>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</si>
  <si>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</si>
  <si>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</si>
  <si>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</si>
  <si>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</si>
  <si>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</si>
  <si>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</si>
  <si>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</si>
  <si>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</si>
  <si>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</si>
  <si>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</si>
  <si>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</si>
  <si>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</si>
  <si>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</si>
  <si>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</si>
  <si>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</si>
  <si>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</si>
  <si>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</si>
  <si>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</si>
  <si>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</si>
  <si>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</si>
  <si>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</si>
  <si>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</si>
  <si>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</si>
  <si>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</si>
  <si>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</si>
  <si>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</si>
  <si>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</si>
  <si>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</si>
  <si>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</si>
  <si>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</si>
  <si>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</si>
  <si>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</si>
  <si>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</si>
  <si>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</si>
  <si>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</si>
  <si>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</si>
  <si>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</si>
  <si>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</si>
  <si>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</si>
  <si>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</si>
  <si>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</si>
  <si>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</si>
  <si>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</si>
  <si>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</si>
  <si>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</si>
  <si>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</si>
  <si>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</si>
  <si>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</si>
  <si>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</si>
  <si>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</si>
  <si>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</si>
  <si>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</si>
  <si>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</si>
  <si>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</si>
  <si>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</si>
  <si>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</si>
  <si>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</si>
  <si>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</si>
  <si>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</si>
  <si>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</si>
  <si>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</si>
  <si>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</si>
  <si>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</si>
  <si>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</si>
  <si>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</si>
  <si>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</si>
  <si>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</si>
  <si>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</si>
  <si>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</si>
  <si>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</si>
  <si>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</si>
  <si>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</si>
  <si>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</si>
  <si>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</si>
  <si>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</si>
  <si>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</si>
  <si>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</si>
  <si>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</si>
  <si>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</si>
  <si>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</si>
  <si>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</si>
  <si>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</si>
  <si>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</si>
  <si>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</si>
  <si>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</si>
  <si>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</si>
  <si>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</si>
  <si>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</si>
  <si>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</si>
  <si>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</si>
  <si>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</si>
  <si>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</si>
  <si>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</si>
  <si>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</si>
  <si>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</si>
  <si>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</si>
  <si>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</si>
  <si>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</si>
  <si>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</si>
  <si>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</si>
  <si>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</si>
  <si>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</si>
  <si>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</si>
  <si>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</si>
  <si>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</si>
  <si>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</si>
  <si>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</si>
  <si>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</si>
  <si>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</si>
  <si>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</si>
  <si>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</si>
  <si>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</si>
  <si>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</si>
  <si>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</si>
  <si>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</si>
  <si>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</si>
  <si>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</si>
  <si>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</si>
  <si>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</si>
  <si>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</si>
  <si>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</si>
  <si>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</si>
  <si>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</si>
  <si>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</si>
  <si>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</si>
  <si>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</si>
  <si>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</si>
  <si>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</si>
  <si>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</si>
  <si>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</si>
  <si>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</si>
  <si>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</si>
  <si>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</si>
  <si>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</si>
  <si>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</si>
  <si>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</si>
  <si>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</si>
  <si>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</si>
  <si>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</si>
  <si>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</si>
  <si>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</si>
  <si>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</si>
  <si>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</si>
  <si>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</si>
  <si>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</si>
  <si>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</si>
  <si>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</si>
  <si>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</si>
  <si>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</si>
  <si>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</si>
  <si>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</si>
  <si>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</si>
  <si>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</si>
  <si>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</si>
  <si>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</si>
  <si>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</si>
  <si>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</si>
  <si>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</si>
  <si>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</si>
  <si>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</si>
  <si>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</si>
  <si>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</si>
  <si>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</si>
  <si>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</si>
  <si>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</si>
  <si>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</si>
  <si>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</si>
  <si>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</si>
  <si>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</si>
  <si>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</si>
  <si>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</si>
  <si>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</si>
  <si>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</si>
  <si>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</si>
  <si>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</si>
  <si>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</si>
  <si>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</si>
  <si>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</si>
  <si>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</si>
  <si>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</si>
  <si>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</si>
  <si>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</si>
  <si>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</si>
  <si>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</si>
  <si>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</si>
  <si>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</si>
  <si>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</si>
  <si>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</si>
  <si>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</si>
  <si>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</si>
  <si>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</si>
  <si>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</si>
  <si>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</si>
  <si>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</si>
  <si>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</si>
  <si>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</si>
  <si>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</si>
  <si>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</si>
  <si>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</si>
  <si>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</si>
  <si>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</si>
  <si>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</si>
  <si>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</si>
  <si>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</si>
  <si>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</si>
  <si>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</si>
  <si>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</si>
  <si>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</si>
  <si>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</si>
  <si>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</si>
  <si>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</si>
  <si>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</si>
  <si>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</si>
  <si>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</si>
  <si>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</si>
  <si>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</si>
  <si>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</si>
  <si>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</si>
  <si>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</si>
  <si>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</si>
  <si>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</si>
  <si>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</si>
  <si>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</si>
  <si>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</si>
  <si>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</si>
  <si>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</si>
  <si>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</si>
  <si>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</si>
  <si>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</si>
  <si>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</si>
  <si>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</si>
  <si>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</si>
  <si>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</si>
  <si>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</si>
  <si>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</si>
  <si>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</si>
  <si>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</si>
  <si>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</si>
  <si>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</si>
  <si>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</si>
  <si>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</si>
  <si>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</si>
  <si>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</si>
  <si>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</si>
  <si>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</si>
  <si>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</si>
  <si>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</si>
  <si>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</si>
  <si>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</si>
  <si>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</si>
  <si>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</si>
  <si>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</si>
  <si>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</si>
  <si>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</si>
  <si>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</si>
  <si>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</si>
  <si>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</si>
  <si>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</si>
  <si>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</si>
  <si>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</si>
  <si>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</si>
  <si>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</si>
  <si>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</si>
  <si>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</si>
  <si>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</si>
  <si>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</si>
  <si>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</si>
  <si>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</si>
  <si>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</si>
  <si>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</si>
  <si>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</si>
  <si>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</si>
  <si>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</si>
  <si>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</si>
  <si>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</si>
  <si>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</si>
  <si>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</si>
  <si>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</si>
  <si>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</si>
  <si>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</si>
  <si>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</si>
  <si>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</si>
  <si>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</si>
  <si>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</si>
  <si>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</si>
  <si>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</si>
  <si>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</si>
  <si>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</si>
  <si>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</si>
  <si>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</si>
  <si>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</si>
  <si>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</si>
  <si>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</si>
  <si>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</si>
  <si>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</si>
  <si>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</si>
  <si>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</si>
  <si>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</si>
  <si>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</si>
  <si>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</si>
  <si>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</si>
  <si>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</si>
  <si>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</si>
  <si>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</si>
  <si>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</si>
  <si>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</si>
  <si>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</si>
  <si>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</si>
  <si>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</si>
  <si>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</si>
  <si>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</si>
  <si>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</si>
  <si>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</si>
  <si>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</si>
  <si>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</si>
  <si>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</si>
  <si>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</si>
  <si>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</si>
  <si>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</si>
  <si>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</si>
  <si>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</si>
  <si>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</si>
  <si>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</si>
  <si>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</si>
  <si>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</si>
  <si>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</si>
  <si>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</si>
  <si>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</si>
  <si>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</si>
  <si>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</si>
  <si>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</si>
  <si>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</si>
  <si>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</si>
  <si>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</si>
  <si>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</si>
  <si>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</si>
  <si>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</si>
  <si>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</si>
  <si>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</si>
  <si>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</si>
  <si>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</si>
  <si>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</si>
  <si>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</si>
  <si>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</si>
  <si>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</si>
  <si>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</si>
  <si>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</si>
  <si>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</si>
  <si>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</si>
  <si>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</si>
  <si>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</si>
  <si>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</si>
  <si>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</si>
  <si>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</si>
  <si>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</si>
  <si>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</si>
  <si>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</si>
  <si>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</si>
  <si>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</si>
  <si>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</si>
  <si>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</si>
  <si>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</si>
  <si>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</si>
  <si>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</si>
  <si>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</si>
  <si>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</si>
  <si>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</si>
  <si>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</si>
  <si>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</si>
  <si>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</si>
  <si>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</si>
  <si>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</si>
  <si>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</si>
  <si>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</si>
  <si>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</si>
  <si>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</si>
  <si>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</si>
  <si>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</si>
  <si>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</si>
  <si>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</si>
  <si>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</si>
  <si>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</si>
  <si>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</si>
  <si>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</si>
  <si>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</si>
  <si>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</si>
  <si>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</si>
  <si>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</si>
  <si>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</si>
  <si>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</si>
  <si>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</si>
  <si>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</si>
  <si>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</si>
  <si>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</si>
  <si>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</si>
  <si>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</si>
  <si>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</si>
  <si>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</si>
  <si>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</si>
  <si>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</si>
  <si>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</si>
  <si>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</si>
  <si>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</si>
  <si>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</si>
  <si>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</si>
  <si>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</si>
  <si>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</si>
  <si>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</si>
  <si>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</si>
  <si>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</si>
  <si>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</si>
  <si>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</si>
  <si>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</si>
  <si>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</si>
  <si>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</si>
  <si>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</si>
  <si>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</si>
  <si>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</si>
  <si>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</si>
  <si>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</si>
  <si>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</si>
  <si>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</si>
  <si>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</si>
  <si>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</si>
  <si>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</si>
  <si>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</si>
  <si>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</si>
  <si>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</si>
  <si>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</si>
  <si>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</si>
  <si>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</si>
  <si>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</si>
  <si>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</si>
  <si>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</si>
  <si>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</si>
  <si>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</si>
  <si>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</si>
  <si>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</si>
  <si>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</si>
  <si>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</si>
  <si>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</si>
  <si>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</si>
  <si>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</si>
  <si>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</si>
  <si>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</si>
  <si>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</si>
  <si>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</si>
  <si>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</si>
  <si>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</si>
  <si>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</si>
  <si>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</si>
  <si>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</si>
  <si>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</si>
  <si>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</si>
  <si>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</si>
  <si>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</si>
  <si>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</si>
  <si>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</si>
  <si>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</si>
  <si>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</si>
  <si>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</si>
  <si>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</si>
  <si>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</si>
  <si>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</si>
  <si>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</si>
  <si>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</si>
  <si>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</si>
  <si>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</si>
  <si>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</si>
  <si>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</si>
  <si>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</si>
  <si>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</si>
  <si>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</si>
  <si>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</si>
  <si>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</si>
  <si>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</si>
  <si>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</si>
  <si>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</si>
  <si>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</si>
  <si>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</si>
  <si>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</si>
  <si>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</si>
  <si>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</si>
  <si>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</si>
  <si>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</si>
  <si>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</si>
  <si>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</si>
  <si>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</si>
  <si>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</si>
  <si>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</si>
  <si>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</si>
  <si>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</si>
  <si>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</si>
  <si>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</si>
  <si>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</si>
  <si>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</si>
  <si>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</si>
  <si>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</si>
  <si>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</si>
  <si>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</si>
  <si>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</si>
  <si>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</si>
  <si>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</si>
  <si>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</si>
  <si>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</si>
  <si>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</si>
  <si>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</si>
  <si>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</si>
  <si>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</si>
  <si>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</si>
  <si>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</si>
  <si>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</si>
  <si>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</si>
  <si>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</si>
  <si>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</si>
  <si>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</si>
  <si>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</si>
  <si>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</si>
  <si>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</si>
  <si>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</si>
  <si>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</si>
  <si>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</si>
  <si>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</si>
  <si>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</si>
  <si>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</si>
  <si>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</si>
  <si>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</si>
  <si>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</si>
  <si>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</si>
  <si>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</si>
  <si>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</si>
  <si>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</si>
  <si>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</si>
  <si>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</si>
  <si>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</si>
  <si>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</si>
  <si>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</si>
  <si>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</si>
  <si>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</si>
  <si>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</si>
  <si>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</si>
  <si>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</si>
  <si>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</si>
  <si>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</si>
  <si>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</si>
  <si>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</si>
  <si>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</si>
  <si>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</si>
  <si>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</si>
  <si>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</si>
  <si>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</si>
  <si>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</si>
  <si>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</si>
  <si>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</si>
  <si>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</si>
  <si>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</si>
  <si>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</si>
  <si>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</si>
  <si>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</si>
  <si>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</si>
  <si>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</si>
  <si>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</si>
  <si>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</si>
  <si>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</si>
  <si>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</si>
  <si>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</si>
  <si>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</si>
  <si>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</si>
  <si>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</si>
  <si>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</si>
  <si>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</si>
  <si>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</si>
  <si>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</si>
  <si>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</si>
  <si>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</si>
  <si>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</si>
  <si>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</si>
  <si>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</si>
  <si>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</si>
  <si>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</si>
  <si>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</si>
  <si>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</si>
  <si>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</si>
  <si>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</si>
  <si>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</si>
  <si>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</si>
  <si>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</si>
  <si>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</si>
  <si>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</si>
  <si>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</si>
  <si>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</si>
  <si>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</si>
  <si>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</si>
  <si>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</si>
  <si>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</si>
  <si>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</si>
  <si>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</si>
  <si>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</si>
  <si>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</si>
  <si>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</si>
  <si>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</si>
  <si>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</si>
  <si>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</si>
  <si>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</si>
  <si>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</si>
  <si>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</si>
  <si>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</si>
  <si>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</si>
  <si>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</si>
  <si>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</si>
  <si>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</si>
  <si>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</si>
  <si>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</si>
  <si>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</si>
  <si>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</si>
  <si>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</si>
  <si>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</si>
  <si>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</si>
  <si>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</si>
  <si>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</si>
  <si>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</si>
  <si>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</si>
  <si>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</si>
  <si>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</si>
  <si>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</si>
  <si>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</si>
  <si>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</si>
  <si>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</si>
  <si>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</si>
  <si>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</si>
  <si>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</si>
  <si>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</si>
  <si>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</si>
  <si>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</si>
  <si>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</si>
  <si>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</si>
  <si>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</si>
  <si>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</si>
  <si>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</si>
  <si>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</si>
  <si>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</si>
  <si>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</si>
  <si>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</si>
  <si>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</si>
  <si>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</si>
  <si>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</si>
  <si>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</si>
  <si>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</si>
  <si>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</si>
  <si>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</si>
  <si>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</si>
  <si>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</si>
  <si>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</si>
  <si>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</si>
  <si>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</si>
  <si>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</si>
  <si>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</si>
  <si>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</si>
  <si>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</si>
  <si>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</si>
  <si>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</si>
  <si>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</si>
  <si>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</si>
  <si>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</si>
  <si>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</si>
  <si>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</si>
  <si>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</si>
  <si>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</si>
  <si>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</si>
  <si>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</si>
  <si>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</si>
  <si>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</si>
  <si>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</si>
  <si>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</si>
  <si>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</si>
  <si>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</si>
  <si>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</si>
  <si>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</si>
  <si>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</si>
  <si>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</si>
  <si>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</si>
  <si>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</si>
  <si>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</si>
  <si>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</si>
  <si>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</si>
  <si>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</si>
  <si>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</si>
  <si>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</si>
  <si>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</si>
  <si>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</si>
  <si>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</si>
  <si>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</si>
  <si>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</si>
  <si>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</si>
  <si>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</si>
  <si>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</si>
  <si>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</si>
  <si>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</si>
  <si>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</si>
  <si>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</si>
  <si>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</si>
  <si>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</si>
  <si>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</si>
  <si>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</si>
  <si>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</si>
  <si>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</si>
  <si>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</si>
  <si>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</si>
  <si>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</si>
  <si>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</si>
  <si>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</si>
  <si>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</si>
  <si>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</si>
  <si>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</si>
  <si>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</si>
  <si>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</si>
  <si>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</si>
  <si>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</si>
  <si>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</si>
  <si>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</si>
  <si>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</si>
  <si>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</si>
  <si>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</si>
  <si>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</si>
  <si>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</si>
  <si>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</si>
  <si>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</si>
  <si>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</si>
  <si>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</si>
  <si>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</si>
  <si>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</si>
  <si>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</si>
  <si>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предоставлены дополнительные материалы по инициативе предприятия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</si>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</sst>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3349d00-6c6d-41db-8e4c-be16c8d77ab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AD06D-0B17-279B-CF5E-0.27D466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9" width="5.421875" customWidth="1"/>
    <col min="2" max="2" style="2759" width="9.140625" customWidth="1"/>
    <col min="3" max="3" style="2759" width="16.421875" customWidth="1"/>
    <col min="4" max="25" style="2759" width="6.28125" customWidth="1"/>
    <col min="26" max="28" style="2759"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E2B8B-450D-3345-3D76-0.5425F10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84</v>
      </c>
      <c r="H1" s="495" t="s">
        <v>85</v>
      </c>
      <c r="I1" s="495" t="s">
        <v>86</v>
      </c>
      <c r="P1" s="495" t="s">
        <v>84</v>
      </c>
      <c r="Q1" s="495" t="s">
        <v>85</v>
      </c>
      <c r="R1" s="495" t="s">
        <v>86</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413</v>
      </c>
      <c r="F4" s="2244"/>
      <c r="G4" s="2245"/>
      <c r="H4" s="2245"/>
      <c r="I4" s="2246"/>
      <c r="J4" s="497"/>
      <c r="K4" s="459"/>
      <c r="L4" s="459"/>
      <c r="W4" s="453">
        <v>22</v>
      </c>
    </row>
    <row s="1641" customFormat="1" customHeight="1" ht="18">
      <c r="A5" s="765"/>
      <c r="D5" s="828"/>
      <c r="E5" s="2220" t="str">
        <f>IF(org=0,"Не определено",org)</f>
        <v>ИМУП «ПОСЖИЛКОМСЕРВИС»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325</v>
      </c>
      <c r="F7" s="2214"/>
      <c r="G7" s="2215"/>
      <c r="H7" s="2215"/>
      <c r="I7" s="2215"/>
      <c r="J7" s="2215"/>
      <c r="K7" s="2215"/>
      <c r="L7" s="2229" t="s">
        <v>326</v>
      </c>
      <c r="W7" s="453">
        <v>14</v>
      </c>
    </row>
    <row customHeight="1" ht="48.29999999999999">
      <c r="D8" s="456"/>
      <c r="E8" s="479" t="s">
        <v>89</v>
      </c>
      <c r="F8" s="829"/>
      <c r="G8" s="471" t="s">
        <v>87</v>
      </c>
      <c r="H8" s="471" t="s">
        <v>88</v>
      </c>
      <c r="I8" s="420" t="s">
        <v>86</v>
      </c>
      <c r="J8" s="420" t="s">
        <v>414</v>
      </c>
      <c r="K8" s="420" t="s">
        <v>415</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416</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67</v>
      </c>
      <c r="K12" s="1170" t="s">
        <v>28</v>
      </c>
      <c r="L12" s="2247"/>
      <c r="M12" s="517"/>
      <c r="N12" s="517"/>
      <c r="O12" s="517"/>
      <c r="P12" s="522" t="s">
        <v>417</v>
      </c>
      <c r="Q12" s="522" t="s">
        <v>418</v>
      </c>
      <c r="R12" s="523" t="s">
        <v>419</v>
      </c>
      <c r="S12" s="517" t="s">
        <v>420</v>
      </c>
      <c r="T12" s="517"/>
      <c r="U12" s="517"/>
      <c r="V12" s="517"/>
      <c r="W12" s="486">
        <v>14</v>
      </c>
    </row>
    <row customHeight="1" ht="15.75">
      <c r="A13" s="2105"/>
      <c r="B13" s="511"/>
      <c r="D13" s="512"/>
      <c r="E13" s="411"/>
      <c r="F13" s="535"/>
      <c r="G13" s="422" t="s">
        <v>104</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83</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5AE32-7FB3-195E-AFDA-0.914DA8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428</v>
      </c>
      <c r="M6" s="543"/>
      <c r="P6" s="2263">
        <v>1</v>
      </c>
      <c r="Q6" s="1311"/>
      <c r="R6" s="362"/>
      <c r="S6" s="1315">
        <f>$I6</f>
      </c>
      <c r="T6" s="291" t="s">
        <v>429</v>
      </c>
      <c r="U6" s="306"/>
      <c r="V6" s="2251"/>
      <c r="W6" s="2252"/>
      <c r="X6" s="2252"/>
      <c r="Y6" s="2252"/>
      <c r="Z6" s="2252"/>
      <c r="AA6" s="2252"/>
      <c r="AB6" s="2252"/>
      <c r="AC6" s="2253"/>
      <c r="AD6" s="2251"/>
      <c r="AE6" s="2252"/>
      <c r="AF6" s="2252"/>
      <c r="AG6" s="2252"/>
      <c r="AH6" s="2252"/>
      <c r="AI6" s="2252"/>
      <c r="AJ6" s="2252"/>
      <c r="AK6" s="2252"/>
      <c r="AL6" s="2253"/>
      <c r="AM6" s="1264" t="s">
        <v>430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431</v>
      </c>
      <c r="M7" s="543"/>
      <c r="N7" s="1372"/>
      <c r="P7" s="2263"/>
      <c r="Q7" s="2263">
        <v>1</v>
      </c>
      <c r="R7" s="363"/>
      <c r="S7" s="1315">
        <f>$J7</f>
      </c>
      <c r="T7" s="292" t="s">
        <v>432</v>
      </c>
      <c r="U7" s="306"/>
      <c r="V7" s="2251"/>
      <c r="W7" s="2252"/>
      <c r="X7" s="2252"/>
      <c r="Y7" s="2252"/>
      <c r="Z7" s="2252"/>
      <c r="AA7" s="2252"/>
      <c r="AB7" s="2252"/>
      <c r="AC7" s="2253"/>
      <c r="AD7" s="2251"/>
      <c r="AE7" s="2252"/>
      <c r="AF7" s="2252"/>
      <c r="AG7" s="2252"/>
      <c r="AH7" s="2252"/>
      <c r="AI7" s="2252"/>
      <c r="AJ7" s="2252"/>
      <c r="AK7" s="2252"/>
      <c r="AL7" s="2253"/>
      <c r="AM7" s="1264" t="s">
        <v>433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434</v>
      </c>
      <c r="M8" s="543"/>
      <c r="N8" s="1372"/>
      <c r="O8" s="1372"/>
      <c r="P8" s="2263"/>
      <c r="Q8" s="2263"/>
      <c r="R8" s="363">
        <v>1</v>
      </c>
      <c r="S8" s="1315">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435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67</v>
      </c>
      <c r="AJ17" s="2273"/>
      <c r="AK17" s="2274" t="s">
        <v>67</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161">
        <v>14</v>
      </c>
    </row>
    <row customHeight="1" ht="14.699999999999998">
      <c r="Q39" s="382"/>
      <c r="R39" s="382"/>
      <c r="S39" s="2279" t="s">
        <v>89</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616" t="s">
        <v>456</v>
      </c>
      <c r="X40" s="2268" t="s">
        <v>457</v>
      </c>
      <c r="Y40" s="2269"/>
      <c r="Z40" s="2268" t="s">
        <v>458</v>
      </c>
      <c r="AA40" s="2275"/>
      <c r="AB40" s="2269"/>
      <c r="AC40" s="2284"/>
      <c r="AD40" s="2266" t="s">
        <v>455</v>
      </c>
      <c r="AE40" s="2289" t="s">
        <v>456</v>
      </c>
      <c r="AF40" s="2268" t="s">
        <v>457</v>
      </c>
      <c r="AG40" s="2269"/>
      <c r="AH40" s="2268" t="s">
        <v>458</v>
      </c>
      <c r="AI40" s="2275"/>
      <c r="AJ40" s="2269"/>
      <c r="AK40" s="2284"/>
      <c r="AL40" s="2287"/>
      <c r="AM40" s="2133"/>
      <c r="AS40" s="1161">
        <v>34</v>
      </c>
    </row>
    <row customHeight="1" ht="35.699999999999996">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227" t="s">
        <v>468</v>
      </c>
      <c r="AA41" s="2276" t="s">
        <v>469</v>
      </c>
      <c r="AB41" s="2277"/>
      <c r="AC41" s="2285"/>
      <c r="AD41" s="2267"/>
      <c r="AE41" s="2290"/>
      <c r="AF41" s="1228" t="s">
        <v>466</v>
      </c>
      <c r="AG41" s="1228" t="s">
        <v>467</v>
      </c>
      <c r="AH41" s="1319"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428</v>
      </c>
      <c r="P47" s="2263">
        <v>1</v>
      </c>
      <c r="Q47" s="1226"/>
      <c r="R47" s="362"/>
      <c r="S47" s="1230" t="str">
        <f>$I47</f>
        <v>....1</v>
      </c>
      <c r="T47" s="291" t="s">
        <v>429</v>
      </c>
      <c r="U47" s="306"/>
      <c r="V47" s="2251"/>
      <c r="W47" s="2252"/>
      <c r="X47" s="2252"/>
      <c r="Y47" s="2252"/>
      <c r="Z47" s="2252"/>
      <c r="AA47" s="2252"/>
      <c r="AB47" s="2252"/>
      <c r="AC47" s="2253"/>
      <c r="AD47" s="2251"/>
      <c r="AE47" s="2252"/>
      <c r="AF47" s="2252"/>
      <c r="AG47" s="2252"/>
      <c r="AH47" s="2252"/>
      <c r="AI47" s="2252"/>
      <c r="AJ47" s="2252"/>
      <c r="AK47" s="2252"/>
      <c r="AL47" s="2253"/>
      <c r="AM47" s="1264" t="s">
        <v>430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431</v>
      </c>
      <c r="P48" s="2263"/>
      <c r="Q48" s="2263">
        <v>1</v>
      </c>
      <c r="R48" s="363"/>
      <c r="S48" s="1230" t="str">
        <f>$J48</f>
        <v>....1.1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434</v>
      </c>
      <c r="P49" s="2263"/>
      <c r="Q49" s="2263"/>
      <c r="R49" s="363">
        <v>1</v>
      </c>
      <c r="S49" s="1230"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435</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436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437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438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8F0FB-5225-3DEF-02F6-0.F7AFE6E8}" mc:Ignorable="x14ac xr xr2 xr3">
  <sheetPr>
    <tabColor theme="6" tint="0.4"/>
  </sheetPr>
  <dimension ref="A1:DM107"/>
  <sheetViews>
    <sheetView topLeftCell="P25" showGridLines="0" zoomScale="90" workbookViewId="0" tabSelected="1">
      <selection activeCell="AD59" sqref="AD59:DF59"/>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109" max="109" style="70" width="10.57421875" hidden="1"/>
    <col min="110" max="110" style="1641" width="4.00390625" customWidth="1"/>
    <col min="111" max="111" style="1641" width="115.00390625" customWidth="1"/>
    <col min="112" max="116" style="1648" width="10.00390625" customWidth="1"/>
    <col min="117" max="117" style="1641" width="10.57421875" hidden="1"/>
  </cols>
  <sheetData>
    <row customHeight="1" ht="22.5" hidden="1">
      <c r="Y1" s="333"/>
      <c r="Z1" s="333"/>
      <c r="AG1" s="333"/>
      <c r="AH1" s="333"/>
      <c r="AL1" s="1641"/>
      <c r="AM1" s="1641"/>
      <c r="AN1" s="1641"/>
      <c r="AO1" s="1641"/>
      <c r="AP1" s="1641"/>
      <c r="AQ1" s="1641"/>
      <c r="AR1" s="1641"/>
      <c r="AS1" s="1641"/>
      <c r="AT1" s="1641"/>
      <c r="AU1" s="1641"/>
      <c r="AV1" s="1641"/>
      <c r="AW1" s="1641"/>
      <c r="AX1" s="1641"/>
      <c r="AY1" s="1641"/>
      <c r="AZ1" s="1641"/>
      <c r="BA1" s="1641"/>
      <c r="BB1" s="1641"/>
      <c r="BC1" s="1641"/>
      <c r="BD1" s="1641"/>
      <c r="BE1" s="1641"/>
      <c r="BF1" s="1641"/>
      <c r="BG1" s="1641"/>
      <c r="BH1" s="1641"/>
      <c r="BI1" s="1641"/>
      <c r="BJ1" s="1641"/>
      <c r="BK1" s="1641"/>
      <c r="BL1" s="1641"/>
      <c r="BM1" s="1641"/>
      <c r="BN1" s="1641"/>
      <c r="BO1" s="1641"/>
      <c r="BP1" s="1641"/>
      <c r="BQ1" s="1641"/>
      <c r="BR1" s="1641"/>
      <c r="BS1" s="1641"/>
      <c r="BT1" s="1641"/>
      <c r="BU1" s="1641"/>
      <c r="BV1" s="1641"/>
      <c r="BW1" s="1641"/>
      <c r="BX1" s="1641"/>
      <c r="BY1" s="1641"/>
      <c r="BZ1" s="1641"/>
      <c r="CA1" s="1641"/>
      <c r="CB1" s="1641"/>
      <c r="CC1" s="1641"/>
      <c r="CD1" s="1641"/>
      <c r="CE1" s="1641"/>
      <c r="CF1" s="1641"/>
      <c r="CG1" s="1641"/>
      <c r="CH1" s="1641"/>
      <c r="CI1" s="1641"/>
      <c r="CJ1" s="1641"/>
      <c r="CK1" s="1641"/>
      <c r="CL1" s="1641"/>
      <c r="CM1" s="1641"/>
      <c r="CN1" s="1641"/>
      <c r="CO1" s="1641"/>
      <c r="CP1" s="1641"/>
      <c r="CQ1" s="1641"/>
      <c r="CR1" s="1641"/>
      <c r="CS1" s="1641"/>
      <c r="CT1" s="1641"/>
      <c r="CU1" s="1641"/>
      <c r="CV1" s="1641"/>
      <c r="CW1" s="1641"/>
      <c r="CX1" s="1641"/>
      <c r="CY1" s="1641"/>
      <c r="CZ1" s="1641"/>
      <c r="DA1" s="1641"/>
      <c r="DB1" s="1641"/>
      <c r="DC1" s="1641"/>
      <c r="DD1" s="1641"/>
      <c r="DE1" s="2722"/>
      <c r="DM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250"/>
      <c r="AT2" s="2248"/>
      <c r="AU2" s="2249"/>
      <c r="AV2" s="2249"/>
      <c r="AW2" s="2249"/>
      <c r="AX2" s="2249"/>
      <c r="AY2" s="2249"/>
      <c r="AZ2" s="2249"/>
      <c r="BA2" s="2250"/>
      <c r="BB2" s="2248"/>
      <c r="BC2" s="2249"/>
      <c r="BD2" s="2249"/>
      <c r="BE2" s="2249"/>
      <c r="BF2" s="2249"/>
      <c r="BG2" s="2249"/>
      <c r="BH2" s="2249"/>
      <c r="BI2" s="2250"/>
      <c r="BJ2" s="2248"/>
      <c r="BK2" s="2249"/>
      <c r="BL2" s="2249"/>
      <c r="BM2" s="2249"/>
      <c r="BN2" s="2249"/>
      <c r="BO2" s="2249"/>
      <c r="BP2" s="2249"/>
      <c r="BQ2" s="2250"/>
      <c r="BR2" s="2248"/>
      <c r="BS2" s="2249"/>
      <c r="BT2" s="2249"/>
      <c r="BU2" s="2249"/>
      <c r="BV2" s="2249"/>
      <c r="BW2" s="2249"/>
      <c r="BX2" s="2249"/>
      <c r="BY2" s="2250"/>
      <c r="BZ2" s="2248"/>
      <c r="CA2" s="2249"/>
      <c r="CB2" s="2249"/>
      <c r="CC2" s="2249"/>
      <c r="CD2" s="2249"/>
      <c r="CE2" s="2249"/>
      <c r="CF2" s="2249"/>
      <c r="CG2" s="2250"/>
      <c r="CH2" s="2248"/>
      <c r="CI2" s="2249"/>
      <c r="CJ2" s="2249"/>
      <c r="CK2" s="2249"/>
      <c r="CL2" s="2249"/>
      <c r="CM2" s="2249"/>
      <c r="CN2" s="2249"/>
      <c r="CO2" s="2250"/>
      <c r="CP2" s="2248"/>
      <c r="CQ2" s="2249"/>
      <c r="CR2" s="2249"/>
      <c r="CS2" s="2249"/>
      <c r="CT2" s="2249"/>
      <c r="CU2" s="2249"/>
      <c r="CV2" s="2249"/>
      <c r="CW2" s="2250"/>
      <c r="CX2" s="2248"/>
      <c r="CY2" s="2249"/>
      <c r="CZ2" s="2249"/>
      <c r="DA2" s="2249"/>
      <c r="DB2" s="2249"/>
      <c r="DC2" s="2249"/>
      <c r="DD2" s="2249"/>
      <c r="DE2" s="2723"/>
      <c r="DF2" s="2250"/>
      <c r="DG2" s="1264" t="s">
        <v>421</v>
      </c>
      <c r="DI2" s="506"/>
      <c r="DJ2" s="506" t="str">
        <f>IF(T2="","",T2)</f>
        <v>Наименование тарифа</v>
      </c>
      <c r="DK2" s="506"/>
      <c r="DL2" s="506"/>
      <c r="DM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250"/>
      <c r="AT3" s="2248"/>
      <c r="AU3" s="2249"/>
      <c r="AV3" s="2249"/>
      <c r="AW3" s="2249"/>
      <c r="AX3" s="2249"/>
      <c r="AY3" s="2249"/>
      <c r="AZ3" s="2249"/>
      <c r="BA3" s="2250"/>
      <c r="BB3" s="2248"/>
      <c r="BC3" s="2249"/>
      <c r="BD3" s="2249"/>
      <c r="BE3" s="2249"/>
      <c r="BF3" s="2249"/>
      <c r="BG3" s="2249"/>
      <c r="BH3" s="2249"/>
      <c r="BI3" s="2250"/>
      <c r="BJ3" s="2248"/>
      <c r="BK3" s="2249"/>
      <c r="BL3" s="2249"/>
      <c r="BM3" s="2249"/>
      <c r="BN3" s="2249"/>
      <c r="BO3" s="2249"/>
      <c r="BP3" s="2249"/>
      <c r="BQ3" s="2250"/>
      <c r="BR3" s="2248"/>
      <c r="BS3" s="2249"/>
      <c r="BT3" s="2249"/>
      <c r="BU3" s="2249"/>
      <c r="BV3" s="2249"/>
      <c r="BW3" s="2249"/>
      <c r="BX3" s="2249"/>
      <c r="BY3" s="2250"/>
      <c r="BZ3" s="2248"/>
      <c r="CA3" s="2249"/>
      <c r="CB3" s="2249"/>
      <c r="CC3" s="2249"/>
      <c r="CD3" s="2249"/>
      <c r="CE3" s="2249"/>
      <c r="CF3" s="2249"/>
      <c r="CG3" s="2250"/>
      <c r="CH3" s="2248"/>
      <c r="CI3" s="2249"/>
      <c r="CJ3" s="2249"/>
      <c r="CK3" s="2249"/>
      <c r="CL3" s="2249"/>
      <c r="CM3" s="2249"/>
      <c r="CN3" s="2249"/>
      <c r="CO3" s="2250"/>
      <c r="CP3" s="2248"/>
      <c r="CQ3" s="2249"/>
      <c r="CR3" s="2249"/>
      <c r="CS3" s="2249"/>
      <c r="CT3" s="2249"/>
      <c r="CU3" s="2249"/>
      <c r="CV3" s="2249"/>
      <c r="CW3" s="2250"/>
      <c r="CX3" s="2248"/>
      <c r="CY3" s="2249"/>
      <c r="CZ3" s="2249"/>
      <c r="DA3" s="2249"/>
      <c r="DB3" s="2249"/>
      <c r="DC3" s="2249"/>
      <c r="DD3" s="2249"/>
      <c r="DE3" s="2723"/>
      <c r="DF3" s="2250"/>
      <c r="DG3" s="1264" t="s">
        <v>423</v>
      </c>
      <c r="DI3" s="506"/>
      <c r="DJ3" s="506" t="str">
        <f>IF(T3="","",T3)</f>
        <v>Территория действия тарифа</v>
      </c>
      <c r="DK3" s="506"/>
      <c r="DL3" s="506"/>
      <c r="DM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250"/>
      <c r="AT4" s="2248"/>
      <c r="AU4" s="2249"/>
      <c r="AV4" s="2249"/>
      <c r="AW4" s="2249"/>
      <c r="AX4" s="2249"/>
      <c r="AY4" s="2249"/>
      <c r="AZ4" s="2249"/>
      <c r="BA4" s="2250"/>
      <c r="BB4" s="2248"/>
      <c r="BC4" s="2249"/>
      <c r="BD4" s="2249"/>
      <c r="BE4" s="2249"/>
      <c r="BF4" s="2249"/>
      <c r="BG4" s="2249"/>
      <c r="BH4" s="2249"/>
      <c r="BI4" s="2250"/>
      <c r="BJ4" s="2248"/>
      <c r="BK4" s="2249"/>
      <c r="BL4" s="2249"/>
      <c r="BM4" s="2249"/>
      <c r="BN4" s="2249"/>
      <c r="BO4" s="2249"/>
      <c r="BP4" s="2249"/>
      <c r="BQ4" s="2250"/>
      <c r="BR4" s="2248"/>
      <c r="BS4" s="2249"/>
      <c r="BT4" s="2249"/>
      <c r="BU4" s="2249"/>
      <c r="BV4" s="2249"/>
      <c r="BW4" s="2249"/>
      <c r="BX4" s="2249"/>
      <c r="BY4" s="2250"/>
      <c r="BZ4" s="2248"/>
      <c r="CA4" s="2249"/>
      <c r="CB4" s="2249"/>
      <c r="CC4" s="2249"/>
      <c r="CD4" s="2249"/>
      <c r="CE4" s="2249"/>
      <c r="CF4" s="2249"/>
      <c r="CG4" s="2250"/>
      <c r="CH4" s="2248"/>
      <c r="CI4" s="2249"/>
      <c r="CJ4" s="2249"/>
      <c r="CK4" s="2249"/>
      <c r="CL4" s="2249"/>
      <c r="CM4" s="2249"/>
      <c r="CN4" s="2249"/>
      <c r="CO4" s="2250"/>
      <c r="CP4" s="2248"/>
      <c r="CQ4" s="2249"/>
      <c r="CR4" s="2249"/>
      <c r="CS4" s="2249"/>
      <c r="CT4" s="2249"/>
      <c r="CU4" s="2249"/>
      <c r="CV4" s="2249"/>
      <c r="CW4" s="2250"/>
      <c r="CX4" s="2248"/>
      <c r="CY4" s="2249"/>
      <c r="CZ4" s="2249"/>
      <c r="DA4" s="2249"/>
      <c r="DB4" s="2249"/>
      <c r="DC4" s="2249"/>
      <c r="DD4" s="2249"/>
      <c r="DE4" s="2723"/>
      <c r="DF4" s="2250"/>
      <c r="DG4" s="1264" t="s">
        <v>425</v>
      </c>
      <c r="DI4" s="506"/>
      <c r="DJ4" s="506" t="str">
        <f>IF(T4="","",T4)</f>
        <v>Наименование системы теплоснабжения </v>
      </c>
      <c r="DK4" s="506"/>
      <c r="DL4" s="506"/>
      <c r="DM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250"/>
      <c r="AT5" s="2248"/>
      <c r="AU5" s="2249"/>
      <c r="AV5" s="2249"/>
      <c r="AW5" s="2249"/>
      <c r="AX5" s="2249"/>
      <c r="AY5" s="2249"/>
      <c r="AZ5" s="2249"/>
      <c r="BA5" s="2250"/>
      <c r="BB5" s="2248"/>
      <c r="BC5" s="2249"/>
      <c r="BD5" s="2249"/>
      <c r="BE5" s="2249"/>
      <c r="BF5" s="2249"/>
      <c r="BG5" s="2249"/>
      <c r="BH5" s="2249"/>
      <c r="BI5" s="2250"/>
      <c r="BJ5" s="2248"/>
      <c r="BK5" s="2249"/>
      <c r="BL5" s="2249"/>
      <c r="BM5" s="2249"/>
      <c r="BN5" s="2249"/>
      <c r="BO5" s="2249"/>
      <c r="BP5" s="2249"/>
      <c r="BQ5" s="2250"/>
      <c r="BR5" s="2248"/>
      <c r="BS5" s="2249"/>
      <c r="BT5" s="2249"/>
      <c r="BU5" s="2249"/>
      <c r="BV5" s="2249"/>
      <c r="BW5" s="2249"/>
      <c r="BX5" s="2249"/>
      <c r="BY5" s="2250"/>
      <c r="BZ5" s="2248"/>
      <c r="CA5" s="2249"/>
      <c r="CB5" s="2249"/>
      <c r="CC5" s="2249"/>
      <c r="CD5" s="2249"/>
      <c r="CE5" s="2249"/>
      <c r="CF5" s="2249"/>
      <c r="CG5" s="2250"/>
      <c r="CH5" s="2248"/>
      <c r="CI5" s="2249"/>
      <c r="CJ5" s="2249"/>
      <c r="CK5" s="2249"/>
      <c r="CL5" s="2249"/>
      <c r="CM5" s="2249"/>
      <c r="CN5" s="2249"/>
      <c r="CO5" s="2250"/>
      <c r="CP5" s="2248"/>
      <c r="CQ5" s="2249"/>
      <c r="CR5" s="2249"/>
      <c r="CS5" s="2249"/>
      <c r="CT5" s="2249"/>
      <c r="CU5" s="2249"/>
      <c r="CV5" s="2249"/>
      <c r="CW5" s="2250"/>
      <c r="CX5" s="2248"/>
      <c r="CY5" s="2249"/>
      <c r="CZ5" s="2249"/>
      <c r="DA5" s="2249"/>
      <c r="DB5" s="2249"/>
      <c r="DC5" s="2249"/>
      <c r="DD5" s="2249"/>
      <c r="DE5" s="2723"/>
      <c r="DF5" s="2250"/>
      <c r="DG5" s="1264" t="s">
        <v>427</v>
      </c>
      <c r="DI5" s="506"/>
      <c r="DJ5" s="506" t="str">
        <f>IF(T5="","",T5)</f>
        <v>Источник тепловой энергии  </v>
      </c>
      <c r="DK5" s="506"/>
      <c r="DL5" s="506"/>
      <c r="DM5" s="1161">
        <v>0</v>
      </c>
    </row>
    <row customHeight="1" ht="47.25" hidden="1">
      <c r="A6" s="1369"/>
      <c r="B6" s="1369"/>
      <c r="C6" s="1369"/>
      <c r="D6" s="1369"/>
      <c r="E6" s="2265"/>
      <c r="F6" s="2265"/>
      <c r="G6" s="2265"/>
      <c r="H6" s="2265"/>
      <c r="I6" s="2262">
        <f>S5&amp;".1"</f>
      </c>
      <c r="J6" s="1369"/>
      <c r="K6" s="1369"/>
      <c r="L6" s="1370" t="s">
        <v>428</v>
      </c>
      <c r="M6" s="543"/>
      <c r="P6" s="2263">
        <v>1</v>
      </c>
      <c r="Q6" s="1337"/>
      <c r="R6" s="362"/>
      <c r="S6" s="1342">
        <f>$I6</f>
      </c>
      <c r="T6" s="291" t="s">
        <v>429</v>
      </c>
      <c r="U6" s="306"/>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253"/>
      <c r="AT6" s="2251"/>
      <c r="AU6" s="2252"/>
      <c r="AV6" s="2252"/>
      <c r="AW6" s="2252"/>
      <c r="AX6" s="2252"/>
      <c r="AY6" s="2252"/>
      <c r="AZ6" s="2252"/>
      <c r="BA6" s="2253"/>
      <c r="BB6" s="2251"/>
      <c r="BC6" s="2252"/>
      <c r="BD6" s="2252"/>
      <c r="BE6" s="2252"/>
      <c r="BF6" s="2252"/>
      <c r="BG6" s="2252"/>
      <c r="BH6" s="2252"/>
      <c r="BI6" s="2253"/>
      <c r="BJ6" s="2251"/>
      <c r="BK6" s="2252"/>
      <c r="BL6" s="2252"/>
      <c r="BM6" s="2252"/>
      <c r="BN6" s="2252"/>
      <c r="BO6" s="2252"/>
      <c r="BP6" s="2252"/>
      <c r="BQ6" s="2253"/>
      <c r="BR6" s="2251"/>
      <c r="BS6" s="2252"/>
      <c r="BT6" s="2252"/>
      <c r="BU6" s="2252"/>
      <c r="BV6" s="2252"/>
      <c r="BW6" s="2252"/>
      <c r="BX6" s="2252"/>
      <c r="BY6" s="2253"/>
      <c r="BZ6" s="2251"/>
      <c r="CA6" s="2252"/>
      <c r="CB6" s="2252"/>
      <c r="CC6" s="2252"/>
      <c r="CD6" s="2252"/>
      <c r="CE6" s="2252"/>
      <c r="CF6" s="2252"/>
      <c r="CG6" s="2253"/>
      <c r="CH6" s="2251"/>
      <c r="CI6" s="2252"/>
      <c r="CJ6" s="2252"/>
      <c r="CK6" s="2252"/>
      <c r="CL6" s="2252"/>
      <c r="CM6" s="2252"/>
      <c r="CN6" s="2252"/>
      <c r="CO6" s="2253"/>
      <c r="CP6" s="2251"/>
      <c r="CQ6" s="2252"/>
      <c r="CR6" s="2252"/>
      <c r="CS6" s="2252"/>
      <c r="CT6" s="2252"/>
      <c r="CU6" s="2252"/>
      <c r="CV6" s="2252"/>
      <c r="CW6" s="2253"/>
      <c r="CX6" s="2251"/>
      <c r="CY6" s="2252"/>
      <c r="CZ6" s="2252"/>
      <c r="DA6" s="2252"/>
      <c r="DB6" s="2252"/>
      <c r="DC6" s="2252"/>
      <c r="DD6" s="2252"/>
      <c r="DE6" s="2724"/>
      <c r="DF6" s="2253"/>
      <c r="DG6" s="1264" t="s">
        <v>430</v>
      </c>
      <c r="DI6" s="506"/>
      <c r="DJ6" s="506" t="str">
        <f>IF(T6="","",T6)</f>
        <v>Схема подключения теплопотребляющей установки к коллектору источника тепловой энергии</v>
      </c>
      <c r="DK6" s="506"/>
      <c r="DL6" s="506"/>
      <c r="DM6" s="1161">
        <v>0</v>
      </c>
    </row>
    <row customHeight="1" ht="21" hidden="1">
      <c r="A7" s="1369"/>
      <c r="B7" s="1369"/>
      <c r="C7" s="1369"/>
      <c r="D7" s="1369"/>
      <c r="E7" s="2265"/>
      <c r="F7" s="2265"/>
      <c r="G7" s="2265"/>
      <c r="H7" s="2265"/>
      <c r="I7" s="2292"/>
      <c r="J7" s="2262">
        <f>I6&amp;".1"</f>
      </c>
      <c r="K7" s="1369"/>
      <c r="L7" s="1370" t="s">
        <v>431</v>
      </c>
      <c r="M7" s="543"/>
      <c r="N7" s="1372"/>
      <c r="P7" s="2263"/>
      <c r="Q7" s="2263">
        <v>1</v>
      </c>
      <c r="R7" s="363"/>
      <c r="S7" s="1342">
        <f>$J7</f>
      </c>
      <c r="T7" s="292" t="s">
        <v>432</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253"/>
      <c r="AT7" s="2251"/>
      <c r="AU7" s="2252"/>
      <c r="AV7" s="2252"/>
      <c r="AW7" s="2252"/>
      <c r="AX7" s="2252"/>
      <c r="AY7" s="2252"/>
      <c r="AZ7" s="2252"/>
      <c r="BA7" s="2253"/>
      <c r="BB7" s="2251"/>
      <c r="BC7" s="2252"/>
      <c r="BD7" s="2252"/>
      <c r="BE7" s="2252"/>
      <c r="BF7" s="2252"/>
      <c r="BG7" s="2252"/>
      <c r="BH7" s="2252"/>
      <c r="BI7" s="2253"/>
      <c r="BJ7" s="2251"/>
      <c r="BK7" s="2252"/>
      <c r="BL7" s="2252"/>
      <c r="BM7" s="2252"/>
      <c r="BN7" s="2252"/>
      <c r="BO7" s="2252"/>
      <c r="BP7" s="2252"/>
      <c r="BQ7" s="2253"/>
      <c r="BR7" s="2251"/>
      <c r="BS7" s="2252"/>
      <c r="BT7" s="2252"/>
      <c r="BU7" s="2252"/>
      <c r="BV7" s="2252"/>
      <c r="BW7" s="2252"/>
      <c r="BX7" s="2252"/>
      <c r="BY7" s="2253"/>
      <c r="BZ7" s="2251"/>
      <c r="CA7" s="2252"/>
      <c r="CB7" s="2252"/>
      <c r="CC7" s="2252"/>
      <c r="CD7" s="2252"/>
      <c r="CE7" s="2252"/>
      <c r="CF7" s="2252"/>
      <c r="CG7" s="2253"/>
      <c r="CH7" s="2251"/>
      <c r="CI7" s="2252"/>
      <c r="CJ7" s="2252"/>
      <c r="CK7" s="2252"/>
      <c r="CL7" s="2252"/>
      <c r="CM7" s="2252"/>
      <c r="CN7" s="2252"/>
      <c r="CO7" s="2253"/>
      <c r="CP7" s="2251"/>
      <c r="CQ7" s="2252"/>
      <c r="CR7" s="2252"/>
      <c r="CS7" s="2252"/>
      <c r="CT7" s="2252"/>
      <c r="CU7" s="2252"/>
      <c r="CV7" s="2252"/>
      <c r="CW7" s="2253"/>
      <c r="CX7" s="2251"/>
      <c r="CY7" s="2252"/>
      <c r="CZ7" s="2252"/>
      <c r="DA7" s="2252"/>
      <c r="DB7" s="2252"/>
      <c r="DC7" s="2252"/>
      <c r="DD7" s="2252"/>
      <c r="DE7" s="2724"/>
      <c r="DF7" s="2253"/>
      <c r="DG7" s="1264" t="s">
        <v>433</v>
      </c>
      <c r="DI7" s="506"/>
      <c r="DJ7" s="506" t="str">
        <f>IF(T7="","",T7)</f>
        <v>Группа потребителей</v>
      </c>
      <c r="DK7" s="506"/>
      <c r="DL7" s="506"/>
      <c r="DM7" s="1161">
        <v>0</v>
      </c>
    </row>
    <row customHeight="1" ht="21" hidden="1">
      <c r="A8" s="1369"/>
      <c r="B8" s="1369"/>
      <c r="C8" s="1369"/>
      <c r="D8" s="1369"/>
      <c r="E8" s="2265"/>
      <c r="F8" s="2265"/>
      <c r="G8" s="2265"/>
      <c r="H8" s="2265"/>
      <c r="I8" s="2292"/>
      <c r="J8" s="2292"/>
      <c r="K8" s="2262">
        <f>J7&amp;".1"</f>
      </c>
      <c r="L8" s="1370" t="s">
        <v>434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757"/>
      <c r="AM8" s="331"/>
      <c r="AN8" s="757"/>
      <c r="AO8" s="1263"/>
      <c r="AP8" s="2608"/>
      <c r="AQ8" s="2113" t="s">
        <v>67</v>
      </c>
      <c r="AR8" s="2608"/>
      <c r="AS8" s="2113" t="s">
        <v>67</v>
      </c>
      <c r="AT8" s="757"/>
      <c r="AU8" s="331"/>
      <c r="AV8" s="757"/>
      <c r="AW8" s="1263"/>
      <c r="AX8" s="2608"/>
      <c r="AY8" s="2113" t="s">
        <v>67</v>
      </c>
      <c r="AZ8" s="2608"/>
      <c r="BA8" s="2113" t="s">
        <v>67</v>
      </c>
      <c r="BB8" s="757"/>
      <c r="BC8" s="331"/>
      <c r="BD8" s="757"/>
      <c r="BE8" s="1263"/>
      <c r="BF8" s="2608"/>
      <c r="BG8" s="2113" t="s">
        <v>67</v>
      </c>
      <c r="BH8" s="2608"/>
      <c r="BI8" s="2113" t="s">
        <v>67</v>
      </c>
      <c r="BJ8" s="757"/>
      <c r="BK8" s="331"/>
      <c r="BL8" s="757"/>
      <c r="BM8" s="1263"/>
      <c r="BN8" s="2608"/>
      <c r="BO8" s="2113" t="s">
        <v>67</v>
      </c>
      <c r="BP8" s="2608"/>
      <c r="BQ8" s="2113" t="s">
        <v>67</v>
      </c>
      <c r="BR8" s="757"/>
      <c r="BS8" s="331"/>
      <c r="BT8" s="757"/>
      <c r="BU8" s="1263"/>
      <c r="BV8" s="2608"/>
      <c r="BW8" s="2113" t="s">
        <v>67</v>
      </c>
      <c r="BX8" s="2608"/>
      <c r="BY8" s="2113" t="s">
        <v>67</v>
      </c>
      <c r="BZ8" s="757"/>
      <c r="CA8" s="331"/>
      <c r="CB8" s="757"/>
      <c r="CC8" s="1263"/>
      <c r="CD8" s="2608"/>
      <c r="CE8" s="2113" t="s">
        <v>67</v>
      </c>
      <c r="CF8" s="2608"/>
      <c r="CG8" s="2113" t="s">
        <v>67</v>
      </c>
      <c r="CH8" s="757"/>
      <c r="CI8" s="331"/>
      <c r="CJ8" s="757"/>
      <c r="CK8" s="1263"/>
      <c r="CL8" s="2608"/>
      <c r="CM8" s="2113" t="s">
        <v>67</v>
      </c>
      <c r="CN8" s="2608"/>
      <c r="CO8" s="2113" t="s">
        <v>67</v>
      </c>
      <c r="CP8" s="757"/>
      <c r="CQ8" s="331"/>
      <c r="CR8" s="757"/>
      <c r="CS8" s="1263"/>
      <c r="CT8" s="2608"/>
      <c r="CU8" s="2113" t="s">
        <v>67</v>
      </c>
      <c r="CV8" s="2608"/>
      <c r="CW8" s="2113" t="s">
        <v>67</v>
      </c>
      <c r="CX8" s="757"/>
      <c r="CY8" s="331"/>
      <c r="CZ8" s="757"/>
      <c r="DA8" s="1263"/>
      <c r="DB8" s="2608"/>
      <c r="DC8" s="2113" t="s">
        <v>67</v>
      </c>
      <c r="DD8" s="2608"/>
      <c r="DE8" s="2725" t="s">
        <v>67</v>
      </c>
      <c r="DF8" s="331"/>
      <c r="DG8" s="2259" t="s">
        <v>435</v>
      </c>
      <c r="DH8" s="517">
        <f>STRCHECKDATE(V9:DF9)</f>
      </c>
      <c r="DI8" s="506"/>
      <c r="DJ8" s="506" t="str">
        <f>IF(T8="","",T8)</f>
        <v/>
      </c>
      <c r="DK8" s="506"/>
      <c r="DL8" s="506"/>
      <c r="DM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331"/>
      <c r="AV9" s="331"/>
      <c r="AW9" s="334" t="str">
        <f>AX8&amp;"-"&amp;AZ8</f>
        <v>-</v>
      </c>
      <c r="AX9" s="2315"/>
      <c r="AY9" s="2113"/>
      <c r="AZ9" s="2315"/>
      <c r="BA9" s="2113"/>
      <c r="BB9" s="331"/>
      <c r="BC9" s="331"/>
      <c r="BD9" s="331"/>
      <c r="BE9" s="334" t="str">
        <f>BF8&amp;"-"&amp;BH8</f>
        <v>-</v>
      </c>
      <c r="BF9" s="2315"/>
      <c r="BG9" s="2113"/>
      <c r="BH9" s="2315"/>
      <c r="BI9" s="2113"/>
      <c r="BJ9" s="331"/>
      <c r="BK9" s="331"/>
      <c r="BL9" s="331"/>
      <c r="BM9" s="334" t="str">
        <f>BN8&amp;"-"&amp;BP8</f>
        <v>-</v>
      </c>
      <c r="BN9" s="2315"/>
      <c r="BO9" s="2113"/>
      <c r="BP9" s="2315"/>
      <c r="BQ9" s="2113"/>
      <c r="BR9" s="331"/>
      <c r="BS9" s="331"/>
      <c r="BT9" s="331"/>
      <c r="BU9" s="334" t="str">
        <f>BV8&amp;"-"&amp;BX8</f>
        <v>-</v>
      </c>
      <c r="BV9" s="2315"/>
      <c r="BW9" s="2113"/>
      <c r="BX9" s="2315"/>
      <c r="BY9" s="2113"/>
      <c r="BZ9" s="331"/>
      <c r="CA9" s="331"/>
      <c r="CB9" s="331"/>
      <c r="CC9" s="334" t="str">
        <f>CD8&amp;"-"&amp;CF8</f>
        <v>-</v>
      </c>
      <c r="CD9" s="2315"/>
      <c r="CE9" s="2113"/>
      <c r="CF9" s="2315"/>
      <c r="CG9" s="2113"/>
      <c r="CH9" s="331"/>
      <c r="CI9" s="331"/>
      <c r="CJ9" s="331"/>
      <c r="CK9" s="334" t="str">
        <f>CL8&amp;"-"&amp;CN8</f>
        <v>-</v>
      </c>
      <c r="CL9" s="2315"/>
      <c r="CM9" s="2113"/>
      <c r="CN9" s="2315"/>
      <c r="CO9" s="2113"/>
      <c r="CP9" s="331"/>
      <c r="CQ9" s="331"/>
      <c r="CR9" s="331"/>
      <c r="CS9" s="334" t="str">
        <f>CT8&amp;"-"&amp;CV8</f>
        <v>-</v>
      </c>
      <c r="CT9" s="2315"/>
      <c r="CU9" s="2113"/>
      <c r="CV9" s="2315"/>
      <c r="CW9" s="2113"/>
      <c r="CX9" s="331"/>
      <c r="CY9" s="331"/>
      <c r="CZ9" s="331"/>
      <c r="DA9" s="334" t="str">
        <f>DB8&amp;"-"&amp;DD8</f>
        <v>-</v>
      </c>
      <c r="DB9" s="2315"/>
      <c r="DC9" s="2113"/>
      <c r="DD9" s="2315"/>
      <c r="DE9" s="2113"/>
      <c r="DF9" s="331"/>
      <c r="DG9" s="2260"/>
      <c r="DI9" s="506"/>
      <c r="DJ9" s="506" t="str">
        <f>IF(T9="","",T9)</f>
        <v/>
      </c>
      <c r="DK9" s="506"/>
      <c r="DL9" s="506"/>
      <c r="DM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436</v>
      </c>
      <c r="U10" s="373"/>
      <c r="V10" s="373"/>
      <c r="W10" s="373"/>
      <c r="X10" s="373"/>
      <c r="Y10" s="373"/>
      <c r="Z10" s="373"/>
      <c r="AA10" s="373"/>
      <c r="AB10" s="373"/>
      <c r="AC10" s="373"/>
      <c r="AD10" s="373"/>
      <c r="AE10" s="373"/>
      <c r="AF10" s="373"/>
      <c r="AG10" s="373"/>
      <c r="AH10" s="373"/>
      <c r="AI10" s="373"/>
      <c r="AJ10" s="373"/>
      <c r="AK10" s="373"/>
      <c r="AL10" s="2658"/>
      <c r="AM10" s="2658"/>
      <c r="AN10" s="2658"/>
      <c r="AO10" s="2658"/>
      <c r="AP10" s="2658"/>
      <c r="AQ10" s="2658"/>
      <c r="AR10" s="2658"/>
      <c r="AS10" s="2658"/>
      <c r="AT10" s="2658"/>
      <c r="AU10" s="2658"/>
      <c r="AV10" s="2658"/>
      <c r="AW10" s="2658"/>
      <c r="AX10" s="2658"/>
      <c r="AY10" s="2658"/>
      <c r="AZ10" s="2658"/>
      <c r="BA10" s="2658"/>
      <c r="BB10" s="2658"/>
      <c r="BC10" s="2658"/>
      <c r="BD10" s="2658"/>
      <c r="BE10" s="2658"/>
      <c r="BF10" s="2658"/>
      <c r="BG10" s="2658"/>
      <c r="BH10" s="2658"/>
      <c r="BI10" s="2658"/>
      <c r="BJ10" s="2658"/>
      <c r="BK10" s="2658"/>
      <c r="BL10" s="2658"/>
      <c r="BM10" s="2658"/>
      <c r="BN10" s="2658"/>
      <c r="BO10" s="2658"/>
      <c r="BP10" s="2658"/>
      <c r="BQ10" s="2658"/>
      <c r="BR10" s="2658"/>
      <c r="BS10" s="2658"/>
      <c r="BT10" s="2658"/>
      <c r="BU10" s="2658"/>
      <c r="BV10" s="2658"/>
      <c r="BW10" s="2658"/>
      <c r="BX10" s="2658"/>
      <c r="BY10" s="2658"/>
      <c r="BZ10" s="2658"/>
      <c r="CA10" s="2658"/>
      <c r="CB10" s="2658"/>
      <c r="CC10" s="2658"/>
      <c r="CD10" s="2658"/>
      <c r="CE10" s="2658"/>
      <c r="CF10" s="2658"/>
      <c r="CG10" s="2658"/>
      <c r="CH10" s="2658"/>
      <c r="CI10" s="2658"/>
      <c r="CJ10" s="2658"/>
      <c r="CK10" s="2658"/>
      <c r="CL10" s="2658"/>
      <c r="CM10" s="2658"/>
      <c r="CN10" s="2658"/>
      <c r="CO10" s="2658"/>
      <c r="CP10" s="2658"/>
      <c r="CQ10" s="2658"/>
      <c r="CR10" s="2658"/>
      <c r="CS10" s="2658"/>
      <c r="CT10" s="2658"/>
      <c r="CU10" s="2658"/>
      <c r="CV10" s="2658"/>
      <c r="CW10" s="2658"/>
      <c r="CX10" s="2658"/>
      <c r="CY10" s="2658"/>
      <c r="CZ10" s="2658"/>
      <c r="DA10" s="2658"/>
      <c r="DB10" s="2658"/>
      <c r="DC10" s="2658"/>
      <c r="DD10" s="2658"/>
      <c r="DE10" s="2726"/>
      <c r="DF10" s="330"/>
      <c r="DG10" s="2261"/>
      <c r="DI10" s="506"/>
      <c r="DJ10" s="506" t="str">
        <f>IF(T10="","",T10)</f>
        <v>Добавить вид теплоносителя (параметры теплоносителя)</v>
      </c>
      <c r="DK10" s="506"/>
      <c r="DL10" s="506"/>
      <c r="DM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437</v>
      </c>
      <c r="U11" s="373"/>
      <c r="V11" s="373"/>
      <c r="W11" s="373"/>
      <c r="X11" s="373"/>
      <c r="Y11" s="373"/>
      <c r="Z11" s="373"/>
      <c r="AA11" s="373"/>
      <c r="AB11" s="373"/>
      <c r="AC11" s="372"/>
      <c r="AD11" s="373"/>
      <c r="AE11" s="373"/>
      <c r="AF11" s="373"/>
      <c r="AG11" s="373"/>
      <c r="AH11" s="373"/>
      <c r="AI11" s="373"/>
      <c r="AJ11" s="373"/>
      <c r="AK11" s="372"/>
      <c r="AL11" s="2658"/>
      <c r="AM11" s="2658"/>
      <c r="AN11" s="2658"/>
      <c r="AO11" s="2658"/>
      <c r="AP11" s="2658"/>
      <c r="AQ11" s="2658"/>
      <c r="AR11" s="2658"/>
      <c r="AS11" s="2659"/>
      <c r="AT11" s="2658"/>
      <c r="AU11" s="2658"/>
      <c r="AV11" s="2658"/>
      <c r="AW11" s="2658"/>
      <c r="AX11" s="2658"/>
      <c r="AY11" s="2658"/>
      <c r="AZ11" s="2658"/>
      <c r="BA11" s="2659"/>
      <c r="BB11" s="2658"/>
      <c r="BC11" s="2658"/>
      <c r="BD11" s="2658"/>
      <c r="BE11" s="2658"/>
      <c r="BF11" s="2658"/>
      <c r="BG11" s="2658"/>
      <c r="BH11" s="2658"/>
      <c r="BI11" s="2659"/>
      <c r="BJ11" s="2658"/>
      <c r="BK11" s="2658"/>
      <c r="BL11" s="2658"/>
      <c r="BM11" s="2658"/>
      <c r="BN11" s="2658"/>
      <c r="BO11" s="2658"/>
      <c r="BP11" s="2658"/>
      <c r="BQ11" s="2659"/>
      <c r="BR11" s="2658"/>
      <c r="BS11" s="2658"/>
      <c r="BT11" s="2658"/>
      <c r="BU11" s="2658"/>
      <c r="BV11" s="2658"/>
      <c r="BW11" s="2658"/>
      <c r="BX11" s="2658"/>
      <c r="BY11" s="2659"/>
      <c r="BZ11" s="2658"/>
      <c r="CA11" s="2658"/>
      <c r="CB11" s="2658"/>
      <c r="CC11" s="2658"/>
      <c r="CD11" s="2658"/>
      <c r="CE11" s="2658"/>
      <c r="CF11" s="2658"/>
      <c r="CG11" s="2659"/>
      <c r="CH11" s="2658"/>
      <c r="CI11" s="2658"/>
      <c r="CJ11" s="2658"/>
      <c r="CK11" s="2658"/>
      <c r="CL11" s="2658"/>
      <c r="CM11" s="2658"/>
      <c r="CN11" s="2658"/>
      <c r="CO11" s="2659"/>
      <c r="CP11" s="2658"/>
      <c r="CQ11" s="2658"/>
      <c r="CR11" s="2658"/>
      <c r="CS11" s="2658"/>
      <c r="CT11" s="2658"/>
      <c r="CU11" s="2658"/>
      <c r="CV11" s="2658"/>
      <c r="CW11" s="2659"/>
      <c r="CX11" s="2658"/>
      <c r="CY11" s="2658"/>
      <c r="CZ11" s="2658"/>
      <c r="DA11" s="2658"/>
      <c r="DB11" s="2658"/>
      <c r="DC11" s="2658"/>
      <c r="DD11" s="2658"/>
      <c r="DE11" s="2727"/>
      <c r="DF11" s="373"/>
      <c r="DG11" s="309"/>
      <c r="DI11" s="506"/>
      <c r="DJ11" s="506" t="str">
        <f>IF(T11="","",T11)</f>
        <v>Добавить группу потребителей</v>
      </c>
      <c r="DK11" s="506"/>
      <c r="DL11" s="506"/>
      <c r="DM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438</v>
      </c>
      <c r="U12" s="373"/>
      <c r="V12" s="373"/>
      <c r="W12" s="373"/>
      <c r="X12" s="373"/>
      <c r="Y12" s="373"/>
      <c r="Z12" s="373"/>
      <c r="AA12" s="373"/>
      <c r="AB12" s="373"/>
      <c r="AC12" s="372"/>
      <c r="AD12" s="373"/>
      <c r="AE12" s="373"/>
      <c r="AF12" s="373"/>
      <c r="AG12" s="373"/>
      <c r="AH12" s="373"/>
      <c r="AI12" s="373"/>
      <c r="AJ12" s="373"/>
      <c r="AK12" s="372"/>
      <c r="AL12" s="2658"/>
      <c r="AM12" s="2658"/>
      <c r="AN12" s="2658"/>
      <c r="AO12" s="2658"/>
      <c r="AP12" s="2658"/>
      <c r="AQ12" s="2658"/>
      <c r="AR12" s="2658"/>
      <c r="AS12" s="2659"/>
      <c r="AT12" s="2658"/>
      <c r="AU12" s="2658"/>
      <c r="AV12" s="2658"/>
      <c r="AW12" s="2658"/>
      <c r="AX12" s="2658"/>
      <c r="AY12" s="2658"/>
      <c r="AZ12" s="2658"/>
      <c r="BA12" s="2659"/>
      <c r="BB12" s="2658"/>
      <c r="BC12" s="2658"/>
      <c r="BD12" s="2658"/>
      <c r="BE12" s="2658"/>
      <c r="BF12" s="2658"/>
      <c r="BG12" s="2658"/>
      <c r="BH12" s="2658"/>
      <c r="BI12" s="2659"/>
      <c r="BJ12" s="2658"/>
      <c r="BK12" s="2658"/>
      <c r="BL12" s="2658"/>
      <c r="BM12" s="2658"/>
      <c r="BN12" s="2658"/>
      <c r="BO12" s="2658"/>
      <c r="BP12" s="2658"/>
      <c r="BQ12" s="2659"/>
      <c r="BR12" s="2658"/>
      <c r="BS12" s="2658"/>
      <c r="BT12" s="2658"/>
      <c r="BU12" s="2658"/>
      <c r="BV12" s="2658"/>
      <c r="BW12" s="2658"/>
      <c r="BX12" s="2658"/>
      <c r="BY12" s="2659"/>
      <c r="BZ12" s="2658"/>
      <c r="CA12" s="2658"/>
      <c r="CB12" s="2658"/>
      <c r="CC12" s="2658"/>
      <c r="CD12" s="2658"/>
      <c r="CE12" s="2658"/>
      <c r="CF12" s="2658"/>
      <c r="CG12" s="2659"/>
      <c r="CH12" s="2658"/>
      <c r="CI12" s="2658"/>
      <c r="CJ12" s="2658"/>
      <c r="CK12" s="2658"/>
      <c r="CL12" s="2658"/>
      <c r="CM12" s="2658"/>
      <c r="CN12" s="2658"/>
      <c r="CO12" s="2659"/>
      <c r="CP12" s="2658"/>
      <c r="CQ12" s="2658"/>
      <c r="CR12" s="2658"/>
      <c r="CS12" s="2658"/>
      <c r="CT12" s="2658"/>
      <c r="CU12" s="2658"/>
      <c r="CV12" s="2658"/>
      <c r="CW12" s="2659"/>
      <c r="CX12" s="2658"/>
      <c r="CY12" s="2658"/>
      <c r="CZ12" s="2658"/>
      <c r="DA12" s="2658"/>
      <c r="DB12" s="2658"/>
      <c r="DC12" s="2658"/>
      <c r="DD12" s="2658"/>
      <c r="DE12" s="2727"/>
      <c r="DF12" s="373"/>
      <c r="DG12" s="309"/>
      <c r="DI12" s="506"/>
      <c r="DJ12" s="506" t="str">
        <f>IF(T12="","",T12)</f>
        <v>Добавить схему подключения</v>
      </c>
      <c r="DK12" s="506"/>
      <c r="DL12" s="506"/>
      <c r="DM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1326"/>
      <c r="BS13" s="1326"/>
      <c r="BT13" s="1326"/>
      <c r="BU13" s="1326"/>
      <c r="BV13" s="1326"/>
      <c r="BW13" s="1326"/>
      <c r="BX13" s="1326"/>
      <c r="BY13" s="1326"/>
      <c r="BZ13" s="1326"/>
      <c r="CA13" s="1326"/>
      <c r="CB13" s="1326"/>
      <c r="CC13" s="1326"/>
      <c r="CD13" s="1326"/>
      <c r="CE13" s="1326"/>
      <c r="CF13" s="1326"/>
      <c r="CG13" s="1326"/>
      <c r="CH13" s="1326"/>
      <c r="CI13" s="1326"/>
      <c r="CJ13" s="1326"/>
      <c r="CK13" s="1326"/>
      <c r="CL13" s="1326"/>
      <c r="CM13" s="1326"/>
      <c r="CN13" s="1326"/>
      <c r="CO13" s="1326"/>
      <c r="CP13" s="1326"/>
      <c r="CQ13" s="1326"/>
      <c r="CR13" s="1326"/>
      <c r="CS13" s="1326"/>
      <c r="CT13" s="1326"/>
      <c r="CU13" s="1326"/>
      <c r="CV13" s="1326"/>
      <c r="CW13" s="1326"/>
      <c r="CX13" s="1326"/>
      <c r="CY13" s="1326"/>
      <c r="CZ13" s="1326"/>
      <c r="DA13" s="1326"/>
      <c r="DB13" s="1326"/>
      <c r="DC13" s="1326"/>
      <c r="DD13" s="1326"/>
      <c r="DE13" s="2728"/>
      <c r="DF13" s="1326"/>
      <c r="DG13" s="1326"/>
      <c r="DI13" s="795"/>
      <c r="DJ13" s="795" t="str">
        <f>IF(T13="","",T13)</f>
        <v>Добавить источник для дифференциации</v>
      </c>
      <c r="DK13" s="795"/>
      <c r="DL13" s="795"/>
      <c r="DM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2729"/>
      <c r="DF14" s="1330"/>
      <c r="DG14" s="1330"/>
      <c r="DI14" s="795"/>
      <c r="DJ14" s="795" t="str">
        <f>IF(T14="","",T14)</f>
        <v>Добавить централизованную систему для дифференциации</v>
      </c>
      <c r="DK14" s="795"/>
      <c r="DL14" s="795"/>
      <c r="DM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2729"/>
      <c r="DF15" s="1330"/>
      <c r="DG15" s="1330"/>
      <c r="DI15" s="795"/>
      <c r="DJ15" s="795" t="str">
        <f>IF(T15="","",T15)</f>
        <v>Добавить территорию для дифференциации</v>
      </c>
      <c r="DK15" s="795"/>
      <c r="DL15" s="795"/>
      <c r="DM15" s="524">
        <v>0</v>
      </c>
    </row>
    <row customHeight="1" ht="14.25" hidden="1">
      <c r="AC16" s="333"/>
      <c r="AK16" s="33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41"/>
      <c r="BN16" s="1641"/>
      <c r="BO16" s="1641"/>
      <c r="BP16" s="1641"/>
      <c r="BQ16" s="1641"/>
      <c r="BR16" s="1641"/>
      <c r="BS16" s="1641"/>
      <c r="BT16" s="1641"/>
      <c r="BU16" s="1641"/>
      <c r="BV16" s="1641"/>
      <c r="BW16" s="1641"/>
      <c r="BX16" s="1641"/>
      <c r="BY16" s="1641"/>
      <c r="BZ16" s="1641"/>
      <c r="CA16" s="1641"/>
      <c r="CB16" s="1641"/>
      <c r="CC16" s="1641"/>
      <c r="CD16" s="1641"/>
      <c r="CE16" s="1641"/>
      <c r="CF16" s="1641"/>
      <c r="CG16" s="1641"/>
      <c r="CH16" s="1641"/>
      <c r="CI16" s="1641"/>
      <c r="CJ16" s="1641"/>
      <c r="CK16" s="1641"/>
      <c r="CL16" s="1641"/>
      <c r="CM16" s="1641"/>
      <c r="CN16" s="1641"/>
      <c r="CO16" s="1641"/>
      <c r="CP16" s="1641"/>
      <c r="CQ16" s="1641"/>
      <c r="CR16" s="1641"/>
      <c r="CS16" s="1641"/>
      <c r="CT16" s="1641"/>
      <c r="CU16" s="1641"/>
      <c r="CV16" s="1641"/>
      <c r="CW16" s="1641"/>
      <c r="CX16" s="1641"/>
      <c r="CY16" s="1641"/>
      <c r="CZ16" s="1641"/>
      <c r="DA16" s="1641"/>
      <c r="DB16" s="1641"/>
      <c r="DC16" s="1641"/>
      <c r="DD16" s="1641"/>
      <c r="DE16" s="2722"/>
      <c r="DM16" s="1161">
        <v>0</v>
      </c>
    </row>
    <row customHeight="1" ht="14.25" hidden="1">
      <c r="AD17" s="1366"/>
      <c r="AE17" s="1366"/>
      <c r="AF17" s="1366"/>
      <c r="AG17" s="1367"/>
      <c r="AH17" s="2273"/>
      <c r="AI17" s="2274" t="s">
        <v>67</v>
      </c>
      <c r="AJ17" s="2273"/>
      <c r="AK17" s="2274" t="s">
        <v>67</v>
      </c>
      <c r="AL17" s="1641"/>
      <c r="AM17" s="1641"/>
      <c r="AN17" s="1641"/>
      <c r="AO17" s="1641"/>
      <c r="AP17" s="1641"/>
      <c r="AQ17" s="1641"/>
      <c r="AR17" s="1641"/>
      <c r="AS17" s="1641"/>
      <c r="AT17" s="1641"/>
      <c r="AU17" s="1641"/>
      <c r="AV17" s="1641"/>
      <c r="AW17" s="1641"/>
      <c r="AX17" s="1641"/>
      <c r="AY17" s="1641"/>
      <c r="AZ17" s="1641"/>
      <c r="BA17" s="1641"/>
      <c r="BB17" s="1641"/>
      <c r="BC17" s="1641"/>
      <c r="BD17" s="1641"/>
      <c r="BE17" s="1641"/>
      <c r="BF17" s="1641"/>
      <c r="BG17" s="1641"/>
      <c r="BH17" s="1641"/>
      <c r="BI17" s="1641"/>
      <c r="BJ17" s="1641"/>
      <c r="BK17" s="1641"/>
      <c r="BL17" s="1641"/>
      <c r="BM17" s="1641"/>
      <c r="BN17" s="1641"/>
      <c r="BO17" s="1641"/>
      <c r="BP17" s="1641"/>
      <c r="BQ17" s="1641"/>
      <c r="BR17" s="1641"/>
      <c r="BS17" s="1641"/>
      <c r="BT17" s="1641"/>
      <c r="BU17" s="1641"/>
      <c r="BV17" s="1641"/>
      <c r="BW17" s="1641"/>
      <c r="BX17" s="1641"/>
      <c r="BY17" s="1641"/>
      <c r="BZ17" s="1641"/>
      <c r="CA17" s="1641"/>
      <c r="CB17" s="1641"/>
      <c r="CC17" s="1641"/>
      <c r="CD17" s="1641"/>
      <c r="CE17" s="1641"/>
      <c r="CF17" s="1641"/>
      <c r="CG17" s="1641"/>
      <c r="CH17" s="1641"/>
      <c r="CI17" s="1641"/>
      <c r="CJ17" s="1641"/>
      <c r="CK17" s="1641"/>
      <c r="CL17" s="1641"/>
      <c r="CM17" s="1641"/>
      <c r="CN17" s="1641"/>
      <c r="CO17" s="1641"/>
      <c r="CP17" s="1641"/>
      <c r="CQ17" s="1641"/>
      <c r="CR17" s="1641"/>
      <c r="CS17" s="1641"/>
      <c r="CT17" s="1641"/>
      <c r="CU17" s="1641"/>
      <c r="CV17" s="1641"/>
      <c r="CW17" s="1641"/>
      <c r="CX17" s="1641"/>
      <c r="CY17" s="1641"/>
      <c r="CZ17" s="1641"/>
      <c r="DA17" s="1641"/>
      <c r="DB17" s="1641"/>
      <c r="DC17" s="1641"/>
      <c r="DD17" s="1641"/>
      <c r="DE17" s="2722"/>
      <c r="DM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1641"/>
      <c r="AT18" s="1641"/>
      <c r="AU18" s="1641"/>
      <c r="AV18" s="1641"/>
      <c r="AW18" s="1641"/>
      <c r="AX18" s="1641"/>
      <c r="AY18" s="1641"/>
      <c r="AZ18" s="1641"/>
      <c r="BA18" s="1641"/>
      <c r="BB18" s="1641"/>
      <c r="BC18" s="1641"/>
      <c r="BD18" s="1641"/>
      <c r="BE18" s="1641"/>
      <c r="BF18" s="1641"/>
      <c r="BG18" s="1641"/>
      <c r="BH18" s="1641"/>
      <c r="BI18" s="1641"/>
      <c r="BJ18" s="1641"/>
      <c r="BK18" s="1641"/>
      <c r="BL18" s="1641"/>
      <c r="BM18" s="1641"/>
      <c r="BN18" s="1641"/>
      <c r="BO18" s="1641"/>
      <c r="BP18" s="1641"/>
      <c r="BQ18" s="1641"/>
      <c r="BR18" s="1641"/>
      <c r="BS18" s="1641"/>
      <c r="BT18" s="1641"/>
      <c r="BU18" s="1641"/>
      <c r="BV18" s="1641"/>
      <c r="BW18" s="1641"/>
      <c r="BX18" s="1641"/>
      <c r="BY18" s="1641"/>
      <c r="BZ18" s="1641"/>
      <c r="CA18" s="1641"/>
      <c r="CB18" s="1641"/>
      <c r="CC18" s="1641"/>
      <c r="CD18" s="1641"/>
      <c r="CE18" s="1641"/>
      <c r="CF18" s="1641"/>
      <c r="CG18" s="1641"/>
      <c r="CH18" s="1641"/>
      <c r="CI18" s="1641"/>
      <c r="CJ18" s="1641"/>
      <c r="CK18" s="1641"/>
      <c r="CL18" s="1641"/>
      <c r="CM18" s="1641"/>
      <c r="CN18" s="1641"/>
      <c r="CO18" s="1641"/>
      <c r="CP18" s="1641"/>
      <c r="CQ18" s="1641"/>
      <c r="CR18" s="1641"/>
      <c r="CS18" s="1641"/>
      <c r="CT18" s="1641"/>
      <c r="CU18" s="1641"/>
      <c r="CV18" s="1641"/>
      <c r="CW18" s="1641"/>
      <c r="CX18" s="1641"/>
      <c r="CY18" s="1641"/>
      <c r="CZ18" s="1641"/>
      <c r="DA18" s="1641"/>
      <c r="DB18" s="1641"/>
      <c r="DC18" s="1641"/>
      <c r="DD18" s="1641"/>
      <c r="DE18" s="2722"/>
      <c r="DM18" s="1161">
        <v>0</v>
      </c>
    </row>
    <row customHeight="1" ht="14.25" hidden="1">
      <c r="AK19" s="333"/>
      <c r="AL19" s="1641"/>
      <c r="AM19" s="1641"/>
      <c r="AN19" s="1641"/>
      <c r="AO19" s="1641"/>
      <c r="AP19" s="1641"/>
      <c r="AQ19" s="1641"/>
      <c r="AR19" s="1641"/>
      <c r="AS19" s="1641"/>
      <c r="AT19" s="1641"/>
      <c r="AU19" s="1641"/>
      <c r="AV19" s="1641"/>
      <c r="AW19" s="1641"/>
      <c r="AX19" s="1641"/>
      <c r="AY19" s="1641"/>
      <c r="AZ19" s="1641"/>
      <c r="BA19" s="1641"/>
      <c r="BB19" s="1641"/>
      <c r="BC19" s="1641"/>
      <c r="BD19" s="1641"/>
      <c r="BE19" s="1641"/>
      <c r="BF19" s="1641"/>
      <c r="BG19" s="1641"/>
      <c r="BH19" s="1641"/>
      <c r="BI19" s="1641"/>
      <c r="BJ19" s="1641"/>
      <c r="BK19" s="1641"/>
      <c r="BL19" s="1641"/>
      <c r="BM19" s="1641"/>
      <c r="BN19" s="1641"/>
      <c r="BO19" s="1641"/>
      <c r="BP19" s="1641"/>
      <c r="BQ19" s="1641"/>
      <c r="BR19" s="1641"/>
      <c r="BS19" s="1641"/>
      <c r="BT19" s="1641"/>
      <c r="BU19" s="1641"/>
      <c r="BV19" s="1641"/>
      <c r="BW19" s="1641"/>
      <c r="BX19" s="1641"/>
      <c r="BY19" s="1641"/>
      <c r="BZ19" s="1641"/>
      <c r="CA19" s="1641"/>
      <c r="CB19" s="1641"/>
      <c r="CC19" s="1641"/>
      <c r="CD19" s="1641"/>
      <c r="CE19" s="1641"/>
      <c r="CF19" s="1641"/>
      <c r="CG19" s="1641"/>
      <c r="CH19" s="1641"/>
      <c r="CI19" s="1641"/>
      <c r="CJ19" s="1641"/>
      <c r="CK19" s="1641"/>
      <c r="CL19" s="1641"/>
      <c r="CM19" s="1641"/>
      <c r="CN19" s="1641"/>
      <c r="CO19" s="1641"/>
      <c r="CP19" s="1641"/>
      <c r="CQ19" s="1641"/>
      <c r="CR19" s="1641"/>
      <c r="CS19" s="1641"/>
      <c r="CT19" s="1641"/>
      <c r="CU19" s="1641"/>
      <c r="CV19" s="1641"/>
      <c r="CW19" s="1641"/>
      <c r="CX19" s="1641"/>
      <c r="CY19" s="1641"/>
      <c r="CZ19" s="1641"/>
      <c r="DA19" s="1641"/>
      <c r="DB19" s="1641"/>
      <c r="DC19" s="1641"/>
      <c r="DD19" s="1641"/>
      <c r="DE19" s="2722"/>
      <c r="DM19" s="1161">
        <v>0</v>
      </c>
    </row>
    <row s="1372" customFormat="1" customHeight="1" ht="22.5" hidden="1">
      <c r="L20" s="1335"/>
      <c r="M20" s="1368"/>
      <c r="N20" s="1368"/>
      <c r="O20" s="1373" t="s">
        <v>439</v>
      </c>
      <c r="P20" s="1368"/>
      <c r="Q20" s="1377"/>
      <c r="R20" s="1377"/>
      <c r="S20" s="735"/>
      <c r="Z20" s="1373"/>
      <c r="AB20" s="1373"/>
      <c r="AC20" s="1372"/>
      <c r="AH20" s="1373"/>
      <c r="AJ20" s="1373"/>
      <c r="AK20" s="1372"/>
      <c r="AL20" s="1372"/>
      <c r="AM20" s="1372"/>
      <c r="AN20" s="1372"/>
      <c r="AO20" s="1372"/>
      <c r="AP20" s="1373"/>
      <c r="AQ20" s="1372"/>
      <c r="AR20" s="1373"/>
      <c r="AS20" s="1372"/>
      <c r="AT20" s="1372"/>
      <c r="AU20" s="1372"/>
      <c r="AV20" s="1372"/>
      <c r="AW20" s="1372"/>
      <c r="AX20" s="1373"/>
      <c r="AY20" s="1372"/>
      <c r="AZ20" s="1373"/>
      <c r="BA20" s="1372"/>
      <c r="BB20" s="1372"/>
      <c r="BC20" s="1372"/>
      <c r="BD20" s="1372"/>
      <c r="BE20" s="1372"/>
      <c r="BF20" s="1373"/>
      <c r="BG20" s="1372"/>
      <c r="BH20" s="1373"/>
      <c r="BI20" s="1372"/>
      <c r="BJ20" s="1372"/>
      <c r="BK20" s="1372"/>
      <c r="BL20" s="1372"/>
      <c r="BM20" s="1372"/>
      <c r="BN20" s="1373"/>
      <c r="BO20" s="1372"/>
      <c r="BP20" s="1373"/>
      <c r="BQ20" s="1372"/>
      <c r="BR20" s="1372"/>
      <c r="BS20" s="1372"/>
      <c r="BT20" s="1372"/>
      <c r="BU20" s="1372"/>
      <c r="BV20" s="1373"/>
      <c r="BW20" s="1372"/>
      <c r="BX20" s="1373"/>
      <c r="BY20" s="1372"/>
      <c r="BZ20" s="1372"/>
      <c r="CA20" s="1372"/>
      <c r="CB20" s="1372"/>
      <c r="CC20" s="1372"/>
      <c r="CD20" s="1373"/>
      <c r="CE20" s="1372"/>
      <c r="CF20" s="1373"/>
      <c r="CG20" s="1372"/>
      <c r="CH20" s="1372"/>
      <c r="CI20" s="1372"/>
      <c r="CJ20" s="1372"/>
      <c r="CK20" s="1372"/>
      <c r="CL20" s="1373"/>
      <c r="CM20" s="1372"/>
      <c r="CN20" s="1373"/>
      <c r="CO20" s="1372"/>
      <c r="CP20" s="1372"/>
      <c r="CQ20" s="1372"/>
      <c r="CR20" s="1372"/>
      <c r="CS20" s="1372"/>
      <c r="CT20" s="1373"/>
      <c r="CU20" s="1372"/>
      <c r="CV20" s="1373"/>
      <c r="CW20" s="1372"/>
      <c r="CX20" s="1372"/>
      <c r="CY20" s="1372"/>
      <c r="CZ20" s="1372"/>
      <c r="DA20" s="1372"/>
      <c r="DB20" s="1373"/>
      <c r="DC20" s="1372"/>
      <c r="DD20" s="1373"/>
      <c r="DE20" s="2730"/>
      <c r="DH20" s="517"/>
      <c r="DI20" s="517"/>
      <c r="DJ20" s="517"/>
      <c r="DK20" s="517"/>
      <c r="DL20" s="517"/>
      <c r="DM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1372"/>
      <c r="AT21" s="1372"/>
      <c r="AU21" s="1372"/>
      <c r="AV21" s="1372"/>
      <c r="AW21" s="1372"/>
      <c r="AX21" s="1372"/>
      <c r="AY21" s="1372"/>
      <c r="AZ21" s="1372"/>
      <c r="BA21" s="1372"/>
      <c r="BB21" s="1372"/>
      <c r="BC21" s="1372"/>
      <c r="BD21" s="1372"/>
      <c r="BE21" s="1372"/>
      <c r="BF21" s="1372"/>
      <c r="BG21" s="1372"/>
      <c r="BH21" s="1372"/>
      <c r="BI21" s="1372"/>
      <c r="BJ21" s="1372"/>
      <c r="BK21" s="1372"/>
      <c r="BL21" s="1372"/>
      <c r="BM21" s="1372"/>
      <c r="BN21" s="1372"/>
      <c r="BO21" s="1372"/>
      <c r="BP21" s="1372"/>
      <c r="BQ21" s="1372"/>
      <c r="BR21" s="1372"/>
      <c r="BS21" s="1372"/>
      <c r="BT21" s="1372"/>
      <c r="BU21" s="1372"/>
      <c r="BV21" s="1372"/>
      <c r="BW21" s="1372"/>
      <c r="BX21" s="1372"/>
      <c r="BY21" s="1372"/>
      <c r="BZ21" s="1372"/>
      <c r="CA21" s="1372"/>
      <c r="CB21" s="1372"/>
      <c r="CC21" s="1372"/>
      <c r="CD21" s="1372"/>
      <c r="CE21" s="1372"/>
      <c r="CF21" s="1372"/>
      <c r="CG21" s="1372"/>
      <c r="CH21" s="1372"/>
      <c r="CI21" s="1372"/>
      <c r="CJ21" s="1372"/>
      <c r="CK21" s="1372"/>
      <c r="CL21" s="1372"/>
      <c r="CM21" s="1372"/>
      <c r="CN21" s="1372"/>
      <c r="CO21" s="1372"/>
      <c r="CP21" s="1372"/>
      <c r="CQ21" s="1372"/>
      <c r="CR21" s="1372"/>
      <c r="CS21" s="1372"/>
      <c r="CT21" s="1372"/>
      <c r="CU21" s="1372"/>
      <c r="CV21" s="1372"/>
      <c r="CW21" s="1372"/>
      <c r="CX21" s="1372"/>
      <c r="CY21" s="1372"/>
      <c r="CZ21" s="1372"/>
      <c r="DA21" s="1372"/>
      <c r="DB21" s="1372"/>
      <c r="DC21" s="1372"/>
      <c r="DD21" s="1372"/>
      <c r="DE21" s="2730"/>
      <c r="DH21" s="517"/>
      <c r="DI21" s="517"/>
      <c r="DJ21" s="517"/>
      <c r="DK21" s="517"/>
      <c r="DL21" s="517"/>
      <c r="DM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L22" s="1372"/>
      <c r="AM22" s="1372"/>
      <c r="AN22" s="1372"/>
      <c r="AO22" s="1372"/>
      <c r="AP22" s="1372"/>
      <c r="AQ22" s="1376" t="s">
        <v>442</v>
      </c>
      <c r="AR22" s="1372"/>
      <c r="AS22" s="1376" t="s">
        <v>443</v>
      </c>
      <c r="AT22" s="1372"/>
      <c r="AU22" s="1372"/>
      <c r="AV22" s="1372"/>
      <c r="AW22" s="1372"/>
      <c r="AX22" s="1372"/>
      <c r="AY22" s="1376" t="s">
        <v>442</v>
      </c>
      <c r="AZ22" s="1372"/>
      <c r="BA22" s="1376" t="s">
        <v>443</v>
      </c>
      <c r="BB22" s="1372"/>
      <c r="BC22" s="1372"/>
      <c r="BD22" s="1372"/>
      <c r="BE22" s="1372"/>
      <c r="BF22" s="1372"/>
      <c r="BG22" s="1376" t="s">
        <v>442</v>
      </c>
      <c r="BH22" s="1372"/>
      <c r="BI22" s="1376" t="s">
        <v>443</v>
      </c>
      <c r="BJ22" s="1372"/>
      <c r="BK22" s="1372"/>
      <c r="BL22" s="1372"/>
      <c r="BM22" s="1372"/>
      <c r="BN22" s="1372"/>
      <c r="BO22" s="1376" t="s">
        <v>442</v>
      </c>
      <c r="BP22" s="1372"/>
      <c r="BQ22" s="1376" t="s">
        <v>443</v>
      </c>
      <c r="BR22" s="1372"/>
      <c r="BS22" s="1372"/>
      <c r="BT22" s="1372"/>
      <c r="BU22" s="1372"/>
      <c r="BV22" s="1372"/>
      <c r="BW22" s="1376" t="s">
        <v>442</v>
      </c>
      <c r="BX22" s="1372"/>
      <c r="BY22" s="1376" t="s">
        <v>443</v>
      </c>
      <c r="BZ22" s="1372"/>
      <c r="CA22" s="1372"/>
      <c r="CB22" s="1372"/>
      <c r="CC22" s="1372"/>
      <c r="CD22" s="1372"/>
      <c r="CE22" s="1376" t="s">
        <v>442</v>
      </c>
      <c r="CF22" s="1372"/>
      <c r="CG22" s="1376" t="s">
        <v>443</v>
      </c>
      <c r="CH22" s="1372"/>
      <c r="CI22" s="1372"/>
      <c r="CJ22" s="1372"/>
      <c r="CK22" s="1372"/>
      <c r="CL22" s="1372"/>
      <c r="CM22" s="1376" t="s">
        <v>442</v>
      </c>
      <c r="CN22" s="1372"/>
      <c r="CO22" s="1376" t="s">
        <v>443</v>
      </c>
      <c r="CP22" s="1372"/>
      <c r="CQ22" s="1372"/>
      <c r="CR22" s="1372"/>
      <c r="CS22" s="1372"/>
      <c r="CT22" s="1372"/>
      <c r="CU22" s="1376" t="s">
        <v>442</v>
      </c>
      <c r="CV22" s="1372"/>
      <c r="CW22" s="1376" t="s">
        <v>443</v>
      </c>
      <c r="CX22" s="1372"/>
      <c r="CY22" s="1372"/>
      <c r="CZ22" s="1372"/>
      <c r="DA22" s="1372"/>
      <c r="DB22" s="1372"/>
      <c r="DC22" s="1376" t="s">
        <v>442</v>
      </c>
      <c r="DD22" s="1372"/>
      <c r="DE22" s="2731" t="s">
        <v>443</v>
      </c>
      <c r="DH22" s="517"/>
      <c r="DI22" s="517"/>
      <c r="DJ22" s="517"/>
      <c r="DK22" s="517"/>
      <c r="DL22" s="517"/>
      <c r="DM22" s="1166">
        <v>0</v>
      </c>
    </row>
    <row customHeight="1" ht="14.25" hidden="1">
      <c r="O23" s="1370"/>
      <c r="AL23" s="1641"/>
      <c r="AM23" s="1641"/>
      <c r="AN23" s="1641"/>
      <c r="AO23" s="1641"/>
      <c r="AP23" s="1641"/>
      <c r="AQ23" s="1641"/>
      <c r="AR23" s="1641"/>
      <c r="AS23" s="1641"/>
      <c r="AT23" s="1641"/>
      <c r="AU23" s="1641"/>
      <c r="AV23" s="1641"/>
      <c r="AW23" s="1641"/>
      <c r="AX23" s="1641"/>
      <c r="AY23" s="1641"/>
      <c r="AZ23" s="1641"/>
      <c r="BA23" s="1641"/>
      <c r="BB23" s="1641"/>
      <c r="BC23" s="1641"/>
      <c r="BD23" s="1641"/>
      <c r="BE23" s="1641"/>
      <c r="BF23" s="1641"/>
      <c r="BG23" s="1641"/>
      <c r="BH23" s="1641"/>
      <c r="BI23" s="1641"/>
      <c r="BJ23" s="1641"/>
      <c r="BK23" s="1641"/>
      <c r="BL23" s="1641"/>
      <c r="BM23" s="1641"/>
      <c r="BN23" s="1641"/>
      <c r="BO23" s="1641"/>
      <c r="BP23" s="1641"/>
      <c r="BQ23" s="1641"/>
      <c r="BR23" s="1641"/>
      <c r="BS23" s="1641"/>
      <c r="BT23" s="1641"/>
      <c r="BU23" s="1641"/>
      <c r="BV23" s="1641"/>
      <c r="BW23" s="1641"/>
      <c r="BX23" s="1641"/>
      <c r="BY23" s="1641"/>
      <c r="BZ23" s="1641"/>
      <c r="CA23" s="1641"/>
      <c r="CB23" s="1641"/>
      <c r="CC23" s="1641"/>
      <c r="CD23" s="1641"/>
      <c r="CE23" s="1641"/>
      <c r="CF23" s="1641"/>
      <c r="CG23" s="1641"/>
      <c r="CH23" s="1641"/>
      <c r="CI23" s="1641"/>
      <c r="CJ23" s="1641"/>
      <c r="CK23" s="1641"/>
      <c r="CL23" s="1641"/>
      <c r="CM23" s="1641"/>
      <c r="CN23" s="1641"/>
      <c r="CO23" s="1641"/>
      <c r="CP23" s="1641"/>
      <c r="CQ23" s="1641"/>
      <c r="CR23" s="1641"/>
      <c r="CS23" s="1641"/>
      <c r="CT23" s="1641"/>
      <c r="CU23" s="1641"/>
      <c r="CV23" s="1641"/>
      <c r="CW23" s="1641"/>
      <c r="CX23" s="1641"/>
      <c r="CY23" s="1641"/>
      <c r="CZ23" s="1641"/>
      <c r="DA23" s="1641"/>
      <c r="DB23" s="1641"/>
      <c r="DC23" s="1641"/>
      <c r="DD23" s="1641"/>
      <c r="DE23" s="2722"/>
      <c r="DM23" s="1161">
        <v>0</v>
      </c>
    </row>
    <row customHeight="1" ht="14.25" hidden="1">
      <c r="O24" s="1370"/>
      <c r="AL24" s="1641"/>
      <c r="AM24" s="1641"/>
      <c r="AN24" s="1641"/>
      <c r="AO24" s="1641"/>
      <c r="AP24" s="1641"/>
      <c r="AQ24" s="1641"/>
      <c r="AR24" s="1641"/>
      <c r="AS24" s="1641"/>
      <c r="AT24" s="1641"/>
      <c r="AU24" s="1641"/>
      <c r="AV24" s="1641"/>
      <c r="AW24" s="1641"/>
      <c r="AX24" s="1641"/>
      <c r="AY24" s="1641"/>
      <c r="AZ24" s="1641"/>
      <c r="BA24" s="1641"/>
      <c r="BB24" s="1641"/>
      <c r="BC24" s="1641"/>
      <c r="BD24" s="1641"/>
      <c r="BE24" s="1641"/>
      <c r="BF24" s="1641"/>
      <c r="BG24" s="1641"/>
      <c r="BH24" s="1641"/>
      <c r="BI24" s="1641"/>
      <c r="BJ24" s="1641"/>
      <c r="BK24" s="1641"/>
      <c r="BL24" s="1641"/>
      <c r="BM24" s="1641"/>
      <c r="BN24" s="1641"/>
      <c r="BO24" s="1641"/>
      <c r="BP24" s="1641"/>
      <c r="BQ24" s="1641"/>
      <c r="BR24" s="1641"/>
      <c r="BS24" s="1641"/>
      <c r="BT24" s="1641"/>
      <c r="BU24" s="1641"/>
      <c r="BV24" s="1641"/>
      <c r="BW24" s="1641"/>
      <c r="BX24" s="1641"/>
      <c r="BY24" s="1641"/>
      <c r="BZ24" s="1641"/>
      <c r="CA24" s="1641"/>
      <c r="CB24" s="1641"/>
      <c r="CC24" s="1641"/>
      <c r="CD24" s="1641"/>
      <c r="CE24" s="1641"/>
      <c r="CF24" s="1641"/>
      <c r="CG24" s="1641"/>
      <c r="CH24" s="1641"/>
      <c r="CI24" s="1641"/>
      <c r="CJ24" s="1641"/>
      <c r="CK24" s="1641"/>
      <c r="CL24" s="1641"/>
      <c r="CM24" s="1641"/>
      <c r="CN24" s="1641"/>
      <c r="CO24" s="1641"/>
      <c r="CP24" s="1641"/>
      <c r="CQ24" s="1641"/>
      <c r="CR24" s="1641"/>
      <c r="CS24" s="1641"/>
      <c r="CT24" s="1641"/>
      <c r="CU24" s="1641"/>
      <c r="CV24" s="1641"/>
      <c r="CW24" s="1641"/>
      <c r="CX24" s="1641"/>
      <c r="CY24" s="1641"/>
      <c r="CZ24" s="1641"/>
      <c r="DA24" s="1641"/>
      <c r="DB24" s="1641"/>
      <c r="DC24" s="1641"/>
      <c r="DD24" s="1641"/>
      <c r="DE24" s="2722"/>
      <c r="DM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1641"/>
      <c r="AT25" s="1641"/>
      <c r="AU25" s="1641"/>
      <c r="AV25" s="1641"/>
      <c r="AW25" s="1641"/>
      <c r="AX25" s="1641"/>
      <c r="AY25" s="1641"/>
      <c r="AZ25" s="1641"/>
      <c r="BA25" s="1641"/>
      <c r="BB25" s="1641"/>
      <c r="BC25" s="1641"/>
      <c r="BD25" s="1641"/>
      <c r="BE25" s="1641"/>
      <c r="BF25" s="1641"/>
      <c r="BG25" s="1641"/>
      <c r="BH25" s="1641"/>
      <c r="BI25" s="1641"/>
      <c r="BJ25" s="1641"/>
      <c r="BK25" s="1641"/>
      <c r="BL25" s="1641"/>
      <c r="BM25" s="1641"/>
      <c r="BN25" s="1641"/>
      <c r="BO25" s="1641"/>
      <c r="BP25" s="1641"/>
      <c r="BQ25" s="1641"/>
      <c r="BR25" s="1641"/>
      <c r="BS25" s="1641"/>
      <c r="BT25" s="1641"/>
      <c r="BU25" s="1641"/>
      <c r="BV25" s="1641"/>
      <c r="BW25" s="1641"/>
      <c r="BX25" s="1641"/>
      <c r="BY25" s="1641"/>
      <c r="BZ25" s="1641"/>
      <c r="CA25" s="1641"/>
      <c r="CB25" s="1641"/>
      <c r="CC25" s="1641"/>
      <c r="CD25" s="1641"/>
      <c r="CE25" s="1641"/>
      <c r="CF25" s="1641"/>
      <c r="CG25" s="1641"/>
      <c r="CH25" s="1641"/>
      <c r="CI25" s="1641"/>
      <c r="CJ25" s="1641"/>
      <c r="CK25" s="1641"/>
      <c r="CL25" s="1641"/>
      <c r="CM25" s="1641"/>
      <c r="CN25" s="1641"/>
      <c r="CO25" s="1641"/>
      <c r="CP25" s="1641"/>
      <c r="CQ25" s="1641"/>
      <c r="CR25" s="1641"/>
      <c r="CS25" s="1641"/>
      <c r="CT25" s="1641"/>
      <c r="CU25" s="1641"/>
      <c r="CV25" s="1641"/>
      <c r="CW25" s="1641"/>
      <c r="CX25" s="1641"/>
      <c r="CY25" s="1641"/>
      <c r="CZ25" s="1641"/>
      <c r="DA25" s="1641"/>
      <c r="DB25" s="1641"/>
      <c r="DC25" s="1641"/>
      <c r="DD25" s="1641"/>
      <c r="DE25" s="2722"/>
      <c r="DM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254"/>
      <c r="AT26" s="2254"/>
      <c r="AU26" s="2254"/>
      <c r="AV26" s="2254"/>
      <c r="AW26" s="2254"/>
      <c r="AX26" s="2254"/>
      <c r="AY26" s="2254"/>
      <c r="AZ26" s="2254"/>
      <c r="BA26" s="2254"/>
      <c r="BB26" s="2254"/>
      <c r="BC26" s="2254"/>
      <c r="BD26" s="2254"/>
      <c r="BE26" s="2254"/>
      <c r="BF26" s="2254"/>
      <c r="BG26" s="2254"/>
      <c r="BH26" s="2254"/>
      <c r="BI26" s="2254"/>
      <c r="BJ26" s="2254"/>
      <c r="BK26" s="2254"/>
      <c r="BL26" s="2254"/>
      <c r="BM26" s="2254"/>
      <c r="BN26" s="2254"/>
      <c r="BO26" s="2254"/>
      <c r="BP26" s="2254"/>
      <c r="BQ26" s="2254"/>
      <c r="BR26" s="2254"/>
      <c r="BS26" s="2254"/>
      <c r="BT26" s="2254"/>
      <c r="BU26" s="2254"/>
      <c r="BV26" s="2254"/>
      <c r="BW26" s="2254"/>
      <c r="BX26" s="2254"/>
      <c r="BY26" s="2254"/>
      <c r="BZ26" s="2254"/>
      <c r="CA26" s="2254"/>
      <c r="CB26" s="2254"/>
      <c r="CC26" s="2254"/>
      <c r="CD26" s="2254"/>
      <c r="CE26" s="2254"/>
      <c r="CF26" s="2254"/>
      <c r="CG26" s="2254"/>
      <c r="CH26" s="2254"/>
      <c r="CI26" s="2254"/>
      <c r="CJ26" s="2254"/>
      <c r="CK26" s="2254"/>
      <c r="CL26" s="2254"/>
      <c r="CM26" s="2254"/>
      <c r="CN26" s="2254"/>
      <c r="CO26" s="2254"/>
      <c r="CP26" s="2254"/>
      <c r="CQ26" s="2254"/>
      <c r="CR26" s="2254"/>
      <c r="CS26" s="2254"/>
      <c r="CT26" s="2254"/>
      <c r="CU26" s="2254"/>
      <c r="CV26" s="2254"/>
      <c r="CW26" s="2254"/>
      <c r="CX26" s="2254"/>
      <c r="CY26" s="2254"/>
      <c r="CZ26" s="2254"/>
      <c r="DA26" s="2254"/>
      <c r="DB26" s="2254"/>
      <c r="DC26" s="2254"/>
      <c r="DD26" s="2254"/>
      <c r="DE26" s="2732"/>
      <c r="DM26" s="1161">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255"/>
      <c r="AT27" s="2255"/>
      <c r="AU27" s="2255"/>
      <c r="AV27" s="2255"/>
      <c r="AW27" s="2255"/>
      <c r="AX27" s="2255"/>
      <c r="AY27" s="2255"/>
      <c r="AZ27" s="2255"/>
      <c r="BA27" s="2255"/>
      <c r="BB27" s="2255"/>
      <c r="BC27" s="2255"/>
      <c r="BD27" s="2255"/>
      <c r="BE27" s="2255"/>
      <c r="BF27" s="2255"/>
      <c r="BG27" s="2255"/>
      <c r="BH27" s="2255"/>
      <c r="BI27" s="2255"/>
      <c r="BJ27" s="2255"/>
      <c r="BK27" s="2255"/>
      <c r="BL27" s="2255"/>
      <c r="BM27" s="2255"/>
      <c r="BN27" s="2255"/>
      <c r="BO27" s="2255"/>
      <c r="BP27" s="2255"/>
      <c r="BQ27" s="2255"/>
      <c r="BR27" s="2255"/>
      <c r="BS27" s="2255"/>
      <c r="BT27" s="2255"/>
      <c r="BU27" s="2255"/>
      <c r="BV27" s="2255"/>
      <c r="BW27" s="2255"/>
      <c r="BX27" s="2255"/>
      <c r="BY27" s="2255"/>
      <c r="BZ27" s="2255"/>
      <c r="CA27" s="2255"/>
      <c r="CB27" s="2255"/>
      <c r="CC27" s="2255"/>
      <c r="CD27" s="2255"/>
      <c r="CE27" s="2255"/>
      <c r="CF27" s="2255"/>
      <c r="CG27" s="2255"/>
      <c r="CH27" s="2255"/>
      <c r="CI27" s="2255"/>
      <c r="CJ27" s="2255"/>
      <c r="CK27" s="2255"/>
      <c r="CL27" s="2255"/>
      <c r="CM27" s="2255"/>
      <c r="CN27" s="2255"/>
      <c r="CO27" s="2255"/>
      <c r="CP27" s="2255"/>
      <c r="CQ27" s="2255"/>
      <c r="CR27" s="2255"/>
      <c r="CS27" s="2255"/>
      <c r="CT27" s="2255"/>
      <c r="CU27" s="2255"/>
      <c r="CV27" s="2255"/>
      <c r="CW27" s="2255"/>
      <c r="CX27" s="2255"/>
      <c r="CY27" s="2255"/>
      <c r="CZ27" s="2255"/>
      <c r="DA27" s="2255"/>
      <c r="DB27" s="2255"/>
      <c r="DC27" s="2255"/>
      <c r="DD27" s="2255"/>
      <c r="DE27" s="2733"/>
      <c r="DM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c r="BV28" s="328"/>
      <c r="BW28" s="328"/>
      <c r="BX28" s="328"/>
      <c r="BY28" s="328"/>
      <c r="BZ28" s="328"/>
      <c r="CA28" s="328"/>
      <c r="CB28" s="328"/>
      <c r="CC28" s="328"/>
      <c r="CD28" s="328"/>
      <c r="CE28" s="328"/>
      <c r="CF28" s="328"/>
      <c r="CG28" s="328"/>
      <c r="CH28" s="328"/>
      <c r="CI28" s="328"/>
      <c r="CJ28" s="328"/>
      <c r="CK28" s="328"/>
      <c r="CL28" s="328"/>
      <c r="CM28" s="328"/>
      <c r="CN28" s="328"/>
      <c r="CO28" s="328"/>
      <c r="CP28" s="328"/>
      <c r="CQ28" s="328"/>
      <c r="CR28" s="328"/>
      <c r="CS28" s="328"/>
      <c r="CT28" s="328"/>
      <c r="CU28" s="328"/>
      <c r="CV28" s="328"/>
      <c r="CW28" s="328"/>
      <c r="CX28" s="328"/>
      <c r="CY28" s="328"/>
      <c r="CZ28" s="328"/>
      <c r="DA28" s="328"/>
      <c r="DB28" s="328"/>
      <c r="DC28" s="328"/>
      <c r="DD28" s="328"/>
      <c r="DE28" s="2734"/>
      <c r="DF28" s="515"/>
      <c r="DM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1641"/>
      <c r="AT29" s="2257" t="str">
        <f>IF(TITLE_NAME_OR_PR_CHANGE="",IF(TITLE_NAME_OR_PR="","",TITLE_NAME_OR_PR),TITLE_NAME_OR_PR_CHANGE)</f>
        <v/>
      </c>
      <c r="AU29" s="2257"/>
      <c r="AV29" s="2257"/>
      <c r="AW29" s="2257"/>
      <c r="AX29" s="2257"/>
      <c r="AY29" s="2257"/>
      <c r="AZ29" s="2257"/>
      <c r="BA29" s="1641"/>
      <c r="BB29" s="2257" t="str">
        <f>IF(TITLE_NAME_OR_PR_CHANGE="",IF(TITLE_NAME_OR_PR="","",TITLE_NAME_OR_PR),TITLE_NAME_OR_PR_CHANGE)</f>
        <v/>
      </c>
      <c r="BC29" s="2257"/>
      <c r="BD29" s="2257"/>
      <c r="BE29" s="2257"/>
      <c r="BF29" s="2257"/>
      <c r="BG29" s="2257"/>
      <c r="BH29" s="2257"/>
      <c r="BI29" s="1641"/>
      <c r="BJ29" s="2257" t="str">
        <f>IF(TITLE_NAME_OR_PR_CHANGE="",IF(TITLE_NAME_OR_PR="","",TITLE_NAME_OR_PR),TITLE_NAME_OR_PR_CHANGE)</f>
        <v/>
      </c>
      <c r="BK29" s="2257"/>
      <c r="BL29" s="2257"/>
      <c r="BM29" s="2257"/>
      <c r="BN29" s="2257"/>
      <c r="BO29" s="2257"/>
      <c r="BP29" s="2257"/>
      <c r="BQ29" s="1641"/>
      <c r="BR29" s="2257" t="str">
        <f>IF(TITLE_NAME_OR_PR_CHANGE="",IF(TITLE_NAME_OR_PR="","",TITLE_NAME_OR_PR),TITLE_NAME_OR_PR_CHANGE)</f>
        <v/>
      </c>
      <c r="BS29" s="2257"/>
      <c r="BT29" s="2257"/>
      <c r="BU29" s="2257"/>
      <c r="BV29" s="2257"/>
      <c r="BW29" s="2257"/>
      <c r="BX29" s="2257"/>
      <c r="BY29" s="1641"/>
      <c r="BZ29" s="2257" t="str">
        <f>IF(TITLE_NAME_OR_PR_CHANGE="",IF(TITLE_NAME_OR_PR="","",TITLE_NAME_OR_PR),TITLE_NAME_OR_PR_CHANGE)</f>
        <v/>
      </c>
      <c r="CA29" s="2257"/>
      <c r="CB29" s="2257"/>
      <c r="CC29" s="2257"/>
      <c r="CD29" s="2257"/>
      <c r="CE29" s="2257"/>
      <c r="CF29" s="2257"/>
      <c r="CG29" s="1641"/>
      <c r="CH29" s="2257" t="str">
        <f>IF(TITLE_NAME_OR_PR_CHANGE="",IF(TITLE_NAME_OR_PR="","",TITLE_NAME_OR_PR),TITLE_NAME_OR_PR_CHANGE)</f>
        <v/>
      </c>
      <c r="CI29" s="2257"/>
      <c r="CJ29" s="2257"/>
      <c r="CK29" s="2257"/>
      <c r="CL29" s="2257"/>
      <c r="CM29" s="2257"/>
      <c r="CN29" s="2257"/>
      <c r="CO29" s="1641"/>
      <c r="CP29" s="2257" t="str">
        <f>IF(TITLE_NAME_OR_PR_CHANGE="",IF(TITLE_NAME_OR_PR="","",TITLE_NAME_OR_PR),TITLE_NAME_OR_PR_CHANGE)</f>
        <v/>
      </c>
      <c r="CQ29" s="2257"/>
      <c r="CR29" s="2257"/>
      <c r="CS29" s="2257"/>
      <c r="CT29" s="2257"/>
      <c r="CU29" s="2257"/>
      <c r="CV29" s="2257"/>
      <c r="CW29" s="1641"/>
      <c r="CX29" s="2257" t="str">
        <f>IF(TITLE_NAME_OR_PR_CHANGE="",IF(TITLE_NAME_OR_PR="","",TITLE_NAME_OR_PR),TITLE_NAME_OR_PR_CHANGE)</f>
        <v/>
      </c>
      <c r="CY29" s="2257"/>
      <c r="CZ29" s="2257"/>
      <c r="DA29" s="2257"/>
      <c r="DB29" s="2257"/>
      <c r="DC29" s="2257"/>
      <c r="DD29" s="2257"/>
      <c r="DE29" s="2722"/>
      <c r="DF29" s="332"/>
      <c r="DG29" s="286"/>
      <c r="DH29" s="374"/>
      <c r="DI29" s="374"/>
      <c r="DJ29" s="374"/>
      <c r="DK29" s="374"/>
      <c r="DL29" s="374"/>
      <c r="DM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2270" t="str">
        <f>IF(TITLE_DATE_PR_CHANGE="",IF(TITLE_DATE_PR="","",TITLE_DATE_PR),TITLE_DATE_PR_CHANGE)</f>
        <v>45989</v>
      </c>
      <c r="AM30" s="2270"/>
      <c r="AN30" s="2270"/>
      <c r="AO30" s="2270"/>
      <c r="AP30" s="2270"/>
      <c r="AQ30" s="2270"/>
      <c r="AR30" s="2270"/>
      <c r="AS30" s="1641"/>
      <c r="AT30" s="2270" t="str">
        <f>IF(TITLE_DATE_PR_CHANGE="",IF(TITLE_DATE_PR="","",TITLE_DATE_PR),TITLE_DATE_PR_CHANGE)</f>
        <v>45989</v>
      </c>
      <c r="AU30" s="2270"/>
      <c r="AV30" s="2270"/>
      <c r="AW30" s="2270"/>
      <c r="AX30" s="2270"/>
      <c r="AY30" s="2270"/>
      <c r="AZ30" s="2270"/>
      <c r="BA30" s="1641"/>
      <c r="BB30" s="2270" t="str">
        <f>IF(TITLE_DATE_PR_CHANGE="",IF(TITLE_DATE_PR="","",TITLE_DATE_PR),TITLE_DATE_PR_CHANGE)</f>
        <v>45989</v>
      </c>
      <c r="BC30" s="2270"/>
      <c r="BD30" s="2270"/>
      <c r="BE30" s="2270"/>
      <c r="BF30" s="2270"/>
      <c r="BG30" s="2270"/>
      <c r="BH30" s="2270"/>
      <c r="BI30" s="1641"/>
      <c r="BJ30" s="2270" t="str">
        <f>IF(TITLE_DATE_PR_CHANGE="",IF(TITLE_DATE_PR="","",TITLE_DATE_PR),TITLE_DATE_PR_CHANGE)</f>
        <v>45989</v>
      </c>
      <c r="BK30" s="2270"/>
      <c r="BL30" s="2270"/>
      <c r="BM30" s="2270"/>
      <c r="BN30" s="2270"/>
      <c r="BO30" s="2270"/>
      <c r="BP30" s="2270"/>
      <c r="BQ30" s="1641"/>
      <c r="BR30" s="2270" t="str">
        <f>IF(TITLE_DATE_PR_CHANGE="",IF(TITLE_DATE_PR="","",TITLE_DATE_PR),TITLE_DATE_PR_CHANGE)</f>
        <v>45989</v>
      </c>
      <c r="BS30" s="2270"/>
      <c r="BT30" s="2270"/>
      <c r="BU30" s="2270"/>
      <c r="BV30" s="2270"/>
      <c r="BW30" s="2270"/>
      <c r="BX30" s="2270"/>
      <c r="BY30" s="1641"/>
      <c r="BZ30" s="2270" t="str">
        <f>IF(TITLE_DATE_PR_CHANGE="",IF(TITLE_DATE_PR="","",TITLE_DATE_PR),TITLE_DATE_PR_CHANGE)</f>
        <v>45989</v>
      </c>
      <c r="CA30" s="2270"/>
      <c r="CB30" s="2270"/>
      <c r="CC30" s="2270"/>
      <c r="CD30" s="2270"/>
      <c r="CE30" s="2270"/>
      <c r="CF30" s="2270"/>
      <c r="CG30" s="1641"/>
      <c r="CH30" s="2270" t="str">
        <f>IF(TITLE_DATE_PR_CHANGE="",IF(TITLE_DATE_PR="","",TITLE_DATE_PR),TITLE_DATE_PR_CHANGE)</f>
        <v>45989</v>
      </c>
      <c r="CI30" s="2270"/>
      <c r="CJ30" s="2270"/>
      <c r="CK30" s="2270"/>
      <c r="CL30" s="2270"/>
      <c r="CM30" s="2270"/>
      <c r="CN30" s="2270"/>
      <c r="CO30" s="1641"/>
      <c r="CP30" s="2270" t="str">
        <f>IF(TITLE_DATE_PR_CHANGE="",IF(TITLE_DATE_PR="","",TITLE_DATE_PR),TITLE_DATE_PR_CHANGE)</f>
        <v>45989</v>
      </c>
      <c r="CQ30" s="2270"/>
      <c r="CR30" s="2270"/>
      <c r="CS30" s="2270"/>
      <c r="CT30" s="2270"/>
      <c r="CU30" s="2270"/>
      <c r="CV30" s="2270"/>
      <c r="CW30" s="1641"/>
      <c r="CX30" s="2270" t="str">
        <f>IF(TITLE_DATE_PR_CHANGE="",IF(TITLE_DATE_PR="","",TITLE_DATE_PR),TITLE_DATE_PR_CHANGE)</f>
        <v>45989</v>
      </c>
      <c r="CY30" s="2270"/>
      <c r="CZ30" s="2270"/>
      <c r="DA30" s="2270"/>
      <c r="DB30" s="2270"/>
      <c r="DC30" s="2270"/>
      <c r="DD30" s="2270"/>
      <c r="DE30" s="2722"/>
      <c r="DF30" s="332"/>
      <c r="DG30" s="286"/>
      <c r="DH30" s="374"/>
      <c r="DI30" s="374"/>
      <c r="DJ30" s="374"/>
      <c r="DK30" s="374"/>
      <c r="DL30" s="374"/>
      <c r="DM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2257" t="str">
        <f>IF(TITLE_NUMBER_PR_CHANGE="",IF(TITLE_NUMBER_PR="","",TITLE_NUMBER_PR),TITLE_NUMBER_PR_CHANGE)</f>
        <v>б/н</v>
      </c>
      <c r="AM31" s="2257"/>
      <c r="AN31" s="2257"/>
      <c r="AO31" s="2257"/>
      <c r="AP31" s="2257"/>
      <c r="AQ31" s="2257"/>
      <c r="AR31" s="2257"/>
      <c r="AS31" s="1641"/>
      <c r="AT31" s="2257" t="str">
        <f>IF(TITLE_NUMBER_PR_CHANGE="",IF(TITLE_NUMBER_PR="","",TITLE_NUMBER_PR),TITLE_NUMBER_PR_CHANGE)</f>
        <v>б/н</v>
      </c>
      <c r="AU31" s="2257"/>
      <c r="AV31" s="2257"/>
      <c r="AW31" s="2257"/>
      <c r="AX31" s="2257"/>
      <c r="AY31" s="2257"/>
      <c r="AZ31" s="2257"/>
      <c r="BA31" s="1641"/>
      <c r="BB31" s="2257" t="str">
        <f>IF(TITLE_NUMBER_PR_CHANGE="",IF(TITLE_NUMBER_PR="","",TITLE_NUMBER_PR),TITLE_NUMBER_PR_CHANGE)</f>
        <v>б/н</v>
      </c>
      <c r="BC31" s="2257"/>
      <c r="BD31" s="2257"/>
      <c r="BE31" s="2257"/>
      <c r="BF31" s="2257"/>
      <c r="BG31" s="2257"/>
      <c r="BH31" s="2257"/>
      <c r="BI31" s="1641"/>
      <c r="BJ31" s="2257" t="str">
        <f>IF(TITLE_NUMBER_PR_CHANGE="",IF(TITLE_NUMBER_PR="","",TITLE_NUMBER_PR),TITLE_NUMBER_PR_CHANGE)</f>
        <v>б/н</v>
      </c>
      <c r="BK31" s="2257"/>
      <c r="BL31" s="2257"/>
      <c r="BM31" s="2257"/>
      <c r="BN31" s="2257"/>
      <c r="BO31" s="2257"/>
      <c r="BP31" s="2257"/>
      <c r="BQ31" s="1641"/>
      <c r="BR31" s="2257" t="str">
        <f>IF(TITLE_NUMBER_PR_CHANGE="",IF(TITLE_NUMBER_PR="","",TITLE_NUMBER_PR),TITLE_NUMBER_PR_CHANGE)</f>
        <v>б/н</v>
      </c>
      <c r="BS31" s="2257"/>
      <c r="BT31" s="2257"/>
      <c r="BU31" s="2257"/>
      <c r="BV31" s="2257"/>
      <c r="BW31" s="2257"/>
      <c r="BX31" s="2257"/>
      <c r="BY31" s="1641"/>
      <c r="BZ31" s="2257" t="str">
        <f>IF(TITLE_NUMBER_PR_CHANGE="",IF(TITLE_NUMBER_PR="","",TITLE_NUMBER_PR),TITLE_NUMBER_PR_CHANGE)</f>
        <v>б/н</v>
      </c>
      <c r="CA31" s="2257"/>
      <c r="CB31" s="2257"/>
      <c r="CC31" s="2257"/>
      <c r="CD31" s="2257"/>
      <c r="CE31" s="2257"/>
      <c r="CF31" s="2257"/>
      <c r="CG31" s="1641"/>
      <c r="CH31" s="2257" t="str">
        <f>IF(TITLE_NUMBER_PR_CHANGE="",IF(TITLE_NUMBER_PR="","",TITLE_NUMBER_PR),TITLE_NUMBER_PR_CHANGE)</f>
        <v>б/н</v>
      </c>
      <c r="CI31" s="2257"/>
      <c r="CJ31" s="2257"/>
      <c r="CK31" s="2257"/>
      <c r="CL31" s="2257"/>
      <c r="CM31" s="2257"/>
      <c r="CN31" s="2257"/>
      <c r="CO31" s="1641"/>
      <c r="CP31" s="2257" t="str">
        <f>IF(TITLE_NUMBER_PR_CHANGE="",IF(TITLE_NUMBER_PR="","",TITLE_NUMBER_PR),TITLE_NUMBER_PR_CHANGE)</f>
        <v>б/н</v>
      </c>
      <c r="CQ31" s="2257"/>
      <c r="CR31" s="2257"/>
      <c r="CS31" s="2257"/>
      <c r="CT31" s="2257"/>
      <c r="CU31" s="2257"/>
      <c r="CV31" s="2257"/>
      <c r="CW31" s="1641"/>
      <c r="CX31" s="2257" t="str">
        <f>IF(TITLE_NUMBER_PR_CHANGE="",IF(TITLE_NUMBER_PR="","",TITLE_NUMBER_PR),TITLE_NUMBER_PR_CHANGE)</f>
        <v>б/н</v>
      </c>
      <c r="CY31" s="2257"/>
      <c r="CZ31" s="2257"/>
      <c r="DA31" s="2257"/>
      <c r="DB31" s="2257"/>
      <c r="DC31" s="2257"/>
      <c r="DD31" s="2257"/>
      <c r="DE31" s="2722"/>
      <c r="DF31" s="332"/>
      <c r="DG31" s="286"/>
      <c r="DH31" s="374"/>
      <c r="DI31" s="374"/>
      <c r="DJ31" s="374"/>
      <c r="DK31" s="374"/>
      <c r="DL31" s="374"/>
      <c r="DM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1641"/>
      <c r="AT32" s="2257" t="str">
        <f>IF(TITLE_IST_PUB_CHANGE="",IF(TITLE_IST_PUB="","",TITLE_IST_PUB),TITLE_IST_PUB_CHANGE)</f>
        <v/>
      </c>
      <c r="AU32" s="2257"/>
      <c r="AV32" s="2257"/>
      <c r="AW32" s="2257"/>
      <c r="AX32" s="2257"/>
      <c r="AY32" s="2257"/>
      <c r="AZ32" s="2257"/>
      <c r="BA32" s="1641"/>
      <c r="BB32" s="2257" t="str">
        <f>IF(TITLE_IST_PUB_CHANGE="",IF(TITLE_IST_PUB="","",TITLE_IST_PUB),TITLE_IST_PUB_CHANGE)</f>
        <v/>
      </c>
      <c r="BC32" s="2257"/>
      <c r="BD32" s="2257"/>
      <c r="BE32" s="2257"/>
      <c r="BF32" s="2257"/>
      <c r="BG32" s="2257"/>
      <c r="BH32" s="2257"/>
      <c r="BI32" s="1641"/>
      <c r="BJ32" s="2257" t="str">
        <f>IF(TITLE_IST_PUB_CHANGE="",IF(TITLE_IST_PUB="","",TITLE_IST_PUB),TITLE_IST_PUB_CHANGE)</f>
        <v/>
      </c>
      <c r="BK32" s="2257"/>
      <c r="BL32" s="2257"/>
      <c r="BM32" s="2257"/>
      <c r="BN32" s="2257"/>
      <c r="BO32" s="2257"/>
      <c r="BP32" s="2257"/>
      <c r="BQ32" s="1641"/>
      <c r="BR32" s="2257" t="str">
        <f>IF(TITLE_IST_PUB_CHANGE="",IF(TITLE_IST_PUB="","",TITLE_IST_PUB),TITLE_IST_PUB_CHANGE)</f>
        <v/>
      </c>
      <c r="BS32" s="2257"/>
      <c r="BT32" s="2257"/>
      <c r="BU32" s="2257"/>
      <c r="BV32" s="2257"/>
      <c r="BW32" s="2257"/>
      <c r="BX32" s="2257"/>
      <c r="BY32" s="1641"/>
      <c r="BZ32" s="2257" t="str">
        <f>IF(TITLE_IST_PUB_CHANGE="",IF(TITLE_IST_PUB="","",TITLE_IST_PUB),TITLE_IST_PUB_CHANGE)</f>
        <v/>
      </c>
      <c r="CA32" s="2257"/>
      <c r="CB32" s="2257"/>
      <c r="CC32" s="2257"/>
      <c r="CD32" s="2257"/>
      <c r="CE32" s="2257"/>
      <c r="CF32" s="2257"/>
      <c r="CG32" s="1641"/>
      <c r="CH32" s="2257" t="str">
        <f>IF(TITLE_IST_PUB_CHANGE="",IF(TITLE_IST_PUB="","",TITLE_IST_PUB),TITLE_IST_PUB_CHANGE)</f>
        <v/>
      </c>
      <c r="CI32" s="2257"/>
      <c r="CJ32" s="2257"/>
      <c r="CK32" s="2257"/>
      <c r="CL32" s="2257"/>
      <c r="CM32" s="2257"/>
      <c r="CN32" s="2257"/>
      <c r="CO32" s="1641"/>
      <c r="CP32" s="2257" t="str">
        <f>IF(TITLE_IST_PUB_CHANGE="",IF(TITLE_IST_PUB="","",TITLE_IST_PUB),TITLE_IST_PUB_CHANGE)</f>
        <v/>
      </c>
      <c r="CQ32" s="2257"/>
      <c r="CR32" s="2257"/>
      <c r="CS32" s="2257"/>
      <c r="CT32" s="2257"/>
      <c r="CU32" s="2257"/>
      <c r="CV32" s="2257"/>
      <c r="CW32" s="1641"/>
      <c r="CX32" s="2257" t="str">
        <f>IF(TITLE_IST_PUB_CHANGE="",IF(TITLE_IST_PUB="","",TITLE_IST_PUB),TITLE_IST_PUB_CHANGE)</f>
        <v/>
      </c>
      <c r="CY32" s="2257"/>
      <c r="CZ32" s="2257"/>
      <c r="DA32" s="2257"/>
      <c r="DB32" s="2257"/>
      <c r="DC32" s="2257"/>
      <c r="DD32" s="2257"/>
      <c r="DE32" s="2722"/>
      <c r="DF32" s="332"/>
      <c r="DG32" s="286"/>
      <c r="DH32" s="374"/>
      <c r="DI32" s="374"/>
      <c r="DJ32" s="374"/>
      <c r="DK32" s="374"/>
      <c r="DL32" s="374"/>
      <c r="DM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8"/>
      <c r="CC33" s="328"/>
      <c r="CD33" s="328"/>
      <c r="CE33" s="328"/>
      <c r="CF33" s="328"/>
      <c r="CG33" s="328"/>
      <c r="CH33" s="328"/>
      <c r="CI33" s="328"/>
      <c r="CJ33" s="328"/>
      <c r="CK33" s="328"/>
      <c r="CL33" s="328"/>
      <c r="CM33" s="328"/>
      <c r="CN33" s="328"/>
      <c r="CO33" s="328"/>
      <c r="CP33" s="328"/>
      <c r="CQ33" s="328"/>
      <c r="CR33" s="328"/>
      <c r="CS33" s="328"/>
      <c r="CT33" s="328"/>
      <c r="CU33" s="328"/>
      <c r="CV33" s="328"/>
      <c r="CW33" s="328"/>
      <c r="CX33" s="328"/>
      <c r="CY33" s="328"/>
      <c r="CZ33" s="328"/>
      <c r="DA33" s="328"/>
      <c r="DB33" s="328"/>
      <c r="DC33" s="328"/>
      <c r="DD33" s="328"/>
      <c r="DE33" s="2734"/>
      <c r="DF33" s="515"/>
      <c r="DM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2270" t="str">
        <f>IF(TITLE_DATE_PR_CHANGE="",IF(TITLE_DATE_PR="","",TITLE_DATE_PR),TITLE_DATE_PR_CHANGE)</f>
        <v>45989</v>
      </c>
      <c r="AM34" s="2270"/>
      <c r="AN34" s="2270"/>
      <c r="AO34" s="2270"/>
      <c r="AP34" s="2270"/>
      <c r="AQ34" s="2270"/>
      <c r="AR34" s="2270"/>
      <c r="AS34" s="1641"/>
      <c r="AT34" s="2270" t="str">
        <f>IF(TITLE_DATE_PR_CHANGE="",IF(TITLE_DATE_PR="","",TITLE_DATE_PR),TITLE_DATE_PR_CHANGE)</f>
        <v>45989</v>
      </c>
      <c r="AU34" s="2270"/>
      <c r="AV34" s="2270"/>
      <c r="AW34" s="2270"/>
      <c r="AX34" s="2270"/>
      <c r="AY34" s="2270"/>
      <c r="AZ34" s="2270"/>
      <c r="BA34" s="1641"/>
      <c r="BB34" s="2270" t="str">
        <f>IF(TITLE_DATE_PR_CHANGE="",IF(TITLE_DATE_PR="","",TITLE_DATE_PR),TITLE_DATE_PR_CHANGE)</f>
        <v>45989</v>
      </c>
      <c r="BC34" s="2270"/>
      <c r="BD34" s="2270"/>
      <c r="BE34" s="2270"/>
      <c r="BF34" s="2270"/>
      <c r="BG34" s="2270"/>
      <c r="BH34" s="2270"/>
      <c r="BI34" s="1641"/>
      <c r="BJ34" s="2270" t="str">
        <f>IF(TITLE_DATE_PR_CHANGE="",IF(TITLE_DATE_PR="","",TITLE_DATE_PR),TITLE_DATE_PR_CHANGE)</f>
        <v>45989</v>
      </c>
      <c r="BK34" s="2270"/>
      <c r="BL34" s="2270"/>
      <c r="BM34" s="2270"/>
      <c r="BN34" s="2270"/>
      <c r="BO34" s="2270"/>
      <c r="BP34" s="2270"/>
      <c r="BQ34" s="1641"/>
      <c r="BR34" s="2270" t="str">
        <f>IF(TITLE_DATE_PR_CHANGE="",IF(TITLE_DATE_PR="","",TITLE_DATE_PR),TITLE_DATE_PR_CHANGE)</f>
        <v>45989</v>
      </c>
      <c r="BS34" s="2270"/>
      <c r="BT34" s="2270"/>
      <c r="BU34" s="2270"/>
      <c r="BV34" s="2270"/>
      <c r="BW34" s="2270"/>
      <c r="BX34" s="2270"/>
      <c r="BY34" s="1641"/>
      <c r="BZ34" s="2270" t="str">
        <f>IF(TITLE_DATE_PR_CHANGE="",IF(TITLE_DATE_PR="","",TITLE_DATE_PR),TITLE_DATE_PR_CHANGE)</f>
        <v>45989</v>
      </c>
      <c r="CA34" s="2270"/>
      <c r="CB34" s="2270"/>
      <c r="CC34" s="2270"/>
      <c r="CD34" s="2270"/>
      <c r="CE34" s="2270"/>
      <c r="CF34" s="2270"/>
      <c r="CG34" s="1641"/>
      <c r="CH34" s="2270" t="str">
        <f>IF(TITLE_DATE_PR_CHANGE="",IF(TITLE_DATE_PR="","",TITLE_DATE_PR),TITLE_DATE_PR_CHANGE)</f>
        <v>45989</v>
      </c>
      <c r="CI34" s="2270"/>
      <c r="CJ34" s="2270"/>
      <c r="CK34" s="2270"/>
      <c r="CL34" s="2270"/>
      <c r="CM34" s="2270"/>
      <c r="CN34" s="2270"/>
      <c r="CO34" s="1641"/>
      <c r="CP34" s="2270" t="str">
        <f>IF(TITLE_DATE_PR_CHANGE="",IF(TITLE_DATE_PR="","",TITLE_DATE_PR),TITLE_DATE_PR_CHANGE)</f>
        <v>45989</v>
      </c>
      <c r="CQ34" s="2270"/>
      <c r="CR34" s="2270"/>
      <c r="CS34" s="2270"/>
      <c r="CT34" s="2270"/>
      <c r="CU34" s="2270"/>
      <c r="CV34" s="2270"/>
      <c r="CW34" s="1641"/>
      <c r="CX34" s="2270" t="str">
        <f>IF(TITLE_DATE_PR_CHANGE="",IF(TITLE_DATE_PR="","",TITLE_DATE_PR),TITLE_DATE_PR_CHANGE)</f>
        <v>45989</v>
      </c>
      <c r="CY34" s="2270"/>
      <c r="CZ34" s="2270"/>
      <c r="DA34" s="2270"/>
      <c r="DB34" s="2270"/>
      <c r="DC34" s="2270"/>
      <c r="DD34" s="2270"/>
      <c r="DE34" s="2722"/>
      <c r="DF34" s="332"/>
      <c r="DG34" s="286"/>
      <c r="DH34" s="374"/>
      <c r="DI34" s="374"/>
      <c r="DJ34" s="374"/>
      <c r="DK34" s="374"/>
      <c r="DL34" s="374"/>
      <c r="DM34" s="424">
        <v>0</v>
      </c>
    </row>
    <row s="1859" customFormat="1" customHeight="1" ht="18.7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2257" t="str">
        <f>IF(TITLE_NUMBER_PR_CHANGE="",IF(TITLE_NUMBER_PR="","",TITLE_NUMBER_PR),TITLE_NUMBER_PR_CHANGE)</f>
        <v>б/н</v>
      </c>
      <c r="AM35" s="2257"/>
      <c r="AN35" s="2257"/>
      <c r="AO35" s="2257"/>
      <c r="AP35" s="2257"/>
      <c r="AQ35" s="2257"/>
      <c r="AR35" s="2257"/>
      <c r="AS35" s="1641"/>
      <c r="AT35" s="2257" t="str">
        <f>IF(TITLE_NUMBER_PR_CHANGE="",IF(TITLE_NUMBER_PR="","",TITLE_NUMBER_PR),TITLE_NUMBER_PR_CHANGE)</f>
        <v>б/н</v>
      </c>
      <c r="AU35" s="2257"/>
      <c r="AV35" s="2257"/>
      <c r="AW35" s="2257"/>
      <c r="AX35" s="2257"/>
      <c r="AY35" s="2257"/>
      <c r="AZ35" s="2257"/>
      <c r="BA35" s="1641"/>
      <c r="BB35" s="2257" t="str">
        <f>IF(TITLE_NUMBER_PR_CHANGE="",IF(TITLE_NUMBER_PR="","",TITLE_NUMBER_PR),TITLE_NUMBER_PR_CHANGE)</f>
        <v>б/н</v>
      </c>
      <c r="BC35" s="2257"/>
      <c r="BD35" s="2257"/>
      <c r="BE35" s="2257"/>
      <c r="BF35" s="2257"/>
      <c r="BG35" s="2257"/>
      <c r="BH35" s="2257"/>
      <c r="BI35" s="1641"/>
      <c r="BJ35" s="2257" t="str">
        <f>IF(TITLE_NUMBER_PR_CHANGE="",IF(TITLE_NUMBER_PR="","",TITLE_NUMBER_PR),TITLE_NUMBER_PR_CHANGE)</f>
        <v>б/н</v>
      </c>
      <c r="BK35" s="2257"/>
      <c r="BL35" s="2257"/>
      <c r="BM35" s="2257"/>
      <c r="BN35" s="2257"/>
      <c r="BO35" s="2257"/>
      <c r="BP35" s="2257"/>
      <c r="BQ35" s="1641"/>
      <c r="BR35" s="2257" t="str">
        <f>IF(TITLE_NUMBER_PR_CHANGE="",IF(TITLE_NUMBER_PR="","",TITLE_NUMBER_PR),TITLE_NUMBER_PR_CHANGE)</f>
        <v>б/н</v>
      </c>
      <c r="BS35" s="2257"/>
      <c r="BT35" s="2257"/>
      <c r="BU35" s="2257"/>
      <c r="BV35" s="2257"/>
      <c r="BW35" s="2257"/>
      <c r="BX35" s="2257"/>
      <c r="BY35" s="1641"/>
      <c r="BZ35" s="2257" t="str">
        <f>IF(TITLE_NUMBER_PR_CHANGE="",IF(TITLE_NUMBER_PR="","",TITLE_NUMBER_PR),TITLE_NUMBER_PR_CHANGE)</f>
        <v>б/н</v>
      </c>
      <c r="CA35" s="2257"/>
      <c r="CB35" s="2257"/>
      <c r="CC35" s="2257"/>
      <c r="CD35" s="2257"/>
      <c r="CE35" s="2257"/>
      <c r="CF35" s="2257"/>
      <c r="CG35" s="1641"/>
      <c r="CH35" s="2257" t="str">
        <f>IF(TITLE_NUMBER_PR_CHANGE="",IF(TITLE_NUMBER_PR="","",TITLE_NUMBER_PR),TITLE_NUMBER_PR_CHANGE)</f>
        <v>б/н</v>
      </c>
      <c r="CI35" s="2257"/>
      <c r="CJ35" s="2257"/>
      <c r="CK35" s="2257"/>
      <c r="CL35" s="2257"/>
      <c r="CM35" s="2257"/>
      <c r="CN35" s="2257"/>
      <c r="CO35" s="1641"/>
      <c r="CP35" s="2257" t="str">
        <f>IF(TITLE_NUMBER_PR_CHANGE="",IF(TITLE_NUMBER_PR="","",TITLE_NUMBER_PR),TITLE_NUMBER_PR_CHANGE)</f>
        <v>б/н</v>
      </c>
      <c r="CQ35" s="2257"/>
      <c r="CR35" s="2257"/>
      <c r="CS35" s="2257"/>
      <c r="CT35" s="2257"/>
      <c r="CU35" s="2257"/>
      <c r="CV35" s="2257"/>
      <c r="CW35" s="1641"/>
      <c r="CX35" s="2257" t="str">
        <f>IF(TITLE_NUMBER_PR_CHANGE="",IF(TITLE_NUMBER_PR="","",TITLE_NUMBER_PR),TITLE_NUMBER_PR_CHANGE)</f>
        <v>б/н</v>
      </c>
      <c r="CY35" s="2257"/>
      <c r="CZ35" s="2257"/>
      <c r="DA35" s="2257"/>
      <c r="DB35" s="2257"/>
      <c r="DC35" s="2257"/>
      <c r="DD35" s="2257"/>
      <c r="DE35" s="2722"/>
      <c r="DF35" s="332"/>
      <c r="DG35" s="286"/>
      <c r="DH35" s="374"/>
      <c r="DI35" s="374"/>
      <c r="DJ35" s="374"/>
      <c r="DK35" s="374"/>
      <c r="DL35" s="374"/>
      <c r="DM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L36" s="1641"/>
      <c r="AM36" s="1641"/>
      <c r="AN36" s="1641"/>
      <c r="AO36" s="1641"/>
      <c r="AP36" s="1641"/>
      <c r="AQ36" s="1641"/>
      <c r="AR36" s="1641"/>
      <c r="AS36" s="1648" t="s">
        <v>449</v>
      </c>
      <c r="AT36" s="1641"/>
      <c r="AU36" s="1641"/>
      <c r="AV36" s="1641"/>
      <c r="AW36" s="1641"/>
      <c r="AX36" s="1641"/>
      <c r="AY36" s="1641"/>
      <c r="AZ36" s="1641"/>
      <c r="BA36" s="1648" t="s">
        <v>449</v>
      </c>
      <c r="BB36" s="1641"/>
      <c r="BC36" s="1641"/>
      <c r="BD36" s="1641"/>
      <c r="BE36" s="1641"/>
      <c r="BF36" s="1641"/>
      <c r="BG36" s="1641"/>
      <c r="BH36" s="1641"/>
      <c r="BI36" s="1648" t="s">
        <v>449</v>
      </c>
      <c r="BJ36" s="1641"/>
      <c r="BK36" s="1641"/>
      <c r="BL36" s="1641"/>
      <c r="BM36" s="1641"/>
      <c r="BN36" s="1641"/>
      <c r="BO36" s="1641"/>
      <c r="BP36" s="1641"/>
      <c r="BQ36" s="1648" t="s">
        <v>449</v>
      </c>
      <c r="BR36" s="1641"/>
      <c r="BS36" s="1641"/>
      <c r="BT36" s="1641"/>
      <c r="BU36" s="1641"/>
      <c r="BV36" s="1641"/>
      <c r="BW36" s="1641"/>
      <c r="BX36" s="1641"/>
      <c r="BY36" s="1648" t="s">
        <v>449</v>
      </c>
      <c r="BZ36" s="1641"/>
      <c r="CA36" s="1641"/>
      <c r="CB36" s="1641"/>
      <c r="CC36" s="1641"/>
      <c r="CD36" s="1641"/>
      <c r="CE36" s="1641"/>
      <c r="CF36" s="1641"/>
      <c r="CG36" s="1648" t="s">
        <v>449</v>
      </c>
      <c r="CH36" s="1641"/>
      <c r="CI36" s="1641"/>
      <c r="CJ36" s="1641"/>
      <c r="CK36" s="1641"/>
      <c r="CL36" s="1641"/>
      <c r="CM36" s="1641"/>
      <c r="CN36" s="1641"/>
      <c r="CO36" s="1648" t="s">
        <v>449</v>
      </c>
      <c r="CP36" s="1641"/>
      <c r="CQ36" s="1641"/>
      <c r="CR36" s="1641"/>
      <c r="CS36" s="1641"/>
      <c r="CT36" s="1641"/>
      <c r="CU36" s="1641"/>
      <c r="CV36" s="1641"/>
      <c r="CW36" s="1648" t="s">
        <v>449</v>
      </c>
      <c r="CX36" s="1641"/>
      <c r="CY36" s="1641"/>
      <c r="CZ36" s="1641"/>
      <c r="DA36" s="1641"/>
      <c r="DB36" s="1641"/>
      <c r="DC36" s="1641"/>
      <c r="DD36" s="1641"/>
      <c r="DE36" s="2735" t="s">
        <v>449</v>
      </c>
      <c r="DH36" s="374"/>
      <c r="DI36" s="374"/>
      <c r="DJ36" s="374"/>
      <c r="DK36" s="374"/>
      <c r="DL36" s="374"/>
      <c r="DM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173</v>
      </c>
      <c r="AM37" s="2258"/>
      <c r="AN37" s="2258"/>
      <c r="AO37" s="2258"/>
      <c r="AP37" s="2258"/>
      <c r="AQ37" s="2258"/>
      <c r="AR37" s="2258"/>
      <c r="AS37" s="2258"/>
      <c r="AT37" s="2258" t="s">
        <v>173</v>
      </c>
      <c r="AU37" s="2258"/>
      <c r="AV37" s="2258"/>
      <c r="AW37" s="2258"/>
      <c r="AX37" s="2258"/>
      <c r="AY37" s="2258"/>
      <c r="AZ37" s="2258"/>
      <c r="BA37" s="2258"/>
      <c r="BB37" s="2258" t="s">
        <v>173</v>
      </c>
      <c r="BC37" s="2258"/>
      <c r="BD37" s="2258"/>
      <c r="BE37" s="2258"/>
      <c r="BF37" s="2258"/>
      <c r="BG37" s="2258"/>
      <c r="BH37" s="2258"/>
      <c r="BI37" s="2258"/>
      <c r="BJ37" s="2258" t="s">
        <v>173</v>
      </c>
      <c r="BK37" s="2258"/>
      <c r="BL37" s="2258"/>
      <c r="BM37" s="2258"/>
      <c r="BN37" s="2258"/>
      <c r="BO37" s="2258"/>
      <c r="BP37" s="2258"/>
      <c r="BQ37" s="2258"/>
      <c r="BR37" s="2258" t="s">
        <v>173</v>
      </c>
      <c r="BS37" s="2258"/>
      <c r="BT37" s="2258"/>
      <c r="BU37" s="2258"/>
      <c r="BV37" s="2258"/>
      <c r="BW37" s="2258"/>
      <c r="BX37" s="2258"/>
      <c r="BY37" s="2258"/>
      <c r="BZ37" s="2258" t="s">
        <v>173</v>
      </c>
      <c r="CA37" s="2258"/>
      <c r="CB37" s="2258"/>
      <c r="CC37" s="2258"/>
      <c r="CD37" s="2258"/>
      <c r="CE37" s="2258"/>
      <c r="CF37" s="2258"/>
      <c r="CG37" s="2258"/>
      <c r="CH37" s="2258" t="s">
        <v>173</v>
      </c>
      <c r="CI37" s="2258"/>
      <c r="CJ37" s="2258"/>
      <c r="CK37" s="2258"/>
      <c r="CL37" s="2258"/>
      <c r="CM37" s="2258"/>
      <c r="CN37" s="2258"/>
      <c r="CO37" s="2258"/>
      <c r="CP37" s="2258" t="s">
        <v>173</v>
      </c>
      <c r="CQ37" s="2258"/>
      <c r="CR37" s="2258"/>
      <c r="CS37" s="2258"/>
      <c r="CT37" s="2258"/>
      <c r="CU37" s="2258"/>
      <c r="CV37" s="2258"/>
      <c r="CW37" s="2258"/>
      <c r="CX37" s="2258" t="s">
        <v>173</v>
      </c>
      <c r="CY37" s="2258"/>
      <c r="CZ37" s="2258"/>
      <c r="DA37" s="2258"/>
      <c r="DB37" s="2258"/>
      <c r="DC37" s="2258"/>
      <c r="DD37" s="2258"/>
      <c r="DE37" s="2736"/>
      <c r="DM37" s="1161">
        <v>14</v>
      </c>
    </row>
    <row customHeight="1" ht="15">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318" t="s">
        <v>325</v>
      </c>
      <c r="AM38" s="2318"/>
      <c r="AN38" s="2318"/>
      <c r="AO38" s="2318"/>
      <c r="AP38" s="2318"/>
      <c r="AQ38" s="2318"/>
      <c r="AR38" s="2318"/>
      <c r="AS38" s="2318"/>
      <c r="AT38" s="2318" t="s">
        <v>325</v>
      </c>
      <c r="AU38" s="2318"/>
      <c r="AV38" s="2318"/>
      <c r="AW38" s="2318"/>
      <c r="AX38" s="2318"/>
      <c r="AY38" s="2318"/>
      <c r="AZ38" s="2318"/>
      <c r="BA38" s="2318"/>
      <c r="BB38" s="2318" t="s">
        <v>325</v>
      </c>
      <c r="BC38" s="2318"/>
      <c r="BD38" s="2318"/>
      <c r="BE38" s="2318"/>
      <c r="BF38" s="2318"/>
      <c r="BG38" s="2318"/>
      <c r="BH38" s="2318"/>
      <c r="BI38" s="2318"/>
      <c r="BJ38" s="2318" t="s">
        <v>325</v>
      </c>
      <c r="BK38" s="2318"/>
      <c r="BL38" s="2318"/>
      <c r="BM38" s="2318"/>
      <c r="BN38" s="2318"/>
      <c r="BO38" s="2318"/>
      <c r="BP38" s="2318"/>
      <c r="BQ38" s="2318"/>
      <c r="BR38" s="2318" t="s">
        <v>325</v>
      </c>
      <c r="BS38" s="2318"/>
      <c r="BT38" s="2318"/>
      <c r="BU38" s="2318"/>
      <c r="BV38" s="2318"/>
      <c r="BW38" s="2318"/>
      <c r="BX38" s="2318"/>
      <c r="BY38" s="2318"/>
      <c r="BZ38" s="2318" t="s">
        <v>325</v>
      </c>
      <c r="CA38" s="2318"/>
      <c r="CB38" s="2318"/>
      <c r="CC38" s="2318"/>
      <c r="CD38" s="2318"/>
      <c r="CE38" s="2318"/>
      <c r="CF38" s="2318"/>
      <c r="CG38" s="2318"/>
      <c r="CH38" s="2318" t="s">
        <v>325</v>
      </c>
      <c r="CI38" s="2318"/>
      <c r="CJ38" s="2318"/>
      <c r="CK38" s="2318"/>
      <c r="CL38" s="2318"/>
      <c r="CM38" s="2318"/>
      <c r="CN38" s="2318"/>
      <c r="CO38" s="2318"/>
      <c r="CP38" s="2318" t="s">
        <v>325</v>
      </c>
      <c r="CQ38" s="2318"/>
      <c r="CR38" s="2318"/>
      <c r="CS38" s="2318"/>
      <c r="CT38" s="2318"/>
      <c r="CU38" s="2318"/>
      <c r="CV38" s="2318"/>
      <c r="CW38" s="2318"/>
      <c r="CX38" s="2318" t="s">
        <v>325</v>
      </c>
      <c r="CY38" s="2318"/>
      <c r="CZ38" s="2318"/>
      <c r="DA38" s="2318"/>
      <c r="DB38" s="2318"/>
      <c r="DC38" s="2318"/>
      <c r="DD38" s="2318"/>
      <c r="DE38" s="2737"/>
      <c r="DF38" s="2133"/>
      <c r="DG38" s="2133"/>
      <c r="DM38" s="1161"/>
    </row>
    <row customHeight="1" ht="14.699999999999998">
      <c r="Q39" s="382"/>
      <c r="R39" s="382"/>
      <c r="S39" s="2279" t="s">
        <v>89</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405" t="s">
        <v>451</v>
      </c>
      <c r="AM39" s="2406"/>
      <c r="AN39" s="2406"/>
      <c r="AO39" s="2406"/>
      <c r="AP39" s="2406"/>
      <c r="AQ39" s="2406"/>
      <c r="AR39" s="2407"/>
      <c r="AS39" s="2283" t="s">
        <v>452</v>
      </c>
      <c r="AT39" s="2405" t="s">
        <v>451</v>
      </c>
      <c r="AU39" s="2406"/>
      <c r="AV39" s="2406"/>
      <c r="AW39" s="2406"/>
      <c r="AX39" s="2406"/>
      <c r="AY39" s="2406"/>
      <c r="AZ39" s="2407"/>
      <c r="BA39" s="2283" t="s">
        <v>452</v>
      </c>
      <c r="BB39" s="2405" t="s">
        <v>451</v>
      </c>
      <c r="BC39" s="2406"/>
      <c r="BD39" s="2406"/>
      <c r="BE39" s="2406"/>
      <c r="BF39" s="2406"/>
      <c r="BG39" s="2406"/>
      <c r="BH39" s="2407"/>
      <c r="BI39" s="2283" t="s">
        <v>452</v>
      </c>
      <c r="BJ39" s="2405" t="s">
        <v>451</v>
      </c>
      <c r="BK39" s="2406"/>
      <c r="BL39" s="2406"/>
      <c r="BM39" s="2406"/>
      <c r="BN39" s="2406"/>
      <c r="BO39" s="2406"/>
      <c r="BP39" s="2407"/>
      <c r="BQ39" s="2283" t="s">
        <v>452</v>
      </c>
      <c r="BR39" s="2405" t="s">
        <v>451</v>
      </c>
      <c r="BS39" s="2406"/>
      <c r="BT39" s="2406"/>
      <c r="BU39" s="2406"/>
      <c r="BV39" s="2406"/>
      <c r="BW39" s="2406"/>
      <c r="BX39" s="2407"/>
      <c r="BY39" s="2283" t="s">
        <v>452</v>
      </c>
      <c r="BZ39" s="2405" t="s">
        <v>451</v>
      </c>
      <c r="CA39" s="2406"/>
      <c r="CB39" s="2406"/>
      <c r="CC39" s="2406"/>
      <c r="CD39" s="2406"/>
      <c r="CE39" s="2406"/>
      <c r="CF39" s="2407"/>
      <c r="CG39" s="2283" t="s">
        <v>452</v>
      </c>
      <c r="CH39" s="2405" t="s">
        <v>451</v>
      </c>
      <c r="CI39" s="2406"/>
      <c r="CJ39" s="2406"/>
      <c r="CK39" s="2406"/>
      <c r="CL39" s="2406"/>
      <c r="CM39" s="2406"/>
      <c r="CN39" s="2407"/>
      <c r="CO39" s="2283" t="s">
        <v>452</v>
      </c>
      <c r="CP39" s="2405" t="s">
        <v>451</v>
      </c>
      <c r="CQ39" s="2406"/>
      <c r="CR39" s="2406"/>
      <c r="CS39" s="2406"/>
      <c r="CT39" s="2406"/>
      <c r="CU39" s="2406"/>
      <c r="CV39" s="2407"/>
      <c r="CW39" s="2283" t="s">
        <v>452</v>
      </c>
      <c r="CX39" s="2405" t="s">
        <v>451</v>
      </c>
      <c r="CY39" s="2406"/>
      <c r="CZ39" s="2406"/>
      <c r="DA39" s="2406"/>
      <c r="DB39" s="2406"/>
      <c r="DC39" s="2406"/>
      <c r="DD39" s="2407"/>
      <c r="DE39" s="2738" t="s">
        <v>452</v>
      </c>
      <c r="DF39" s="2286" t="s">
        <v>454</v>
      </c>
      <c r="DG39" s="2133"/>
      <c r="DM39" s="1161">
        <v>14</v>
      </c>
    </row>
    <row customHeight="1" ht="35.699999999999996">
      <c r="Q40" s="382"/>
      <c r="R40" s="382"/>
      <c r="S40" s="2279"/>
      <c r="T40" s="2215"/>
      <c r="U40" s="1037"/>
      <c r="V40" s="2266" t="s">
        <v>455</v>
      </c>
      <c r="W40" s="2289" t="s">
        <v>456</v>
      </c>
      <c r="X40" s="2268" t="s">
        <v>457</v>
      </c>
      <c r="Y40" s="2269"/>
      <c r="Z40" s="2268" t="s">
        <v>470</v>
      </c>
      <c r="AA40" s="2275"/>
      <c r="AB40" s="2269"/>
      <c r="AC40" s="2284"/>
      <c r="AD40" s="2266" t="s">
        <v>455</v>
      </c>
      <c r="AE40" s="2289" t="s">
        <v>456</v>
      </c>
      <c r="AF40" s="2268" t="s">
        <v>457</v>
      </c>
      <c r="AG40" s="2269"/>
      <c r="AH40" s="2268" t="s">
        <v>458</v>
      </c>
      <c r="AI40" s="2275"/>
      <c r="AJ40" s="2269"/>
      <c r="AK40" s="2284"/>
      <c r="AL40" s="2266" t="s">
        <v>455</v>
      </c>
      <c r="AM40" s="2616" t="s">
        <v>456</v>
      </c>
      <c r="AN40" s="2268" t="s">
        <v>457</v>
      </c>
      <c r="AO40" s="2269"/>
      <c r="AP40" s="2268" t="s">
        <v>470</v>
      </c>
      <c r="AQ40" s="2275"/>
      <c r="AR40" s="2269"/>
      <c r="AS40" s="2284"/>
      <c r="AT40" s="2266" t="s">
        <v>455</v>
      </c>
      <c r="AU40" s="2616" t="s">
        <v>456</v>
      </c>
      <c r="AV40" s="2268" t="s">
        <v>457</v>
      </c>
      <c r="AW40" s="2269"/>
      <c r="AX40" s="2268" t="s">
        <v>470</v>
      </c>
      <c r="AY40" s="2275"/>
      <c r="AZ40" s="2269"/>
      <c r="BA40" s="2284"/>
      <c r="BB40" s="2266" t="s">
        <v>455</v>
      </c>
      <c r="BC40" s="2616" t="s">
        <v>456</v>
      </c>
      <c r="BD40" s="2268" t="s">
        <v>457</v>
      </c>
      <c r="BE40" s="2269"/>
      <c r="BF40" s="2268" t="s">
        <v>470</v>
      </c>
      <c r="BG40" s="2275"/>
      <c r="BH40" s="2269"/>
      <c r="BI40" s="2284"/>
      <c r="BJ40" s="2266" t="s">
        <v>455</v>
      </c>
      <c r="BK40" s="2616" t="s">
        <v>456</v>
      </c>
      <c r="BL40" s="2268" t="s">
        <v>457</v>
      </c>
      <c r="BM40" s="2269"/>
      <c r="BN40" s="2268" t="s">
        <v>470</v>
      </c>
      <c r="BO40" s="2275"/>
      <c r="BP40" s="2269"/>
      <c r="BQ40" s="2284"/>
      <c r="BR40" s="2266" t="s">
        <v>455</v>
      </c>
      <c r="BS40" s="2616" t="s">
        <v>456</v>
      </c>
      <c r="BT40" s="2268" t="s">
        <v>457</v>
      </c>
      <c r="BU40" s="2269"/>
      <c r="BV40" s="2268" t="s">
        <v>470</v>
      </c>
      <c r="BW40" s="2275"/>
      <c r="BX40" s="2269"/>
      <c r="BY40" s="2284"/>
      <c r="BZ40" s="2266" t="s">
        <v>455</v>
      </c>
      <c r="CA40" s="2616" t="s">
        <v>456</v>
      </c>
      <c r="CB40" s="2268" t="s">
        <v>457</v>
      </c>
      <c r="CC40" s="2269"/>
      <c r="CD40" s="2268" t="s">
        <v>470</v>
      </c>
      <c r="CE40" s="2275"/>
      <c r="CF40" s="2269"/>
      <c r="CG40" s="2284"/>
      <c r="CH40" s="2266" t="s">
        <v>455</v>
      </c>
      <c r="CI40" s="2616" t="s">
        <v>456</v>
      </c>
      <c r="CJ40" s="2268" t="s">
        <v>457</v>
      </c>
      <c r="CK40" s="2269"/>
      <c r="CL40" s="2268" t="s">
        <v>470</v>
      </c>
      <c r="CM40" s="2275"/>
      <c r="CN40" s="2269"/>
      <c r="CO40" s="2284"/>
      <c r="CP40" s="2266" t="s">
        <v>455</v>
      </c>
      <c r="CQ40" s="2616" t="s">
        <v>456</v>
      </c>
      <c r="CR40" s="2268" t="s">
        <v>457</v>
      </c>
      <c r="CS40" s="2269"/>
      <c r="CT40" s="2268" t="s">
        <v>470</v>
      </c>
      <c r="CU40" s="2275"/>
      <c r="CV40" s="2269"/>
      <c r="CW40" s="2284"/>
      <c r="CX40" s="2266" t="s">
        <v>455</v>
      </c>
      <c r="CY40" s="2616" t="s">
        <v>456</v>
      </c>
      <c r="CZ40" s="2268" t="s">
        <v>457</v>
      </c>
      <c r="DA40" s="2269"/>
      <c r="DB40" s="2268" t="s">
        <v>470</v>
      </c>
      <c r="DC40" s="2275"/>
      <c r="DD40" s="2269"/>
      <c r="DE40" s="2739"/>
      <c r="DF40" s="2287"/>
      <c r="DG40" s="2133"/>
      <c r="DM40" s="1161">
        <v>34</v>
      </c>
    </row>
    <row customHeight="1" ht="35.699999999999996">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67"/>
      <c r="AM41" s="2290"/>
      <c r="AN41" s="2583" t="s">
        <v>466</v>
      </c>
      <c r="AO41" s="2583" t="s">
        <v>467</v>
      </c>
      <c r="AP41" s="2583" t="s">
        <v>468</v>
      </c>
      <c r="AQ41" s="2276" t="s">
        <v>469</v>
      </c>
      <c r="AR41" s="2277"/>
      <c r="AS41" s="2285"/>
      <c r="AT41" s="2267"/>
      <c r="AU41" s="2290"/>
      <c r="AV41" s="2583" t="s">
        <v>466</v>
      </c>
      <c r="AW41" s="2583" t="s">
        <v>467</v>
      </c>
      <c r="AX41" s="2583" t="s">
        <v>468</v>
      </c>
      <c r="AY41" s="2276" t="s">
        <v>469</v>
      </c>
      <c r="AZ41" s="2277"/>
      <c r="BA41" s="2285"/>
      <c r="BB41" s="2267"/>
      <c r="BC41" s="2290"/>
      <c r="BD41" s="2583" t="s">
        <v>466</v>
      </c>
      <c r="BE41" s="2583" t="s">
        <v>467</v>
      </c>
      <c r="BF41" s="2583" t="s">
        <v>468</v>
      </c>
      <c r="BG41" s="2276" t="s">
        <v>469</v>
      </c>
      <c r="BH41" s="2277"/>
      <c r="BI41" s="2285"/>
      <c r="BJ41" s="2267"/>
      <c r="BK41" s="2290"/>
      <c r="BL41" s="2583" t="s">
        <v>466</v>
      </c>
      <c r="BM41" s="2583" t="s">
        <v>467</v>
      </c>
      <c r="BN41" s="2583" t="s">
        <v>468</v>
      </c>
      <c r="BO41" s="2276" t="s">
        <v>469</v>
      </c>
      <c r="BP41" s="2277"/>
      <c r="BQ41" s="2285"/>
      <c r="BR41" s="2267"/>
      <c r="BS41" s="2290"/>
      <c r="BT41" s="2583" t="s">
        <v>466</v>
      </c>
      <c r="BU41" s="2583" t="s">
        <v>467</v>
      </c>
      <c r="BV41" s="2583" t="s">
        <v>468</v>
      </c>
      <c r="BW41" s="2276" t="s">
        <v>469</v>
      </c>
      <c r="BX41" s="2277"/>
      <c r="BY41" s="2285"/>
      <c r="BZ41" s="2267"/>
      <c r="CA41" s="2290"/>
      <c r="CB41" s="2583" t="s">
        <v>466</v>
      </c>
      <c r="CC41" s="2583" t="s">
        <v>467</v>
      </c>
      <c r="CD41" s="2583" t="s">
        <v>468</v>
      </c>
      <c r="CE41" s="2276" t="s">
        <v>469</v>
      </c>
      <c r="CF41" s="2277"/>
      <c r="CG41" s="2285"/>
      <c r="CH41" s="2267"/>
      <c r="CI41" s="2290"/>
      <c r="CJ41" s="2583" t="s">
        <v>466</v>
      </c>
      <c r="CK41" s="2583" t="s">
        <v>467</v>
      </c>
      <c r="CL41" s="2583" t="s">
        <v>468</v>
      </c>
      <c r="CM41" s="2276" t="s">
        <v>469</v>
      </c>
      <c r="CN41" s="2277"/>
      <c r="CO41" s="2285"/>
      <c r="CP41" s="2267"/>
      <c r="CQ41" s="2290"/>
      <c r="CR41" s="2583" t="s">
        <v>466</v>
      </c>
      <c r="CS41" s="2583" t="s">
        <v>467</v>
      </c>
      <c r="CT41" s="2583" t="s">
        <v>468</v>
      </c>
      <c r="CU41" s="2276" t="s">
        <v>469</v>
      </c>
      <c r="CV41" s="2277"/>
      <c r="CW41" s="2285"/>
      <c r="CX41" s="2267"/>
      <c r="CY41" s="2290"/>
      <c r="CZ41" s="2583" t="s">
        <v>466</v>
      </c>
      <c r="DA41" s="2583" t="s">
        <v>467</v>
      </c>
      <c r="DB41" s="2583" t="s">
        <v>468</v>
      </c>
      <c r="DC41" s="2276" t="s">
        <v>469</v>
      </c>
      <c r="DD41" s="2277"/>
      <c r="DE41" s="2740"/>
      <c r="DF41" s="2288"/>
      <c r="DG41" s="2133"/>
      <c r="DM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278">
        <f>OFFSET(AS42,0,-2)+1</f>
        <v>5</v>
      </c>
      <c r="AT42" s="2278">
        <f>OFFSET(AT42,0,-1)+1</f>
        <v>6</v>
      </c>
      <c r="AU42" s="2278"/>
      <c r="AV42" s="2278">
        <f>OFFSET(AV42,0,-1)+1</f>
        <v>1</v>
      </c>
      <c r="AW42" s="2278">
        <f>OFFSET(AW42,0,-1)+1</f>
        <v>2</v>
      </c>
      <c r="AX42" s="2278">
        <f>OFFSET(AX42,0,-1)+1</f>
        <v>3</v>
      </c>
      <c r="AY42" s="2278">
        <f>OFFSET(AY42,0,-1)+1</f>
        <v>4</v>
      </c>
      <c r="AZ42" s="2278"/>
      <c r="BA42" s="2278">
        <f>OFFSET(BA42,0,-2)+1</f>
        <v>5</v>
      </c>
      <c r="BB42" s="2278">
        <f>OFFSET(BB42,0,-1)+1</f>
        <v>6</v>
      </c>
      <c r="BC42" s="2278"/>
      <c r="BD42" s="2278">
        <f>OFFSET(BD42,0,-1)+1</f>
        <v>1</v>
      </c>
      <c r="BE42" s="2278">
        <f>OFFSET(BE42,0,-1)+1</f>
        <v>2</v>
      </c>
      <c r="BF42" s="2278">
        <f>OFFSET(BF42,0,-1)+1</f>
        <v>3</v>
      </c>
      <c r="BG42" s="2278">
        <f>OFFSET(BG42,0,-1)+1</f>
        <v>4</v>
      </c>
      <c r="BH42" s="2278"/>
      <c r="BI42" s="2278">
        <f>OFFSET(BI42,0,-2)+1</f>
        <v>5</v>
      </c>
      <c r="BJ42" s="2278">
        <f>OFFSET(BJ42,0,-1)+1</f>
        <v>6</v>
      </c>
      <c r="BK42" s="2278"/>
      <c r="BL42" s="2278">
        <f>OFFSET(BL42,0,-1)+1</f>
        <v>1</v>
      </c>
      <c r="BM42" s="2278">
        <f>OFFSET(BM42,0,-1)+1</f>
        <v>2</v>
      </c>
      <c r="BN42" s="2278">
        <f>OFFSET(BN42,0,-1)+1</f>
        <v>3</v>
      </c>
      <c r="BO42" s="2278">
        <f>OFFSET(BO42,0,-1)+1</f>
        <v>4</v>
      </c>
      <c r="BP42" s="2278"/>
      <c r="BQ42" s="2278">
        <f>OFFSET(BQ42,0,-2)+1</f>
        <v>5</v>
      </c>
      <c r="BR42" s="2278">
        <f>OFFSET(BR42,0,-1)+1</f>
        <v>6</v>
      </c>
      <c r="BS42" s="2278"/>
      <c r="BT42" s="2278">
        <f>OFFSET(BT42,0,-1)+1</f>
        <v>1</v>
      </c>
      <c r="BU42" s="2278">
        <f>OFFSET(BU42,0,-1)+1</f>
        <v>2</v>
      </c>
      <c r="BV42" s="2278">
        <f>OFFSET(BV42,0,-1)+1</f>
        <v>3</v>
      </c>
      <c r="BW42" s="2278">
        <f>OFFSET(BW42,0,-1)+1</f>
        <v>4</v>
      </c>
      <c r="BX42" s="2278"/>
      <c r="BY42" s="2278">
        <f>OFFSET(BY42,0,-2)+1</f>
        <v>5</v>
      </c>
      <c r="BZ42" s="2278">
        <f>OFFSET(BZ42,0,-1)+1</f>
        <v>6</v>
      </c>
      <c r="CA42" s="2278"/>
      <c r="CB42" s="2278">
        <f>OFFSET(CB42,0,-1)+1</f>
        <v>1</v>
      </c>
      <c r="CC42" s="2278">
        <f>OFFSET(CC42,0,-1)+1</f>
        <v>2</v>
      </c>
      <c r="CD42" s="2278">
        <f>OFFSET(CD42,0,-1)+1</f>
        <v>3</v>
      </c>
      <c r="CE42" s="2278">
        <f>OFFSET(CE42,0,-1)+1</f>
        <v>4</v>
      </c>
      <c r="CF42" s="2278"/>
      <c r="CG42" s="2278">
        <f>OFFSET(CG42,0,-2)+1</f>
        <v>5</v>
      </c>
      <c r="CH42" s="2278">
        <f>OFFSET(CH42,0,-1)+1</f>
        <v>6</v>
      </c>
      <c r="CI42" s="2278"/>
      <c r="CJ42" s="2278">
        <f>OFFSET(CJ42,0,-1)+1</f>
        <v>1</v>
      </c>
      <c r="CK42" s="2278">
        <f>OFFSET(CK42,0,-1)+1</f>
        <v>2</v>
      </c>
      <c r="CL42" s="2278">
        <f>OFFSET(CL42,0,-1)+1</f>
        <v>3</v>
      </c>
      <c r="CM42" s="2278">
        <f>OFFSET(CM42,0,-1)+1</f>
        <v>4</v>
      </c>
      <c r="CN42" s="2278"/>
      <c r="CO42" s="2278">
        <f>OFFSET(CO42,0,-2)+1</f>
        <v>5</v>
      </c>
      <c r="CP42" s="2278">
        <f>OFFSET(CP42,0,-1)+1</f>
        <v>6</v>
      </c>
      <c r="CQ42" s="2278"/>
      <c r="CR42" s="2278">
        <f>OFFSET(CR42,0,-1)+1</f>
        <v>1</v>
      </c>
      <c r="CS42" s="2278">
        <f>OFFSET(CS42,0,-1)+1</f>
        <v>2</v>
      </c>
      <c r="CT42" s="2278">
        <f>OFFSET(CT42,0,-1)+1</f>
        <v>3</v>
      </c>
      <c r="CU42" s="2278">
        <f>OFFSET(CU42,0,-1)+1</f>
        <v>4</v>
      </c>
      <c r="CV42" s="2278"/>
      <c r="CW42" s="2278">
        <f>OFFSET(CW42,0,-2)+1</f>
        <v>5</v>
      </c>
      <c r="CX42" s="2278">
        <f>OFFSET(CX42,0,-1)+1</f>
        <v>6</v>
      </c>
      <c r="CY42" s="2278"/>
      <c r="CZ42" s="2278">
        <f>OFFSET(CZ42,0,-1)+1</f>
        <v>1</v>
      </c>
      <c r="DA42" s="2278">
        <f>OFFSET(DA42,0,-1)+1</f>
        <v>2</v>
      </c>
      <c r="DB42" s="2278">
        <f>OFFSET(DB42,0,-1)+1</f>
        <v>3</v>
      </c>
      <c r="DC42" s="2278">
        <f>OFFSET(DC42,0,-1)+1</f>
        <v>4</v>
      </c>
      <c r="DD42" s="2278"/>
      <c r="DE42" s="2741">
        <f>OFFSET(DE42,0,-2)+1</f>
        <v>5</v>
      </c>
      <c r="DF42" s="1251">
        <f>OFFSET(DF42,0,-1)</f>
        <v>5</v>
      </c>
      <c r="DG42" s="1341">
        <f>OFFSET(DG42,0,-1)+1</f>
        <v>6</v>
      </c>
      <c r="DH42" s="517"/>
      <c r="DI42" s="517"/>
      <c r="DJ42" s="517"/>
      <c r="DK42" s="517"/>
      <c r="DL42" s="517"/>
      <c r="DM42" s="502">
        <v>0</v>
      </c>
    </row>
    <row customHeight="1" ht="22.049999999999997">
      <c r="A43" s="1369" t="s">
        <v>166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125</v>
      </c>
      <c r="U43" s="306"/>
      <c r="V43" s="2248"/>
      <c r="W43" s="2249"/>
      <c r="X43" s="2249"/>
      <c r="Y43" s="2249"/>
      <c r="Z43" s="2249"/>
      <c r="AA43" s="2249"/>
      <c r="AB43" s="2249"/>
      <c r="AC43" s="2250"/>
      <c r="AD43" s="2248" t="str">
        <f>INDEX(PT_DIFFERENTIATION_NTAR,MATCH(A43,PT_DIFFERENTIATION_NTAR_ID,0))</f>
        <v>Тарифы на тепловую энергию (мощность) потребителям в случае отсутствия дифференциации тарифов по схеме подключения
</v>
      </c>
      <c r="AE43" s="2249"/>
      <c r="AF43" s="2249"/>
      <c r="AG43" s="2249"/>
      <c r="AH43" s="2249"/>
      <c r="AI43" s="2249"/>
      <c r="AJ43" s="2249"/>
      <c r="AK43" s="2249"/>
      <c r="AL43" s="2248"/>
      <c r="AM43" s="2249"/>
      <c r="AN43" s="2249"/>
      <c r="AO43" s="2249"/>
      <c r="AP43" s="2249"/>
      <c r="AQ43" s="2249"/>
      <c r="AR43" s="2249"/>
      <c r="AS43" s="2250"/>
      <c r="AT43" s="2248"/>
      <c r="AU43" s="2249"/>
      <c r="AV43" s="2249"/>
      <c r="AW43" s="2249"/>
      <c r="AX43" s="2249"/>
      <c r="AY43" s="2249"/>
      <c r="AZ43" s="2249"/>
      <c r="BA43" s="2250"/>
      <c r="BB43" s="2248"/>
      <c r="BC43" s="2249"/>
      <c r="BD43" s="2249"/>
      <c r="BE43" s="2249"/>
      <c r="BF43" s="2249"/>
      <c r="BG43" s="2249"/>
      <c r="BH43" s="2249"/>
      <c r="BI43" s="2250"/>
      <c r="BJ43" s="2248"/>
      <c r="BK43" s="2249"/>
      <c r="BL43" s="2249"/>
      <c r="BM43" s="2249"/>
      <c r="BN43" s="2249"/>
      <c r="BO43" s="2249"/>
      <c r="BP43" s="2249"/>
      <c r="BQ43" s="2250"/>
      <c r="BR43" s="2248"/>
      <c r="BS43" s="2249"/>
      <c r="BT43" s="2249"/>
      <c r="BU43" s="2249"/>
      <c r="BV43" s="2249"/>
      <c r="BW43" s="2249"/>
      <c r="BX43" s="2249"/>
      <c r="BY43" s="2250"/>
      <c r="BZ43" s="2248"/>
      <c r="CA43" s="2249"/>
      <c r="CB43" s="2249"/>
      <c r="CC43" s="2249"/>
      <c r="CD43" s="2249"/>
      <c r="CE43" s="2249"/>
      <c r="CF43" s="2249"/>
      <c r="CG43" s="2250"/>
      <c r="CH43" s="2248"/>
      <c r="CI43" s="2249"/>
      <c r="CJ43" s="2249"/>
      <c r="CK43" s="2249"/>
      <c r="CL43" s="2249"/>
      <c r="CM43" s="2249"/>
      <c r="CN43" s="2249"/>
      <c r="CO43" s="2250"/>
      <c r="CP43" s="2248"/>
      <c r="CQ43" s="2249"/>
      <c r="CR43" s="2249"/>
      <c r="CS43" s="2249"/>
      <c r="CT43" s="2249"/>
      <c r="CU43" s="2249"/>
      <c r="CV43" s="2249"/>
      <c r="CW43" s="2250"/>
      <c r="CX43" s="2248"/>
      <c r="CY43" s="2249"/>
      <c r="CZ43" s="2249"/>
      <c r="DA43" s="2249"/>
      <c r="DB43" s="2249"/>
      <c r="DC43" s="2249"/>
      <c r="DD43" s="2249"/>
      <c r="DE43" s="2723"/>
      <c r="DF43" s="2250"/>
      <c r="DG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6"/>
      <c r="DJ43" s="506" t="str">
        <f>IF(T43="","",T43)</f>
        <v>Наименование тарифа</v>
      </c>
      <c r="DK43" s="506"/>
      <c r="DL43" s="506"/>
      <c r="DM43" s="1161">
        <v>21</v>
      </c>
    </row>
    <row customHeight="1" ht="22.049999999999997">
      <c r="A44" s="1369" t="s">
        <v>166</v>
      </c>
      <c r="B44" s="1369" t="s">
        <v>167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422</v>
      </c>
      <c r="U44" s="306"/>
      <c r="V44" s="2248"/>
      <c r="W44" s="2249"/>
      <c r="X44" s="2249"/>
      <c r="Y44" s="2249"/>
      <c r="Z44" s="2249"/>
      <c r="AA44" s="2249"/>
      <c r="AB44" s="2249"/>
      <c r="AC44" s="2250"/>
      <c r="AD44" s="2248" t="str">
        <f>INDEX(PT_DIFFERENTIATION_TER,MATCH(B44,PT_DIFFERENTIATION_TER_ID,0))</f>
        <v>Территория 1</v>
      </c>
      <c r="AE44" s="2249"/>
      <c r="AF44" s="2249"/>
      <c r="AG44" s="2249"/>
      <c r="AH44" s="2249"/>
      <c r="AI44" s="2249"/>
      <c r="AJ44" s="2249"/>
      <c r="AK44" s="2249"/>
      <c r="AL44" s="2248"/>
      <c r="AM44" s="2249"/>
      <c r="AN44" s="2249"/>
      <c r="AO44" s="2249"/>
      <c r="AP44" s="2249"/>
      <c r="AQ44" s="2249"/>
      <c r="AR44" s="2249"/>
      <c r="AS44" s="2250"/>
      <c r="AT44" s="2248"/>
      <c r="AU44" s="2249"/>
      <c r="AV44" s="2249"/>
      <c r="AW44" s="2249"/>
      <c r="AX44" s="2249"/>
      <c r="AY44" s="2249"/>
      <c r="AZ44" s="2249"/>
      <c r="BA44" s="2250"/>
      <c r="BB44" s="2248"/>
      <c r="BC44" s="2249"/>
      <c r="BD44" s="2249"/>
      <c r="BE44" s="2249"/>
      <c r="BF44" s="2249"/>
      <c r="BG44" s="2249"/>
      <c r="BH44" s="2249"/>
      <c r="BI44" s="2250"/>
      <c r="BJ44" s="2248"/>
      <c r="BK44" s="2249"/>
      <c r="BL44" s="2249"/>
      <c r="BM44" s="2249"/>
      <c r="BN44" s="2249"/>
      <c r="BO44" s="2249"/>
      <c r="BP44" s="2249"/>
      <c r="BQ44" s="2250"/>
      <c r="BR44" s="2248"/>
      <c r="BS44" s="2249"/>
      <c r="BT44" s="2249"/>
      <c r="BU44" s="2249"/>
      <c r="BV44" s="2249"/>
      <c r="BW44" s="2249"/>
      <c r="BX44" s="2249"/>
      <c r="BY44" s="2250"/>
      <c r="BZ44" s="2248"/>
      <c r="CA44" s="2249"/>
      <c r="CB44" s="2249"/>
      <c r="CC44" s="2249"/>
      <c r="CD44" s="2249"/>
      <c r="CE44" s="2249"/>
      <c r="CF44" s="2249"/>
      <c r="CG44" s="2250"/>
      <c r="CH44" s="2248"/>
      <c r="CI44" s="2249"/>
      <c r="CJ44" s="2249"/>
      <c r="CK44" s="2249"/>
      <c r="CL44" s="2249"/>
      <c r="CM44" s="2249"/>
      <c r="CN44" s="2249"/>
      <c r="CO44" s="2250"/>
      <c r="CP44" s="2248"/>
      <c r="CQ44" s="2249"/>
      <c r="CR44" s="2249"/>
      <c r="CS44" s="2249"/>
      <c r="CT44" s="2249"/>
      <c r="CU44" s="2249"/>
      <c r="CV44" s="2249"/>
      <c r="CW44" s="2250"/>
      <c r="CX44" s="2248"/>
      <c r="CY44" s="2249"/>
      <c r="CZ44" s="2249"/>
      <c r="DA44" s="2249"/>
      <c r="DB44" s="2249"/>
      <c r="DC44" s="2249"/>
      <c r="DD44" s="2249"/>
      <c r="DE44" s="2723"/>
      <c r="DF44" s="2250"/>
      <c r="DG44" s="1264" t="s">
        <v>423</v>
      </c>
      <c r="DI44" s="506"/>
      <c r="DJ44" s="506" t="str">
        <f>IF(T44="","",T44)</f>
        <v>Территория действия тарифа</v>
      </c>
      <c r="DK44" s="506"/>
      <c r="DL44" s="506"/>
      <c r="DM44" s="1161">
        <v>21</v>
      </c>
    </row>
    <row customHeight="1" ht="24">
      <c r="A45" s="1369" t="s">
        <v>166</v>
      </c>
      <c r="B45" s="1369" t="s">
        <v>167</v>
      </c>
      <c r="C45" s="1369" t="s">
        <v>168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424</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48"/>
      <c r="AM45" s="2249"/>
      <c r="AN45" s="2249"/>
      <c r="AO45" s="2249"/>
      <c r="AP45" s="2249"/>
      <c r="AQ45" s="2249"/>
      <c r="AR45" s="2249"/>
      <c r="AS45" s="2250"/>
      <c r="AT45" s="2248"/>
      <c r="AU45" s="2249"/>
      <c r="AV45" s="2249"/>
      <c r="AW45" s="2249"/>
      <c r="AX45" s="2249"/>
      <c r="AY45" s="2249"/>
      <c r="AZ45" s="2249"/>
      <c r="BA45" s="2250"/>
      <c r="BB45" s="2248"/>
      <c r="BC45" s="2249"/>
      <c r="BD45" s="2249"/>
      <c r="BE45" s="2249"/>
      <c r="BF45" s="2249"/>
      <c r="BG45" s="2249"/>
      <c r="BH45" s="2249"/>
      <c r="BI45" s="2250"/>
      <c r="BJ45" s="2248"/>
      <c r="BK45" s="2249"/>
      <c r="BL45" s="2249"/>
      <c r="BM45" s="2249"/>
      <c r="BN45" s="2249"/>
      <c r="BO45" s="2249"/>
      <c r="BP45" s="2249"/>
      <c r="BQ45" s="2250"/>
      <c r="BR45" s="2248"/>
      <c r="BS45" s="2249"/>
      <c r="BT45" s="2249"/>
      <c r="BU45" s="2249"/>
      <c r="BV45" s="2249"/>
      <c r="BW45" s="2249"/>
      <c r="BX45" s="2249"/>
      <c r="BY45" s="2250"/>
      <c r="BZ45" s="2248"/>
      <c r="CA45" s="2249"/>
      <c r="CB45" s="2249"/>
      <c r="CC45" s="2249"/>
      <c r="CD45" s="2249"/>
      <c r="CE45" s="2249"/>
      <c r="CF45" s="2249"/>
      <c r="CG45" s="2250"/>
      <c r="CH45" s="2248"/>
      <c r="CI45" s="2249"/>
      <c r="CJ45" s="2249"/>
      <c r="CK45" s="2249"/>
      <c r="CL45" s="2249"/>
      <c r="CM45" s="2249"/>
      <c r="CN45" s="2249"/>
      <c r="CO45" s="2250"/>
      <c r="CP45" s="2248"/>
      <c r="CQ45" s="2249"/>
      <c r="CR45" s="2249"/>
      <c r="CS45" s="2249"/>
      <c r="CT45" s="2249"/>
      <c r="CU45" s="2249"/>
      <c r="CV45" s="2249"/>
      <c r="CW45" s="2250"/>
      <c r="CX45" s="2248"/>
      <c r="CY45" s="2249"/>
      <c r="CZ45" s="2249"/>
      <c r="DA45" s="2249"/>
      <c r="DB45" s="2249"/>
      <c r="DC45" s="2249"/>
      <c r="DD45" s="2249"/>
      <c r="DE45" s="2723"/>
      <c r="DF45" s="2250"/>
      <c r="DG45" s="1264" t="s">
        <v>425</v>
      </c>
      <c r="DI45" s="506"/>
      <c r="DJ45" s="506" t="str">
        <f>IF(T45="","",T45)</f>
        <v>Наименование системы теплоснабжения </v>
      </c>
      <c r="DK45" s="506"/>
      <c r="DL45" s="506"/>
      <c r="DM45" s="1161">
        <v>23</v>
      </c>
    </row>
    <row customHeight="1" ht="22.049999999999997">
      <c r="A46" s="1369" t="s">
        <v>166</v>
      </c>
      <c r="B46" s="1369" t="s">
        <v>167</v>
      </c>
      <c r="C46" s="1369" t="s">
        <v>168</v>
      </c>
      <c r="D46" s="1369" t="s">
        <v>169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426</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48"/>
      <c r="AM46" s="2249"/>
      <c r="AN46" s="2249"/>
      <c r="AO46" s="2249"/>
      <c r="AP46" s="2249"/>
      <c r="AQ46" s="2249"/>
      <c r="AR46" s="2249"/>
      <c r="AS46" s="2250"/>
      <c r="AT46" s="2248"/>
      <c r="AU46" s="2249"/>
      <c r="AV46" s="2249"/>
      <c r="AW46" s="2249"/>
      <c r="AX46" s="2249"/>
      <c r="AY46" s="2249"/>
      <c r="AZ46" s="2249"/>
      <c r="BA46" s="2250"/>
      <c r="BB46" s="2248"/>
      <c r="BC46" s="2249"/>
      <c r="BD46" s="2249"/>
      <c r="BE46" s="2249"/>
      <c r="BF46" s="2249"/>
      <c r="BG46" s="2249"/>
      <c r="BH46" s="2249"/>
      <c r="BI46" s="2250"/>
      <c r="BJ46" s="2248"/>
      <c r="BK46" s="2249"/>
      <c r="BL46" s="2249"/>
      <c r="BM46" s="2249"/>
      <c r="BN46" s="2249"/>
      <c r="BO46" s="2249"/>
      <c r="BP46" s="2249"/>
      <c r="BQ46" s="2250"/>
      <c r="BR46" s="2248"/>
      <c r="BS46" s="2249"/>
      <c r="BT46" s="2249"/>
      <c r="BU46" s="2249"/>
      <c r="BV46" s="2249"/>
      <c r="BW46" s="2249"/>
      <c r="BX46" s="2249"/>
      <c r="BY46" s="2250"/>
      <c r="BZ46" s="2248"/>
      <c r="CA46" s="2249"/>
      <c r="CB46" s="2249"/>
      <c r="CC46" s="2249"/>
      <c r="CD46" s="2249"/>
      <c r="CE46" s="2249"/>
      <c r="CF46" s="2249"/>
      <c r="CG46" s="2250"/>
      <c r="CH46" s="2248"/>
      <c r="CI46" s="2249"/>
      <c r="CJ46" s="2249"/>
      <c r="CK46" s="2249"/>
      <c r="CL46" s="2249"/>
      <c r="CM46" s="2249"/>
      <c r="CN46" s="2249"/>
      <c r="CO46" s="2250"/>
      <c r="CP46" s="2248"/>
      <c r="CQ46" s="2249"/>
      <c r="CR46" s="2249"/>
      <c r="CS46" s="2249"/>
      <c r="CT46" s="2249"/>
      <c r="CU46" s="2249"/>
      <c r="CV46" s="2249"/>
      <c r="CW46" s="2250"/>
      <c r="CX46" s="2248"/>
      <c r="CY46" s="2249"/>
      <c r="CZ46" s="2249"/>
      <c r="DA46" s="2249"/>
      <c r="DB46" s="2249"/>
      <c r="DC46" s="2249"/>
      <c r="DD46" s="2249"/>
      <c r="DE46" s="2723"/>
      <c r="DF46" s="2250"/>
      <c r="DG46" s="1264" t="s">
        <v>427</v>
      </c>
      <c r="DI46" s="506"/>
      <c r="DJ46" s="506" t="str">
        <f>IF(T46="","",T46)</f>
        <v>Источник тепловой энергии  </v>
      </c>
      <c r="DK46" s="506"/>
      <c r="DL46" s="506"/>
      <c r="DM46" s="1161">
        <v>21</v>
      </c>
    </row>
    <row customHeight="1" ht="49.5">
      <c r="A47" s="1369" t="s">
        <v>166</v>
      </c>
      <c r="B47" s="1369" t="s">
        <v>167</v>
      </c>
      <c r="C47" s="1369" t="s">
        <v>168</v>
      </c>
      <c r="D47" s="1369" t="s">
        <v>169</v>
      </c>
      <c r="E47" s="2265"/>
      <c r="F47" s="2265"/>
      <c r="G47" s="2265"/>
      <c r="H47" s="2265"/>
      <c r="I47" s="2262" t="str">
        <f>S46&amp;".1"</f>
        <v>1.1.1.1.1</v>
      </c>
      <c r="J47" s="1369"/>
      <c r="K47" s="1369"/>
      <c r="L47" s="1370" t="s">
        <v>428</v>
      </c>
      <c r="P47" s="2263">
        <v>1</v>
      </c>
      <c r="Q47" s="1337"/>
      <c r="R47" s="362"/>
      <c r="S47" s="1342" t="str">
        <f>$I47</f>
        <v>1.1.1.1.1</v>
      </c>
      <c r="T47" s="291" t="s">
        <v>429</v>
      </c>
      <c r="U47" s="306"/>
      <c r="V47" s="2251"/>
      <c r="W47" s="2252"/>
      <c r="X47" s="2252"/>
      <c r="Y47" s="2252"/>
      <c r="Z47" s="2252"/>
      <c r="AA47" s="2252"/>
      <c r="AB47" s="2252"/>
      <c r="AC47" s="2253"/>
      <c r="AD47" s="2251" t="s">
        <v>471</v>
      </c>
      <c r="AE47" s="2252"/>
      <c r="AF47" s="2252"/>
      <c r="AG47" s="2252"/>
      <c r="AH47" s="2252"/>
      <c r="AI47" s="2252"/>
      <c r="AJ47" s="2252"/>
      <c r="AK47" s="2252"/>
      <c r="AL47" s="2251"/>
      <c r="AM47" s="2252"/>
      <c r="AN47" s="2252"/>
      <c r="AO47" s="2252"/>
      <c r="AP47" s="2252"/>
      <c r="AQ47" s="2252"/>
      <c r="AR47" s="2252"/>
      <c r="AS47" s="2253"/>
      <c r="AT47" s="2251"/>
      <c r="AU47" s="2252"/>
      <c r="AV47" s="2252"/>
      <c r="AW47" s="2252"/>
      <c r="AX47" s="2252"/>
      <c r="AY47" s="2252"/>
      <c r="AZ47" s="2252"/>
      <c r="BA47" s="2253"/>
      <c r="BB47" s="2251"/>
      <c r="BC47" s="2252"/>
      <c r="BD47" s="2252"/>
      <c r="BE47" s="2252"/>
      <c r="BF47" s="2252"/>
      <c r="BG47" s="2252"/>
      <c r="BH47" s="2252"/>
      <c r="BI47" s="2253"/>
      <c r="BJ47" s="2251"/>
      <c r="BK47" s="2252"/>
      <c r="BL47" s="2252"/>
      <c r="BM47" s="2252"/>
      <c r="BN47" s="2252"/>
      <c r="BO47" s="2252"/>
      <c r="BP47" s="2252"/>
      <c r="BQ47" s="2253"/>
      <c r="BR47" s="2251"/>
      <c r="BS47" s="2252"/>
      <c r="BT47" s="2252"/>
      <c r="BU47" s="2252"/>
      <c r="BV47" s="2252"/>
      <c r="BW47" s="2252"/>
      <c r="BX47" s="2252"/>
      <c r="BY47" s="2253"/>
      <c r="BZ47" s="2251"/>
      <c r="CA47" s="2252"/>
      <c r="CB47" s="2252"/>
      <c r="CC47" s="2252"/>
      <c r="CD47" s="2252"/>
      <c r="CE47" s="2252"/>
      <c r="CF47" s="2252"/>
      <c r="CG47" s="2253"/>
      <c r="CH47" s="2251"/>
      <c r="CI47" s="2252"/>
      <c r="CJ47" s="2252"/>
      <c r="CK47" s="2252"/>
      <c r="CL47" s="2252"/>
      <c r="CM47" s="2252"/>
      <c r="CN47" s="2252"/>
      <c r="CO47" s="2253"/>
      <c r="CP47" s="2251"/>
      <c r="CQ47" s="2252"/>
      <c r="CR47" s="2252"/>
      <c r="CS47" s="2252"/>
      <c r="CT47" s="2252"/>
      <c r="CU47" s="2252"/>
      <c r="CV47" s="2252"/>
      <c r="CW47" s="2253"/>
      <c r="CX47" s="2251"/>
      <c r="CY47" s="2252"/>
      <c r="CZ47" s="2252"/>
      <c r="DA47" s="2252"/>
      <c r="DB47" s="2252"/>
      <c r="DC47" s="2252"/>
      <c r="DD47" s="2252"/>
      <c r="DE47" s="2724"/>
      <c r="DF47" s="2253"/>
      <c r="DG47" s="1264" t="s">
        <v>430</v>
      </c>
      <c r="DI47" s="506"/>
      <c r="DJ47" s="506" t="str">
        <f>IF(T47="","",T47)</f>
        <v>Схема подключения теплопотребляющей установки к коллектору источника тепловой энергии</v>
      </c>
      <c r="DK47" s="506"/>
      <c r="DL47" s="506"/>
      <c r="DM47" s="1161">
        <v>47</v>
      </c>
    </row>
    <row customHeight="1" ht="22.049999999999997">
      <c r="A48" s="1369" t="s">
        <v>166</v>
      </c>
      <c r="B48" s="1369" t="s">
        <v>167</v>
      </c>
      <c r="C48" s="1369" t="s">
        <v>168</v>
      </c>
      <c r="D48" s="1369" t="s">
        <v>169</v>
      </c>
      <c r="E48" s="2265"/>
      <c r="F48" s="2265"/>
      <c r="G48" s="2265"/>
      <c r="H48" s="2265"/>
      <c r="I48" s="2292"/>
      <c r="J48" s="2262" t="str">
        <f>I47&amp;".1"</f>
        <v>1.1.1.1.1.1</v>
      </c>
      <c r="K48" s="1369"/>
      <c r="L48" s="1370" t="s">
        <v>431</v>
      </c>
      <c r="P48" s="2263"/>
      <c r="Q48" s="2263">
        <v>1</v>
      </c>
      <c r="R48" s="363"/>
      <c r="S48" s="1342" t="str">
        <f>$J48</f>
        <v>1.1.1.1.1.1</v>
      </c>
      <c r="T48" s="292" t="s">
        <v>432</v>
      </c>
      <c r="U48" s="306"/>
      <c r="V48" s="2251"/>
      <c r="W48" s="2252"/>
      <c r="X48" s="2252"/>
      <c r="Y48" s="2252"/>
      <c r="Z48" s="2252"/>
      <c r="AA48" s="2252"/>
      <c r="AB48" s="2252"/>
      <c r="AC48" s="2253"/>
      <c r="AD48" s="2251" t="s">
        <v>472</v>
      </c>
      <c r="AE48" s="2252"/>
      <c r="AF48" s="2252"/>
      <c r="AG48" s="2252"/>
      <c r="AH48" s="2252"/>
      <c r="AI48" s="2252"/>
      <c r="AJ48" s="2252"/>
      <c r="AK48" s="2252"/>
      <c r="AL48" s="2251"/>
      <c r="AM48" s="2252"/>
      <c r="AN48" s="2252"/>
      <c r="AO48" s="2252"/>
      <c r="AP48" s="2252"/>
      <c r="AQ48" s="2252"/>
      <c r="AR48" s="2252"/>
      <c r="AS48" s="2253"/>
      <c r="AT48" s="2251"/>
      <c r="AU48" s="2252"/>
      <c r="AV48" s="2252"/>
      <c r="AW48" s="2252"/>
      <c r="AX48" s="2252"/>
      <c r="AY48" s="2252"/>
      <c r="AZ48" s="2252"/>
      <c r="BA48" s="2253"/>
      <c r="BB48" s="2251"/>
      <c r="BC48" s="2252"/>
      <c r="BD48" s="2252"/>
      <c r="BE48" s="2252"/>
      <c r="BF48" s="2252"/>
      <c r="BG48" s="2252"/>
      <c r="BH48" s="2252"/>
      <c r="BI48" s="2253"/>
      <c r="BJ48" s="2251"/>
      <c r="BK48" s="2252"/>
      <c r="BL48" s="2252"/>
      <c r="BM48" s="2252"/>
      <c r="BN48" s="2252"/>
      <c r="BO48" s="2252"/>
      <c r="BP48" s="2252"/>
      <c r="BQ48" s="2253"/>
      <c r="BR48" s="2251"/>
      <c r="BS48" s="2252"/>
      <c r="BT48" s="2252"/>
      <c r="BU48" s="2252"/>
      <c r="BV48" s="2252"/>
      <c r="BW48" s="2252"/>
      <c r="BX48" s="2252"/>
      <c r="BY48" s="2253"/>
      <c r="BZ48" s="2251"/>
      <c r="CA48" s="2252"/>
      <c r="CB48" s="2252"/>
      <c r="CC48" s="2252"/>
      <c r="CD48" s="2252"/>
      <c r="CE48" s="2252"/>
      <c r="CF48" s="2252"/>
      <c r="CG48" s="2253"/>
      <c r="CH48" s="2251"/>
      <c r="CI48" s="2252"/>
      <c r="CJ48" s="2252"/>
      <c r="CK48" s="2252"/>
      <c r="CL48" s="2252"/>
      <c r="CM48" s="2252"/>
      <c r="CN48" s="2252"/>
      <c r="CO48" s="2253"/>
      <c r="CP48" s="2251"/>
      <c r="CQ48" s="2252"/>
      <c r="CR48" s="2252"/>
      <c r="CS48" s="2252"/>
      <c r="CT48" s="2252"/>
      <c r="CU48" s="2252"/>
      <c r="CV48" s="2252"/>
      <c r="CW48" s="2253"/>
      <c r="CX48" s="2251"/>
      <c r="CY48" s="2252"/>
      <c r="CZ48" s="2252"/>
      <c r="DA48" s="2252"/>
      <c r="DB48" s="2252"/>
      <c r="DC48" s="2252"/>
      <c r="DD48" s="2252"/>
      <c r="DE48" s="2724"/>
      <c r="DF48" s="2253"/>
      <c r="DG48" s="1264" t="s">
        <v>433</v>
      </c>
      <c r="DI48" s="506"/>
      <c r="DJ48" s="506" t="str">
        <f>IF(T48="","",T48)</f>
        <v>Группа потребителей</v>
      </c>
      <c r="DK48" s="506"/>
      <c r="DL48" s="506"/>
      <c r="DM48" s="1161">
        <v>21</v>
      </c>
    </row>
    <row customHeight="1" ht="22.049999999999997">
      <c r="A49" s="1369" t="s">
        <v>166</v>
      </c>
      <c r="B49" s="1369" t="s">
        <v>167</v>
      </c>
      <c r="C49" s="1369" t="s">
        <v>168</v>
      </c>
      <c r="D49" s="1369" t="s">
        <v>169</v>
      </c>
      <c r="E49" s="2265"/>
      <c r="F49" s="2265"/>
      <c r="G49" s="2265"/>
      <c r="H49" s="2265"/>
      <c r="I49" s="2292"/>
      <c r="J49" s="2292"/>
      <c r="K49" s="2262" t="str">
        <f>J48&amp;".1"</f>
        <v>1.1.1.1.1.1.1</v>
      </c>
      <c r="L49" s="1370" t="s">
        <v>434</v>
      </c>
      <c r="P49" s="2263"/>
      <c r="Q49" s="2263"/>
      <c r="R49" s="363">
        <v>1</v>
      </c>
      <c r="S49" s="1342" t="str">
        <f>$K49</f>
        <v>1.1.1.1.1.1.1</v>
      </c>
      <c r="T49" s="1353" t="s">
        <v>473</v>
      </c>
      <c r="U49" s="306"/>
      <c r="V49" s="757"/>
      <c r="W49" s="331"/>
      <c r="X49" s="757"/>
      <c r="Y49" s="1263"/>
      <c r="Z49" s="2271"/>
      <c r="AA49" s="2113" t="s">
        <v>67</v>
      </c>
      <c r="AB49" s="2271"/>
      <c r="AC49" s="2113" t="s">
        <v>67</v>
      </c>
      <c r="AD49" s="757">
        <v>3898.28</v>
      </c>
      <c r="AE49" s="331"/>
      <c r="AF49" s="757"/>
      <c r="AG49" s="1263"/>
      <c r="AH49" s="2608">
        <v>46023</v>
      </c>
      <c r="AI49" s="2113" t="s">
        <v>67</v>
      </c>
      <c r="AJ49" s="2293">
        <v>46295</v>
      </c>
      <c r="AK49" s="2113" t="s">
        <v>67</v>
      </c>
      <c r="AL49" s="757">
        <v>11302.92</v>
      </c>
      <c r="AM49" s="331"/>
      <c r="AN49" s="757"/>
      <c r="AO49" s="1263"/>
      <c r="AP49" s="2608">
        <v>46296</v>
      </c>
      <c r="AQ49" s="2113" t="s">
        <v>67</v>
      </c>
      <c r="AR49" s="2608">
        <v>46387</v>
      </c>
      <c r="AS49" s="2113" t="s">
        <v>67</v>
      </c>
      <c r="AT49" s="757">
        <v>5866.18</v>
      </c>
      <c r="AU49" s="331"/>
      <c r="AV49" s="757"/>
      <c r="AW49" s="1263"/>
      <c r="AX49" s="2608">
        <v>46388</v>
      </c>
      <c r="AY49" s="2113" t="s">
        <v>67</v>
      </c>
      <c r="AZ49" s="2608">
        <v>46568</v>
      </c>
      <c r="BA49" s="2113" t="s">
        <v>67</v>
      </c>
      <c r="BB49" s="757">
        <v>5866.18</v>
      </c>
      <c r="BC49" s="331"/>
      <c r="BD49" s="757"/>
      <c r="BE49" s="1263"/>
      <c r="BF49" s="2608">
        <v>46569</v>
      </c>
      <c r="BG49" s="2113" t="s">
        <v>67</v>
      </c>
      <c r="BH49" s="2608">
        <v>46752</v>
      </c>
      <c r="BI49" s="2113" t="s">
        <v>67</v>
      </c>
      <c r="BJ49" s="757">
        <v>5866.18</v>
      </c>
      <c r="BK49" s="331"/>
      <c r="BL49" s="757"/>
      <c r="BM49" s="1263"/>
      <c r="BN49" s="2608">
        <v>46753</v>
      </c>
      <c r="BO49" s="2113" t="s">
        <v>67</v>
      </c>
      <c r="BP49" s="2608">
        <v>46934</v>
      </c>
      <c r="BQ49" s="2113" t="s">
        <v>67</v>
      </c>
      <c r="BR49" s="757">
        <v>6442.13</v>
      </c>
      <c r="BS49" s="331"/>
      <c r="BT49" s="757"/>
      <c r="BU49" s="1263"/>
      <c r="BV49" s="2608">
        <v>46935</v>
      </c>
      <c r="BW49" s="2113" t="s">
        <v>67</v>
      </c>
      <c r="BX49" s="2608">
        <v>47118</v>
      </c>
      <c r="BY49" s="2113" t="s">
        <v>67</v>
      </c>
      <c r="BZ49" s="757">
        <v>6442.13</v>
      </c>
      <c r="CA49" s="331"/>
      <c r="CB49" s="757"/>
      <c r="CC49" s="1263"/>
      <c r="CD49" s="2608">
        <v>47119</v>
      </c>
      <c r="CE49" s="2113" t="s">
        <v>67</v>
      </c>
      <c r="CF49" s="2608">
        <v>47299</v>
      </c>
      <c r="CG49" s="2113" t="s">
        <v>67</v>
      </c>
      <c r="CH49" s="757">
        <v>6139.48</v>
      </c>
      <c r="CI49" s="331"/>
      <c r="CJ49" s="757"/>
      <c r="CK49" s="1263"/>
      <c r="CL49" s="2608">
        <v>47300</v>
      </c>
      <c r="CM49" s="2113" t="s">
        <v>67</v>
      </c>
      <c r="CN49" s="2608">
        <v>47483</v>
      </c>
      <c r="CO49" s="2113" t="s">
        <v>67</v>
      </c>
      <c r="CP49" s="757">
        <v>6139.48</v>
      </c>
      <c r="CQ49" s="331"/>
      <c r="CR49" s="757"/>
      <c r="CS49" s="1263"/>
      <c r="CT49" s="2608">
        <v>47484</v>
      </c>
      <c r="CU49" s="2113" t="s">
        <v>67</v>
      </c>
      <c r="CV49" s="2608">
        <v>47664</v>
      </c>
      <c r="CW49" s="2113" t="s">
        <v>67</v>
      </c>
      <c r="CX49" s="757">
        <v>7236.21</v>
      </c>
      <c r="CY49" s="331"/>
      <c r="CZ49" s="757"/>
      <c r="DA49" s="1263"/>
      <c r="DB49" s="2608">
        <v>47665</v>
      </c>
      <c r="DC49" s="2113" t="s">
        <v>67</v>
      </c>
      <c r="DD49" s="2608">
        <v>47848</v>
      </c>
      <c r="DE49" s="2113" t="s">
        <v>67</v>
      </c>
      <c r="DF49" s="1354"/>
      <c r="DG49" s="2259" t="s">
        <v>435</v>
      </c>
      <c r="DH49" s="517">
        <f>STRCHECKDATE(V50:DF50)</f>
      </c>
      <c r="DI49" s="506"/>
      <c r="DJ49" s="506" t="str">
        <f>IF(T49="","",T49)</f>
        <v>вода</v>
      </c>
      <c r="DK49" s="506"/>
      <c r="DL49" s="506"/>
      <c r="DM49" s="1161">
        <v>21</v>
      </c>
    </row>
    <row customHeight="1" ht="1.05">
      <c r="A50" s="1369" t="s">
        <v>166</v>
      </c>
      <c r="B50" s="1369" t="s">
        <v>167</v>
      </c>
      <c r="C50" s="1369" t="s">
        <v>168</v>
      </c>
      <c r="D50" s="1369" t="s">
        <v>169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46023-46295</v>
      </c>
      <c r="AH50" s="2272"/>
      <c r="AI50" s="2113"/>
      <c r="AJ50" s="2294"/>
      <c r="AK50" s="2113"/>
      <c r="AL50" s="331"/>
      <c r="AM50" s="331"/>
      <c r="AN50" s="331"/>
      <c r="AO50" s="334" t="str">
        <f>AP49&amp;"-"&amp;AR49</f>
        <v>46296-46387</v>
      </c>
      <c r="AP50" s="2315"/>
      <c r="AQ50" s="2113"/>
      <c r="AR50" s="2315"/>
      <c r="AS50" s="2113"/>
      <c r="AT50" s="331"/>
      <c r="AU50" s="331"/>
      <c r="AV50" s="331"/>
      <c r="AW50" s="334" t="str">
        <f>AX49&amp;"-"&amp;AZ49</f>
        <v>46388-46568</v>
      </c>
      <c r="AX50" s="2315"/>
      <c r="AY50" s="2113"/>
      <c r="AZ50" s="2315"/>
      <c r="BA50" s="2113"/>
      <c r="BB50" s="331"/>
      <c r="BC50" s="331"/>
      <c r="BD50" s="331"/>
      <c r="BE50" s="334" t="str">
        <f>BF49&amp;"-"&amp;BH49</f>
        <v>46569-46752</v>
      </c>
      <c r="BF50" s="2315"/>
      <c r="BG50" s="2113"/>
      <c r="BH50" s="2315"/>
      <c r="BI50" s="2113"/>
      <c r="BJ50" s="331"/>
      <c r="BK50" s="331"/>
      <c r="BL50" s="331"/>
      <c r="BM50" s="334" t="str">
        <f>BN49&amp;"-"&amp;BP49</f>
        <v>46753-46934</v>
      </c>
      <c r="BN50" s="2315"/>
      <c r="BO50" s="2113"/>
      <c r="BP50" s="2315"/>
      <c r="BQ50" s="2113"/>
      <c r="BR50" s="331"/>
      <c r="BS50" s="331"/>
      <c r="BT50" s="331"/>
      <c r="BU50" s="334" t="str">
        <f>BV49&amp;"-"&amp;BX49</f>
        <v>46935-47118</v>
      </c>
      <c r="BV50" s="2315"/>
      <c r="BW50" s="2113"/>
      <c r="BX50" s="2315"/>
      <c r="BY50" s="2113"/>
      <c r="BZ50" s="331"/>
      <c r="CA50" s="331"/>
      <c r="CB50" s="331"/>
      <c r="CC50" s="334" t="str">
        <f>CD49&amp;"-"&amp;CF49</f>
        <v>47119-47299</v>
      </c>
      <c r="CD50" s="2315"/>
      <c r="CE50" s="2113"/>
      <c r="CF50" s="2315"/>
      <c r="CG50" s="2113"/>
      <c r="CH50" s="331"/>
      <c r="CI50" s="331"/>
      <c r="CJ50" s="331"/>
      <c r="CK50" s="334" t="str">
        <f>CL49&amp;"-"&amp;CN49</f>
        <v>47300-47483</v>
      </c>
      <c r="CL50" s="2315"/>
      <c r="CM50" s="2113"/>
      <c r="CN50" s="2315"/>
      <c r="CO50" s="2113"/>
      <c r="CP50" s="331"/>
      <c r="CQ50" s="331"/>
      <c r="CR50" s="331"/>
      <c r="CS50" s="334" t="str">
        <f>CT49&amp;"-"&amp;CV49</f>
        <v>47484-47664</v>
      </c>
      <c r="CT50" s="2315"/>
      <c r="CU50" s="2113"/>
      <c r="CV50" s="2315"/>
      <c r="CW50" s="2113"/>
      <c r="CX50" s="331"/>
      <c r="CY50" s="331"/>
      <c r="CZ50" s="331"/>
      <c r="DA50" s="334" t="str">
        <f>DB49&amp;"-"&amp;DD49</f>
        <v>47665-47848</v>
      </c>
      <c r="DB50" s="2315"/>
      <c r="DC50" s="2113"/>
      <c r="DD50" s="2315"/>
      <c r="DE50" s="2113"/>
      <c r="DF50" s="1355"/>
      <c r="DG50" s="2260"/>
      <c r="DI50" s="506"/>
      <c r="DJ50" s="506" t="str">
        <f>IF(T50="","",T50)</f>
        <v/>
      </c>
      <c r="DK50" s="506"/>
      <c r="DL50" s="506"/>
      <c r="DM50" s="1161">
        <v>1</v>
      </c>
    </row>
    <row customHeight="1" ht="11.549999999999999">
      <c r="A51" s="1369" t="s">
        <v>166</v>
      </c>
      <c r="B51" s="1369" t="s">
        <v>167</v>
      </c>
      <c r="C51" s="1369" t="s">
        <v>168</v>
      </c>
      <c r="D51" s="1369" t="s">
        <v>169</v>
      </c>
      <c r="E51" s="2265"/>
      <c r="F51" s="2265"/>
      <c r="G51" s="2265"/>
      <c r="H51" s="2265"/>
      <c r="I51" s="2292"/>
      <c r="J51" s="2262"/>
      <c r="K51" s="1369"/>
      <c r="L51" s="1370"/>
      <c r="P51" s="2263"/>
      <c r="Q51" s="2263"/>
      <c r="R51" s="362"/>
      <c r="S51" s="1284"/>
      <c r="T51" s="294" t="s">
        <v>436</v>
      </c>
      <c r="U51" s="373"/>
      <c r="V51" s="373"/>
      <c r="W51" s="373"/>
      <c r="X51" s="373"/>
      <c r="Y51" s="373"/>
      <c r="Z51" s="373"/>
      <c r="AA51" s="373"/>
      <c r="AB51" s="373"/>
      <c r="AC51" s="373"/>
      <c r="AD51" s="373"/>
      <c r="AE51" s="373"/>
      <c r="AF51" s="373"/>
      <c r="AG51" s="373"/>
      <c r="AH51" s="373"/>
      <c r="AI51" s="373"/>
      <c r="AJ51" s="373"/>
      <c r="AK51" s="373"/>
      <c r="AL51" s="2658"/>
      <c r="AM51" s="2658"/>
      <c r="AN51" s="2658"/>
      <c r="AO51" s="2658"/>
      <c r="AP51" s="2658"/>
      <c r="AQ51" s="2658"/>
      <c r="AR51" s="2658"/>
      <c r="AS51" s="2658"/>
      <c r="AT51" s="2658"/>
      <c r="AU51" s="2658"/>
      <c r="AV51" s="2658"/>
      <c r="AW51" s="2658"/>
      <c r="AX51" s="2658"/>
      <c r="AY51" s="2658"/>
      <c r="AZ51" s="2658"/>
      <c r="BA51" s="2658"/>
      <c r="BB51" s="2658"/>
      <c r="BC51" s="2658"/>
      <c r="BD51" s="2658"/>
      <c r="BE51" s="2658"/>
      <c r="BF51" s="2658"/>
      <c r="BG51" s="2658"/>
      <c r="BH51" s="2658"/>
      <c r="BI51" s="2658"/>
      <c r="BJ51" s="2658"/>
      <c r="BK51" s="2658"/>
      <c r="BL51" s="2658"/>
      <c r="BM51" s="2658"/>
      <c r="BN51" s="2658"/>
      <c r="BO51" s="2658"/>
      <c r="BP51" s="2658"/>
      <c r="BQ51" s="2658"/>
      <c r="BR51" s="2658"/>
      <c r="BS51" s="2658"/>
      <c r="BT51" s="2658"/>
      <c r="BU51" s="2658"/>
      <c r="BV51" s="2658"/>
      <c r="BW51" s="2658"/>
      <c r="BX51" s="2658"/>
      <c r="BY51" s="2658"/>
      <c r="BZ51" s="2658"/>
      <c r="CA51" s="2658"/>
      <c r="CB51" s="2658"/>
      <c r="CC51" s="2658"/>
      <c r="CD51" s="2658"/>
      <c r="CE51" s="2658"/>
      <c r="CF51" s="2658"/>
      <c r="CG51" s="2658"/>
      <c r="CH51" s="2658"/>
      <c r="CI51" s="2658"/>
      <c r="CJ51" s="2658"/>
      <c r="CK51" s="2658"/>
      <c r="CL51" s="2658"/>
      <c r="CM51" s="2658"/>
      <c r="CN51" s="2658"/>
      <c r="CO51" s="2658"/>
      <c r="CP51" s="2658"/>
      <c r="CQ51" s="2658"/>
      <c r="CR51" s="2658"/>
      <c r="CS51" s="2658"/>
      <c r="CT51" s="2658"/>
      <c r="CU51" s="2658"/>
      <c r="CV51" s="2658"/>
      <c r="CW51" s="2658"/>
      <c r="CX51" s="2658"/>
      <c r="CY51" s="2658"/>
      <c r="CZ51" s="2658"/>
      <c r="DA51" s="2658"/>
      <c r="DB51" s="2658"/>
      <c r="DC51" s="2658"/>
      <c r="DD51" s="2658"/>
      <c r="DE51" s="2726"/>
      <c r="DF51" s="330"/>
      <c r="DG51" s="2261"/>
      <c r="DI51" s="506"/>
      <c r="DJ51" s="506" t="str">
        <f>IF(T51="","",T51)</f>
        <v>Добавить вид теплоносителя (параметры теплоносителя)</v>
      </c>
      <c r="DK51" s="506"/>
      <c r="DL51" s="506"/>
      <c r="DM51" s="1161">
        <v>11</v>
      </c>
    </row>
    <row customHeight="1" ht="11.549999999999999">
      <c r="A52" s="1369" t="s">
        <v>166</v>
      </c>
      <c r="B52" s="1369" t="s">
        <v>167</v>
      </c>
      <c r="C52" s="1369" t="s">
        <v>168</v>
      </c>
      <c r="D52" s="1369" t="s">
        <v>169</v>
      </c>
      <c r="E52" s="2265"/>
      <c r="F52" s="2265"/>
      <c r="G52" s="2265"/>
      <c r="H52" s="2265"/>
      <c r="I52" s="2262"/>
      <c r="J52" s="1369"/>
      <c r="K52" s="1369"/>
      <c r="L52" s="1370"/>
      <c r="P52" s="2263"/>
      <c r="Q52" s="1337"/>
      <c r="R52" s="362"/>
      <c r="S52" s="1284"/>
      <c r="T52" s="293" t="s">
        <v>437</v>
      </c>
      <c r="U52" s="373"/>
      <c r="V52" s="373"/>
      <c r="W52" s="373"/>
      <c r="X52" s="373"/>
      <c r="Y52" s="373"/>
      <c r="Z52" s="373"/>
      <c r="AA52" s="373"/>
      <c r="AB52" s="373"/>
      <c r="AC52" s="372"/>
      <c r="AD52" s="373"/>
      <c r="AE52" s="373"/>
      <c r="AF52" s="373"/>
      <c r="AG52" s="373"/>
      <c r="AH52" s="373"/>
      <c r="AI52" s="373"/>
      <c r="AJ52" s="373"/>
      <c r="AK52" s="372"/>
      <c r="AL52" s="2658"/>
      <c r="AM52" s="2658"/>
      <c r="AN52" s="2658"/>
      <c r="AO52" s="2658"/>
      <c r="AP52" s="2658"/>
      <c r="AQ52" s="2658"/>
      <c r="AR52" s="2658"/>
      <c r="AS52" s="2659"/>
      <c r="AT52" s="2658"/>
      <c r="AU52" s="2658"/>
      <c r="AV52" s="2658"/>
      <c r="AW52" s="2658"/>
      <c r="AX52" s="2658"/>
      <c r="AY52" s="2658"/>
      <c r="AZ52" s="2658"/>
      <c r="BA52" s="2659"/>
      <c r="BB52" s="2658"/>
      <c r="BC52" s="2658"/>
      <c r="BD52" s="2658"/>
      <c r="BE52" s="2658"/>
      <c r="BF52" s="2658"/>
      <c r="BG52" s="2658"/>
      <c r="BH52" s="2658"/>
      <c r="BI52" s="2659"/>
      <c r="BJ52" s="2658"/>
      <c r="BK52" s="2658"/>
      <c r="BL52" s="2658"/>
      <c r="BM52" s="2658"/>
      <c r="BN52" s="2658"/>
      <c r="BO52" s="2658"/>
      <c r="BP52" s="2658"/>
      <c r="BQ52" s="2659"/>
      <c r="BR52" s="2658"/>
      <c r="BS52" s="2658"/>
      <c r="BT52" s="2658"/>
      <c r="BU52" s="2658"/>
      <c r="BV52" s="2658"/>
      <c r="BW52" s="2658"/>
      <c r="BX52" s="2658"/>
      <c r="BY52" s="2659"/>
      <c r="BZ52" s="2658"/>
      <c r="CA52" s="2658"/>
      <c r="CB52" s="2658"/>
      <c r="CC52" s="2658"/>
      <c r="CD52" s="2658"/>
      <c r="CE52" s="2658"/>
      <c r="CF52" s="2658"/>
      <c r="CG52" s="2659"/>
      <c r="CH52" s="2658"/>
      <c r="CI52" s="2658"/>
      <c r="CJ52" s="2658"/>
      <c r="CK52" s="2658"/>
      <c r="CL52" s="2658"/>
      <c r="CM52" s="2658"/>
      <c r="CN52" s="2658"/>
      <c r="CO52" s="2659"/>
      <c r="CP52" s="2658"/>
      <c r="CQ52" s="2658"/>
      <c r="CR52" s="2658"/>
      <c r="CS52" s="2658"/>
      <c r="CT52" s="2658"/>
      <c r="CU52" s="2658"/>
      <c r="CV52" s="2658"/>
      <c r="CW52" s="2659"/>
      <c r="CX52" s="2658"/>
      <c r="CY52" s="2658"/>
      <c r="CZ52" s="2658"/>
      <c r="DA52" s="2658"/>
      <c r="DB52" s="2658"/>
      <c r="DC52" s="2658"/>
      <c r="DD52" s="2658"/>
      <c r="DE52" s="2727"/>
      <c r="DF52" s="373"/>
      <c r="DG52" s="309"/>
      <c r="DI52" s="506"/>
      <c r="DJ52" s="506" t="str">
        <f>IF(T52="","",T52)</f>
        <v>Добавить группу потребителей</v>
      </c>
      <c r="DK52" s="506"/>
      <c r="DL52" s="506"/>
      <c r="DM52" s="1161">
        <v>11</v>
      </c>
    </row>
    <row customHeight="1" ht="14.699999999999998">
      <c r="A53" s="1369" t="s">
        <v>166</v>
      </c>
      <c r="B53" s="1369" t="s">
        <v>167</v>
      </c>
      <c r="C53" s="1369" t="s">
        <v>168</v>
      </c>
      <c r="D53" s="1369" t="s">
        <v>169</v>
      </c>
      <c r="E53" s="2265"/>
      <c r="F53" s="2265"/>
      <c r="G53" s="2265"/>
      <c r="H53" s="2264"/>
      <c r="I53" s="1369"/>
      <c r="J53" s="1369"/>
      <c r="K53" s="1369"/>
      <c r="L53" s="1370"/>
      <c r="M53" s="1371"/>
      <c r="N53" s="1371"/>
      <c r="O53" s="543"/>
      <c r="P53" s="366"/>
      <c r="Q53" s="381"/>
      <c r="R53" s="361"/>
      <c r="S53" s="1284"/>
      <c r="T53" s="371" t="s">
        <v>438</v>
      </c>
      <c r="U53" s="373"/>
      <c r="V53" s="373"/>
      <c r="W53" s="373"/>
      <c r="X53" s="373"/>
      <c r="Y53" s="373"/>
      <c r="Z53" s="373"/>
      <c r="AA53" s="373"/>
      <c r="AB53" s="373"/>
      <c r="AC53" s="372"/>
      <c r="AD53" s="373"/>
      <c r="AE53" s="373"/>
      <c r="AF53" s="373"/>
      <c r="AG53" s="373"/>
      <c r="AH53" s="373"/>
      <c r="AI53" s="373"/>
      <c r="AJ53" s="373"/>
      <c r="AK53" s="372"/>
      <c r="AL53" s="2658"/>
      <c r="AM53" s="2658"/>
      <c r="AN53" s="2658"/>
      <c r="AO53" s="2658"/>
      <c r="AP53" s="2658"/>
      <c r="AQ53" s="2658"/>
      <c r="AR53" s="2658"/>
      <c r="AS53" s="2659"/>
      <c r="AT53" s="2658"/>
      <c r="AU53" s="2658"/>
      <c r="AV53" s="2658"/>
      <c r="AW53" s="2658"/>
      <c r="AX53" s="2658"/>
      <c r="AY53" s="2658"/>
      <c r="AZ53" s="2658"/>
      <c r="BA53" s="2659"/>
      <c r="BB53" s="2658"/>
      <c r="BC53" s="2658"/>
      <c r="BD53" s="2658"/>
      <c r="BE53" s="2658"/>
      <c r="BF53" s="2658"/>
      <c r="BG53" s="2658"/>
      <c r="BH53" s="2658"/>
      <c r="BI53" s="2659"/>
      <c r="BJ53" s="2658"/>
      <c r="BK53" s="2658"/>
      <c r="BL53" s="2658"/>
      <c r="BM53" s="2658"/>
      <c r="BN53" s="2658"/>
      <c r="BO53" s="2658"/>
      <c r="BP53" s="2658"/>
      <c r="BQ53" s="2659"/>
      <c r="BR53" s="2658"/>
      <c r="BS53" s="2658"/>
      <c r="BT53" s="2658"/>
      <c r="BU53" s="2658"/>
      <c r="BV53" s="2658"/>
      <c r="BW53" s="2658"/>
      <c r="BX53" s="2658"/>
      <c r="BY53" s="2659"/>
      <c r="BZ53" s="2658"/>
      <c r="CA53" s="2658"/>
      <c r="CB53" s="2658"/>
      <c r="CC53" s="2658"/>
      <c r="CD53" s="2658"/>
      <c r="CE53" s="2658"/>
      <c r="CF53" s="2658"/>
      <c r="CG53" s="2659"/>
      <c r="CH53" s="2658"/>
      <c r="CI53" s="2658"/>
      <c r="CJ53" s="2658"/>
      <c r="CK53" s="2658"/>
      <c r="CL53" s="2658"/>
      <c r="CM53" s="2658"/>
      <c r="CN53" s="2658"/>
      <c r="CO53" s="2659"/>
      <c r="CP53" s="2658"/>
      <c r="CQ53" s="2658"/>
      <c r="CR53" s="2658"/>
      <c r="CS53" s="2658"/>
      <c r="CT53" s="2658"/>
      <c r="CU53" s="2658"/>
      <c r="CV53" s="2658"/>
      <c r="CW53" s="2659"/>
      <c r="CX53" s="2658"/>
      <c r="CY53" s="2658"/>
      <c r="CZ53" s="2658"/>
      <c r="DA53" s="2658"/>
      <c r="DB53" s="2658"/>
      <c r="DC53" s="2658"/>
      <c r="DD53" s="2658"/>
      <c r="DE53" s="2727"/>
      <c r="DF53" s="373"/>
      <c r="DG53" s="309"/>
      <c r="DI53" s="506"/>
      <c r="DJ53" s="506" t="str">
        <f>IF(T53="","",T53)</f>
        <v>Добавить схему подключения</v>
      </c>
      <c r="DK53" s="506"/>
      <c r="DL53" s="506"/>
      <c r="DM53" s="1161">
        <v>14</v>
      </c>
    </row>
    <row s="1648" customFormat="1" customHeight="1" ht="1.05">
      <c r="A54" s="1349" t="s">
        <v>166</v>
      </c>
      <c r="B54" s="1349" t="s">
        <v>167</v>
      </c>
      <c r="C54" s="1349" t="s">
        <v>168</v>
      </c>
      <c r="D54" s="1320"/>
      <c r="E54" s="2265"/>
      <c r="F54" s="2265"/>
      <c r="G54" s="2264"/>
      <c r="H54" s="1320"/>
      <c r="I54" s="1320"/>
      <c r="J54" s="1320"/>
      <c r="K54" s="1320"/>
      <c r="L54" s="1345"/>
      <c r="M54" s="1321"/>
      <c r="N54" s="132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30"/>
      <c r="BQ54" s="1330"/>
      <c r="BR54" s="1330"/>
      <c r="BS54" s="1330"/>
      <c r="BT54" s="1330"/>
      <c r="BU54" s="1330"/>
      <c r="BV54" s="1330"/>
      <c r="BW54" s="1330"/>
      <c r="BX54" s="1330"/>
      <c r="BY54" s="1330"/>
      <c r="BZ54" s="1330"/>
      <c r="CA54" s="1330"/>
      <c r="CB54" s="1330"/>
      <c r="CC54" s="1330"/>
      <c r="CD54" s="1330"/>
      <c r="CE54" s="1330"/>
      <c r="CF54" s="1330"/>
      <c r="CG54" s="1330"/>
      <c r="CH54" s="1330"/>
      <c r="CI54" s="1330"/>
      <c r="CJ54" s="1330"/>
      <c r="CK54" s="1330"/>
      <c r="CL54" s="1330"/>
      <c r="CM54" s="1330"/>
      <c r="CN54" s="1330"/>
      <c r="CO54" s="1330"/>
      <c r="CP54" s="1330"/>
      <c r="CQ54" s="1330"/>
      <c r="CR54" s="1330"/>
      <c r="CS54" s="1330"/>
      <c r="CT54" s="1330"/>
      <c r="CU54" s="1330"/>
      <c r="CV54" s="1330"/>
      <c r="CW54" s="1330"/>
      <c r="CX54" s="1330"/>
      <c r="CY54" s="1330"/>
      <c r="CZ54" s="1330"/>
      <c r="DA54" s="1330"/>
      <c r="DB54" s="1330"/>
      <c r="DC54" s="1330"/>
      <c r="DD54" s="1330"/>
      <c r="DE54" s="2729"/>
      <c r="DF54" s="1330"/>
      <c r="DG54" s="1330"/>
      <c r="DI54" s="795"/>
      <c r="DJ54" s="795" t="str">
        <f>IF(T54="","",T54)</f>
        <v>Добавить источник для дифференциации</v>
      </c>
      <c r="DK54" s="795"/>
      <c r="DL54" s="795"/>
      <c r="DM54" s="524">
        <v>1</v>
      </c>
    </row>
    <row s="1648" customFormat="1" customHeight="1" ht="1.05">
      <c r="A55" s="1349" t="s">
        <v>166</v>
      </c>
      <c r="B55" s="1349" t="s">
        <v>167</v>
      </c>
      <c r="C55" s="1320"/>
      <c r="D55" s="1320"/>
      <c r="E55" s="2265"/>
      <c r="F55" s="2264"/>
      <c r="G55" s="1320"/>
      <c r="H55" s="1320"/>
      <c r="I55" s="1320"/>
      <c r="J55" s="1320"/>
      <c r="K55" s="1320"/>
      <c r="L55" s="1345"/>
      <c r="M55" s="1327"/>
      <c r="N55" s="132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1330"/>
      <c r="AT55" s="1330"/>
      <c r="AU55" s="1330"/>
      <c r="AV55" s="1330"/>
      <c r="AW55" s="1330"/>
      <c r="AX55" s="1330"/>
      <c r="AY55" s="1330"/>
      <c r="AZ55" s="1330"/>
      <c r="BA55" s="1330"/>
      <c r="BB55" s="1330"/>
      <c r="BC55" s="1330"/>
      <c r="BD55" s="1330"/>
      <c r="BE55" s="1330"/>
      <c r="BF55" s="1330"/>
      <c r="BG55" s="1330"/>
      <c r="BH55" s="1330"/>
      <c r="BI55" s="1330"/>
      <c r="BJ55" s="1330"/>
      <c r="BK55" s="1330"/>
      <c r="BL55" s="1330"/>
      <c r="BM55" s="1330"/>
      <c r="BN55" s="1330"/>
      <c r="BO55" s="1330"/>
      <c r="BP55" s="1330"/>
      <c r="BQ55" s="1330"/>
      <c r="BR55" s="1330"/>
      <c r="BS55" s="1330"/>
      <c r="BT55" s="1330"/>
      <c r="BU55" s="1330"/>
      <c r="BV55" s="1330"/>
      <c r="BW55" s="1330"/>
      <c r="BX55" s="1330"/>
      <c r="BY55" s="1330"/>
      <c r="BZ55" s="1330"/>
      <c r="CA55" s="1330"/>
      <c r="CB55" s="1330"/>
      <c r="CC55" s="1330"/>
      <c r="CD55" s="1330"/>
      <c r="CE55" s="1330"/>
      <c r="CF55" s="1330"/>
      <c r="CG55" s="1330"/>
      <c r="CH55" s="1330"/>
      <c r="CI55" s="1330"/>
      <c r="CJ55" s="1330"/>
      <c r="CK55" s="1330"/>
      <c r="CL55" s="1330"/>
      <c r="CM55" s="1330"/>
      <c r="CN55" s="1330"/>
      <c r="CO55" s="1330"/>
      <c r="CP55" s="1330"/>
      <c r="CQ55" s="1330"/>
      <c r="CR55" s="1330"/>
      <c r="CS55" s="1330"/>
      <c r="CT55" s="1330"/>
      <c r="CU55" s="1330"/>
      <c r="CV55" s="1330"/>
      <c r="CW55" s="1330"/>
      <c r="CX55" s="1330"/>
      <c r="CY55" s="1330"/>
      <c r="CZ55" s="1330"/>
      <c r="DA55" s="1330"/>
      <c r="DB55" s="1330"/>
      <c r="DC55" s="1330"/>
      <c r="DD55" s="1330"/>
      <c r="DE55" s="2729"/>
      <c r="DF55" s="1330"/>
      <c r="DG55" s="1330"/>
      <c r="DI55" s="795"/>
      <c r="DJ55" s="795" t="str">
        <f>IF(T55="","",T55)</f>
        <v>Добавить централизованную систему для дифференциации</v>
      </c>
      <c r="DK55" s="795"/>
      <c r="DL55" s="795"/>
      <c r="DM55" s="524">
        <v>1</v>
      </c>
    </row>
    <row s="1648" customFormat="1" customHeight="1" ht="1.05">
      <c r="A56" s="1349" t="s">
        <v>166</v>
      </c>
      <c r="B56" s="1349"/>
      <c r="C56" s="1349"/>
      <c r="D56" s="1349"/>
      <c r="E56" s="2264"/>
      <c r="F56" s="1349"/>
      <c r="G56" s="1349"/>
      <c r="H56" s="1349"/>
      <c r="I56" s="1349"/>
      <c r="J56" s="1349"/>
      <c r="K56" s="1349"/>
      <c r="L56" s="1352"/>
      <c r="M56" s="1327"/>
      <c r="N56" s="1327"/>
      <c r="O56" s="524"/>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V56" s="1330"/>
      <c r="AW56" s="1330"/>
      <c r="AX56" s="1330"/>
      <c r="AY56" s="1330"/>
      <c r="AZ56" s="1330"/>
      <c r="BA56" s="1330"/>
      <c r="BB56" s="1330"/>
      <c r="BC56" s="1330"/>
      <c r="BD56" s="1330"/>
      <c r="BE56" s="1330"/>
      <c r="BF56" s="1330"/>
      <c r="BG56" s="1330"/>
      <c r="BH56" s="1330"/>
      <c r="BI56" s="1330"/>
      <c r="BJ56" s="1330"/>
      <c r="BK56" s="1330"/>
      <c r="BL56" s="1330"/>
      <c r="BM56" s="1330"/>
      <c r="BN56" s="1330"/>
      <c r="BO56" s="1330"/>
      <c r="BP56" s="1330"/>
      <c r="BQ56" s="1330"/>
      <c r="BR56" s="1330"/>
      <c r="BS56" s="1330"/>
      <c r="BT56" s="1330"/>
      <c r="BU56" s="1330"/>
      <c r="BV56" s="1330"/>
      <c r="BW56" s="1330"/>
      <c r="BX56" s="1330"/>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30"/>
      <c r="CY56" s="1330"/>
      <c r="CZ56" s="1330"/>
      <c r="DA56" s="1330"/>
      <c r="DB56" s="1330"/>
      <c r="DC56" s="1330"/>
      <c r="DD56" s="1330"/>
      <c r="DE56" s="2729"/>
      <c r="DF56" s="1330"/>
      <c r="DG56" s="1330"/>
      <c r="DI56" s="506"/>
      <c r="DJ56" s="506" t="str">
        <f>IF(T56="","",T56)</f>
        <v>Добавить территорию для дифференциации</v>
      </c>
      <c r="DK56" s="506"/>
      <c r="DL56" s="506"/>
      <c r="DM56" s="517">
        <v>1</v>
      </c>
    </row>
    <row s="1856" customFormat="1" customHeight="1" ht="21">
      <c r="A57" s="1369" t="s">
        <v>175</v>
      </c>
      <c r="B57" s="1369"/>
      <c r="C57" s="1369"/>
      <c r="D57" s="1369"/>
      <c r="E57" s="2264" t="s">
        <v>112</v>
      </c>
      <c r="F57" s="1369"/>
      <c r="G57" s="1369"/>
      <c r="H57" s="1369"/>
      <c r="I57" s="1369"/>
      <c r="J57" s="1369"/>
      <c r="K57" s="1369"/>
      <c r="L57" s="1375"/>
      <c r="M57" s="1371"/>
      <c r="N57" s="1371"/>
      <c r="O57" s="1371"/>
      <c r="P57" s="2403"/>
      <c r="Q57" s="1829"/>
      <c r="R57" s="361"/>
      <c r="S57" s="2279" t="str">
        <f>INDEX(PT_DIFFERENTIATION_NUM_NTAR,MATCH(A57,PT_DIFFERENTIATION_NTAR_ID,0))</f>
        <v>2</v>
      </c>
      <c r="T57" s="1531" t="s">
        <v>125</v>
      </c>
      <c r="U57" s="306"/>
      <c r="V57" s="2248"/>
      <c r="W57" s="2249"/>
      <c r="X57" s="2249"/>
      <c r="Y57" s="2249"/>
      <c r="Z57" s="2249"/>
      <c r="AA57" s="2249"/>
      <c r="AB57" s="2249"/>
      <c r="AC57" s="2250"/>
      <c r="AD57" s="2248" t="str">
        <f>INDEX(PT_DIFFERENTIATION_NTAR,MATCH(A57,PT_DIFFERENTIATION_NTAR_ID,0))</f>
        <v>Тарифы на тепловую энергию (мощность) населению и потребителям, приравненных к населению
</v>
      </c>
      <c r="AE57" s="2249"/>
      <c r="AF57" s="2249"/>
      <c r="AG57" s="2249"/>
      <c r="AH57" s="2249"/>
      <c r="AI57" s="2249"/>
      <c r="AJ57" s="2249"/>
      <c r="AK57" s="2249"/>
      <c r="AL57" s="2248"/>
      <c r="AM57" s="2249"/>
      <c r="AN57" s="2249"/>
      <c r="AO57" s="2249"/>
      <c r="AP57" s="2249"/>
      <c r="AQ57" s="2249"/>
      <c r="AR57" s="2249"/>
      <c r="AS57" s="2250"/>
      <c r="AT57" s="2248"/>
      <c r="AU57" s="2249"/>
      <c r="AV57" s="2249"/>
      <c r="AW57" s="2249"/>
      <c r="AX57" s="2249"/>
      <c r="AY57" s="2249"/>
      <c r="AZ57" s="2249"/>
      <c r="BA57" s="2250"/>
      <c r="BB57" s="2248"/>
      <c r="BC57" s="2249"/>
      <c r="BD57" s="2249"/>
      <c r="BE57" s="2249"/>
      <c r="BF57" s="2249"/>
      <c r="BG57" s="2249"/>
      <c r="BH57" s="2249"/>
      <c r="BI57" s="2250"/>
      <c r="BJ57" s="2248"/>
      <c r="BK57" s="2249"/>
      <c r="BL57" s="2249"/>
      <c r="BM57" s="2249"/>
      <c r="BN57" s="2249"/>
      <c r="BO57" s="2249"/>
      <c r="BP57" s="2249"/>
      <c r="BQ57" s="2250"/>
      <c r="BR57" s="2248"/>
      <c r="BS57" s="2249"/>
      <c r="BT57" s="2249"/>
      <c r="BU57" s="2249"/>
      <c r="BV57" s="2249"/>
      <c r="BW57" s="2249"/>
      <c r="BX57" s="2249"/>
      <c r="BY57" s="2250"/>
      <c r="BZ57" s="2248"/>
      <c r="CA57" s="2249"/>
      <c r="CB57" s="2249"/>
      <c r="CC57" s="2249"/>
      <c r="CD57" s="2249"/>
      <c r="CE57" s="2249"/>
      <c r="CF57" s="2249"/>
      <c r="CG57" s="2250"/>
      <c r="CH57" s="2248"/>
      <c r="CI57" s="2249"/>
      <c r="CJ57" s="2249"/>
      <c r="CK57" s="2249"/>
      <c r="CL57" s="2249"/>
      <c r="CM57" s="2249"/>
      <c r="CN57" s="2249"/>
      <c r="CO57" s="2250"/>
      <c r="CP57" s="2248"/>
      <c r="CQ57" s="2249"/>
      <c r="CR57" s="2249"/>
      <c r="CS57" s="2249"/>
      <c r="CT57" s="2249"/>
      <c r="CU57" s="2249"/>
      <c r="CV57" s="2249"/>
      <c r="CW57" s="2250"/>
      <c r="CX57" s="2248"/>
      <c r="CY57" s="2249"/>
      <c r="CZ57" s="2249"/>
      <c r="DA57" s="2249"/>
      <c r="DB57" s="2249"/>
      <c r="DC57" s="2249"/>
      <c r="DD57" s="2249"/>
      <c r="DE57" s="2723"/>
      <c r="DF57" s="2250"/>
      <c r="DG57" s="1264" t="s">
        <v>421</v>
      </c>
      <c r="DH57" s="1648"/>
      <c r="DI57" s="1630"/>
      <c r="DJ57" s="1630" t="str">
        <f>IF(T57="","",T57)</f>
        <v>Наименование тарифа</v>
      </c>
      <c r="DK57" s="1630"/>
      <c r="DL57" s="1630"/>
      <c r="DM57" s="1641">
        <v>0</v>
      </c>
    </row>
    <row s="1856" customFormat="1" customHeight="1" ht="21">
      <c r="A58" s="1369"/>
      <c r="B58" s="1369" t="s">
        <v>176</v>
      </c>
      <c r="C58" s="1369"/>
      <c r="D58" s="1369"/>
      <c r="E58" s="2265">
        <v>1</v>
      </c>
      <c r="F58" s="2264">
        <v>1</v>
      </c>
      <c r="G58" s="1369"/>
      <c r="H58" s="1369"/>
      <c r="I58" s="1369"/>
      <c r="J58" s="1369"/>
      <c r="K58" s="1369"/>
      <c r="L58" s="1375"/>
      <c r="M58" s="1371"/>
      <c r="N58" s="1371"/>
      <c r="O58" s="1371"/>
      <c r="P58" s="2131"/>
      <c r="Q58" s="358"/>
      <c r="R58" s="359"/>
      <c r="S58" s="2279" t="str">
        <f>INDEX(PT_DIFFERENTIATION_NUM_TER,MATCH(B58,PT_DIFFERENTIATION_TER_ID,0))</f>
        <v>2.1</v>
      </c>
      <c r="T58" s="1528" t="s">
        <v>422</v>
      </c>
      <c r="U58" s="306"/>
      <c r="V58" s="2248"/>
      <c r="W58" s="2249"/>
      <c r="X58" s="2249"/>
      <c r="Y58" s="2249"/>
      <c r="Z58" s="2249"/>
      <c r="AA58" s="2249"/>
      <c r="AB58" s="2249"/>
      <c r="AC58" s="2250"/>
      <c r="AD58" s="2248" t="str">
        <f>INDEX(PT_DIFFERENTIATION_TER,MATCH(B58,PT_DIFFERENTIATION_TER_ID,0))</f>
        <v>Территория 1</v>
      </c>
      <c r="AE58" s="2249"/>
      <c r="AF58" s="2249"/>
      <c r="AG58" s="2249"/>
      <c r="AH58" s="2249"/>
      <c r="AI58" s="2249"/>
      <c r="AJ58" s="2249"/>
      <c r="AK58" s="2249"/>
      <c r="AL58" s="2248"/>
      <c r="AM58" s="2249"/>
      <c r="AN58" s="2249"/>
      <c r="AO58" s="2249"/>
      <c r="AP58" s="2249"/>
      <c r="AQ58" s="2249"/>
      <c r="AR58" s="2249"/>
      <c r="AS58" s="2250"/>
      <c r="AT58" s="2248"/>
      <c r="AU58" s="2249"/>
      <c r="AV58" s="2249"/>
      <c r="AW58" s="2249"/>
      <c r="AX58" s="2249"/>
      <c r="AY58" s="2249"/>
      <c r="AZ58" s="2249"/>
      <c r="BA58" s="2250"/>
      <c r="BB58" s="2248"/>
      <c r="BC58" s="2249"/>
      <c r="BD58" s="2249"/>
      <c r="BE58" s="2249"/>
      <c r="BF58" s="2249"/>
      <c r="BG58" s="2249"/>
      <c r="BH58" s="2249"/>
      <c r="BI58" s="2250"/>
      <c r="BJ58" s="2248"/>
      <c r="BK58" s="2249"/>
      <c r="BL58" s="2249"/>
      <c r="BM58" s="2249"/>
      <c r="BN58" s="2249"/>
      <c r="BO58" s="2249"/>
      <c r="BP58" s="2249"/>
      <c r="BQ58" s="2250"/>
      <c r="BR58" s="2248"/>
      <c r="BS58" s="2249"/>
      <c r="BT58" s="2249"/>
      <c r="BU58" s="2249"/>
      <c r="BV58" s="2249"/>
      <c r="BW58" s="2249"/>
      <c r="BX58" s="2249"/>
      <c r="BY58" s="2250"/>
      <c r="BZ58" s="2248"/>
      <c r="CA58" s="2249"/>
      <c r="CB58" s="2249"/>
      <c r="CC58" s="2249"/>
      <c r="CD58" s="2249"/>
      <c r="CE58" s="2249"/>
      <c r="CF58" s="2249"/>
      <c r="CG58" s="2250"/>
      <c r="CH58" s="2248"/>
      <c r="CI58" s="2249"/>
      <c r="CJ58" s="2249"/>
      <c r="CK58" s="2249"/>
      <c r="CL58" s="2249"/>
      <c r="CM58" s="2249"/>
      <c r="CN58" s="2249"/>
      <c r="CO58" s="2250"/>
      <c r="CP58" s="2248"/>
      <c r="CQ58" s="2249"/>
      <c r="CR58" s="2249"/>
      <c r="CS58" s="2249"/>
      <c r="CT58" s="2249"/>
      <c r="CU58" s="2249"/>
      <c r="CV58" s="2249"/>
      <c r="CW58" s="2250"/>
      <c r="CX58" s="2248"/>
      <c r="CY58" s="2249"/>
      <c r="CZ58" s="2249"/>
      <c r="DA58" s="2249"/>
      <c r="DB58" s="2249"/>
      <c r="DC58" s="2249"/>
      <c r="DD58" s="2249"/>
      <c r="DE58" s="2723"/>
      <c r="DF58" s="2250"/>
      <c r="DG58" s="1264" t="s">
        <v>423</v>
      </c>
      <c r="DH58" s="1648"/>
      <c r="DI58" s="1630"/>
      <c r="DJ58" s="1630" t="str">
        <f>IF(T58="","",T58)</f>
        <v>Территория действия тарифа</v>
      </c>
      <c r="DK58" s="1630"/>
      <c r="DL58" s="1630"/>
      <c r="DM58" s="1641">
        <v>0</v>
      </c>
    </row>
    <row s="1856" customFormat="1" customHeight="1" ht="23.25">
      <c r="A59" s="1369"/>
      <c r="B59" s="1369"/>
      <c r="C59" s="1369" t="s">
        <v>177</v>
      </c>
      <c r="D59" s="1369"/>
      <c r="E59" s="2265">
        <v>1</v>
      </c>
      <c r="F59" s="2265"/>
      <c r="G59" s="2264">
        <v>1</v>
      </c>
      <c r="H59" s="1369"/>
      <c r="I59" s="1369"/>
      <c r="J59" s="1369"/>
      <c r="K59" s="1369"/>
      <c r="L59" s="1375"/>
      <c r="M59" s="1371"/>
      <c r="N59" s="1371"/>
      <c r="O59" s="1371"/>
      <c r="P59" s="360"/>
      <c r="Q59" s="358"/>
      <c r="R59" s="359"/>
      <c r="S59" s="2279" t="str">
        <f>INDEX(PT_DIFFERENTIATION_NUM_CS,MATCH(C59,PT_DIFFERENTIATION_CS_ID,0))</f>
        <v>2.1.1</v>
      </c>
      <c r="T59" s="315" t="s">
        <v>424</v>
      </c>
      <c r="U59" s="306"/>
      <c r="V59" s="2248"/>
      <c r="W59" s="2249"/>
      <c r="X59" s="2249"/>
      <c r="Y59" s="2249"/>
      <c r="Z59" s="2249"/>
      <c r="AA59" s="2249"/>
      <c r="AB59" s="2249"/>
      <c r="AC59" s="2250"/>
      <c r="AD59" s="2248" t="str">
        <f>INDEX(PT_DIFFERENTIATION_CS,MATCH(C59,PT_DIFFERENTIATION_CS_ID,0))</f>
        <v>без дифференциации</v>
      </c>
      <c r="AE59" s="2249"/>
      <c r="AF59" s="2249"/>
      <c r="AG59" s="2249"/>
      <c r="AH59" s="2249"/>
      <c r="AI59" s="2249"/>
      <c r="AJ59" s="2249"/>
      <c r="AK59" s="2249"/>
      <c r="AL59" s="2248"/>
      <c r="AM59" s="2249"/>
      <c r="AN59" s="2249"/>
      <c r="AO59" s="2249"/>
      <c r="AP59" s="2249"/>
      <c r="AQ59" s="2249"/>
      <c r="AR59" s="2249"/>
      <c r="AS59" s="2250"/>
      <c r="AT59" s="2248"/>
      <c r="AU59" s="2249"/>
      <c r="AV59" s="2249"/>
      <c r="AW59" s="2249"/>
      <c r="AX59" s="2249"/>
      <c r="AY59" s="2249"/>
      <c r="AZ59" s="2249"/>
      <c r="BA59" s="2250"/>
      <c r="BB59" s="2248"/>
      <c r="BC59" s="2249"/>
      <c r="BD59" s="2249"/>
      <c r="BE59" s="2249"/>
      <c r="BF59" s="2249"/>
      <c r="BG59" s="2249"/>
      <c r="BH59" s="2249"/>
      <c r="BI59" s="2250"/>
      <c r="BJ59" s="2248"/>
      <c r="BK59" s="2249"/>
      <c r="BL59" s="2249"/>
      <c r="BM59" s="2249"/>
      <c r="BN59" s="2249"/>
      <c r="BO59" s="2249"/>
      <c r="BP59" s="2249"/>
      <c r="BQ59" s="2250"/>
      <c r="BR59" s="2248"/>
      <c r="BS59" s="2249"/>
      <c r="BT59" s="2249"/>
      <c r="BU59" s="2249"/>
      <c r="BV59" s="2249"/>
      <c r="BW59" s="2249"/>
      <c r="BX59" s="2249"/>
      <c r="BY59" s="2250"/>
      <c r="BZ59" s="2248"/>
      <c r="CA59" s="2249"/>
      <c r="CB59" s="2249"/>
      <c r="CC59" s="2249"/>
      <c r="CD59" s="2249"/>
      <c r="CE59" s="2249"/>
      <c r="CF59" s="2249"/>
      <c r="CG59" s="2250"/>
      <c r="CH59" s="2248"/>
      <c r="CI59" s="2249"/>
      <c r="CJ59" s="2249"/>
      <c r="CK59" s="2249"/>
      <c r="CL59" s="2249"/>
      <c r="CM59" s="2249"/>
      <c r="CN59" s="2249"/>
      <c r="CO59" s="2250"/>
      <c r="CP59" s="2248"/>
      <c r="CQ59" s="2249"/>
      <c r="CR59" s="2249"/>
      <c r="CS59" s="2249"/>
      <c r="CT59" s="2249"/>
      <c r="CU59" s="2249"/>
      <c r="CV59" s="2249"/>
      <c r="CW59" s="2250"/>
      <c r="CX59" s="2248"/>
      <c r="CY59" s="2249"/>
      <c r="CZ59" s="2249"/>
      <c r="DA59" s="2249"/>
      <c r="DB59" s="2249"/>
      <c r="DC59" s="2249"/>
      <c r="DD59" s="2249"/>
      <c r="DE59" s="2723"/>
      <c r="DF59" s="2250"/>
      <c r="DG59" s="1264" t="s">
        <v>425</v>
      </c>
      <c r="DH59" s="1648"/>
      <c r="DI59" s="1630"/>
      <c r="DJ59" s="1630" t="str">
        <f>IF(T59="","",T59)</f>
        <v>Наименование системы теплоснабжения </v>
      </c>
      <c r="DK59" s="1630"/>
      <c r="DL59" s="1630"/>
      <c r="DM59" s="1641">
        <v>0</v>
      </c>
    </row>
    <row s="1856" customFormat="1" customHeight="1" ht="21">
      <c r="A60" s="1369"/>
      <c r="B60" s="1369"/>
      <c r="C60" s="1369"/>
      <c r="D60" s="1369" t="s">
        <v>178</v>
      </c>
      <c r="E60" s="2265">
        <v>1</v>
      </c>
      <c r="F60" s="2265"/>
      <c r="G60" s="2265"/>
      <c r="H60" s="2264">
        <v>1</v>
      </c>
      <c r="I60" s="1369"/>
      <c r="J60" s="1369"/>
      <c r="K60" s="1369"/>
      <c r="L60" s="1375"/>
      <c r="M60" s="1371"/>
      <c r="N60" s="1371"/>
      <c r="O60" s="1371"/>
      <c r="P60" s="360"/>
      <c r="Q60" s="358"/>
      <c r="R60" s="359"/>
      <c r="S60" s="2279" t="str">
        <f>INDEX(PT_DIFFERENTIATION_NUM_IST_TE,MATCH(D60,PT_DIFFERENTIATION_IST_TE_ID,0))</f>
        <v>2.1.1.1</v>
      </c>
      <c r="T60" s="316" t="s">
        <v>426</v>
      </c>
      <c r="U60" s="306"/>
      <c r="V60" s="2248"/>
      <c r="W60" s="2249"/>
      <c r="X60" s="2249"/>
      <c r="Y60" s="2249"/>
      <c r="Z60" s="2249"/>
      <c r="AA60" s="2249"/>
      <c r="AB60" s="2249"/>
      <c r="AC60" s="2250"/>
      <c r="AD60" s="2248" t="str">
        <f>INDEX(PT_DIFFERENTIATION_IST_TE,MATCH(D60,PT_DIFFERENTIATION_IST_TE_ID,0))</f>
        <v>без дифференциации</v>
      </c>
      <c r="AE60" s="2249"/>
      <c r="AF60" s="2249"/>
      <c r="AG60" s="2249"/>
      <c r="AH60" s="2249"/>
      <c r="AI60" s="2249"/>
      <c r="AJ60" s="2249"/>
      <c r="AK60" s="2249"/>
      <c r="AL60" s="2248"/>
      <c r="AM60" s="2249"/>
      <c r="AN60" s="2249"/>
      <c r="AO60" s="2249"/>
      <c r="AP60" s="2249"/>
      <c r="AQ60" s="2249"/>
      <c r="AR60" s="2249"/>
      <c r="AS60" s="2250"/>
      <c r="AT60" s="2248"/>
      <c r="AU60" s="2249"/>
      <c r="AV60" s="2249"/>
      <c r="AW60" s="2249"/>
      <c r="AX60" s="2249"/>
      <c r="AY60" s="2249"/>
      <c r="AZ60" s="2249"/>
      <c r="BA60" s="2250"/>
      <c r="BB60" s="2248"/>
      <c r="BC60" s="2249"/>
      <c r="BD60" s="2249"/>
      <c r="BE60" s="2249"/>
      <c r="BF60" s="2249"/>
      <c r="BG60" s="2249"/>
      <c r="BH60" s="2249"/>
      <c r="BI60" s="2250"/>
      <c r="BJ60" s="2248"/>
      <c r="BK60" s="2249"/>
      <c r="BL60" s="2249"/>
      <c r="BM60" s="2249"/>
      <c r="BN60" s="2249"/>
      <c r="BO60" s="2249"/>
      <c r="BP60" s="2249"/>
      <c r="BQ60" s="2250"/>
      <c r="BR60" s="2248"/>
      <c r="BS60" s="2249"/>
      <c r="BT60" s="2249"/>
      <c r="BU60" s="2249"/>
      <c r="BV60" s="2249"/>
      <c r="BW60" s="2249"/>
      <c r="BX60" s="2249"/>
      <c r="BY60" s="2250"/>
      <c r="BZ60" s="2248"/>
      <c r="CA60" s="2249"/>
      <c r="CB60" s="2249"/>
      <c r="CC60" s="2249"/>
      <c r="CD60" s="2249"/>
      <c r="CE60" s="2249"/>
      <c r="CF60" s="2249"/>
      <c r="CG60" s="2250"/>
      <c r="CH60" s="2248"/>
      <c r="CI60" s="2249"/>
      <c r="CJ60" s="2249"/>
      <c r="CK60" s="2249"/>
      <c r="CL60" s="2249"/>
      <c r="CM60" s="2249"/>
      <c r="CN60" s="2249"/>
      <c r="CO60" s="2250"/>
      <c r="CP60" s="2248"/>
      <c r="CQ60" s="2249"/>
      <c r="CR60" s="2249"/>
      <c r="CS60" s="2249"/>
      <c r="CT60" s="2249"/>
      <c r="CU60" s="2249"/>
      <c r="CV60" s="2249"/>
      <c r="CW60" s="2250"/>
      <c r="CX60" s="2248"/>
      <c r="CY60" s="2249"/>
      <c r="CZ60" s="2249"/>
      <c r="DA60" s="2249"/>
      <c r="DB60" s="2249"/>
      <c r="DC60" s="2249"/>
      <c r="DD60" s="2249"/>
      <c r="DE60" s="2723"/>
      <c r="DF60" s="2250"/>
      <c r="DG60" s="1264" t="s">
        <v>427</v>
      </c>
      <c r="DH60" s="1648"/>
      <c r="DI60" s="1630"/>
      <c r="DJ60" s="1630" t="str">
        <f>IF(T60="","",T60)</f>
        <v>Источник тепловой энергии  </v>
      </c>
      <c r="DK60" s="1630"/>
      <c r="DL60" s="1630"/>
      <c r="DM60" s="1641">
        <v>0</v>
      </c>
    </row>
    <row s="1856" customFormat="1" customHeight="1" ht="47.25">
      <c r="A61" s="1369"/>
      <c r="B61" s="1369"/>
      <c r="C61" s="1369"/>
      <c r="D61" s="1369"/>
      <c r="E61" s="2265">
        <v>1</v>
      </c>
      <c r="F61" s="2265"/>
      <c r="G61" s="2265"/>
      <c r="H61" s="2265"/>
      <c r="I61" s="2262" t="str">
        <f>S60&amp;".1"</f>
        <v>2.1.1.1.1</v>
      </c>
      <c r="J61" s="1369"/>
      <c r="K61" s="1369"/>
      <c r="L61" s="1375" t="s">
        <v>428</v>
      </c>
      <c r="M61" s="1372"/>
      <c r="N61" s="1782"/>
      <c r="O61" s="1782"/>
      <c r="P61" s="2380">
        <v>1</v>
      </c>
      <c r="Q61" s="2380"/>
      <c r="R61" s="362"/>
      <c r="S61" s="2279" t="str">
        <f>$I61</f>
        <v>2.1.1.1.1</v>
      </c>
      <c r="T61" s="291" t="s">
        <v>429</v>
      </c>
      <c r="U61" s="306"/>
      <c r="V61" s="2251"/>
      <c r="W61" s="2252"/>
      <c r="X61" s="2252"/>
      <c r="Y61" s="2252"/>
      <c r="Z61" s="2252"/>
      <c r="AA61" s="2252"/>
      <c r="AB61" s="2252"/>
      <c r="AC61" s="2253"/>
      <c r="AD61" s="2251" t="s">
        <v>471</v>
      </c>
      <c r="AE61" s="2252"/>
      <c r="AF61" s="2252"/>
      <c r="AG61" s="2252"/>
      <c r="AH61" s="2252"/>
      <c r="AI61" s="2252"/>
      <c r="AJ61" s="2252"/>
      <c r="AK61" s="2252"/>
      <c r="AL61" s="2251"/>
      <c r="AM61" s="2252"/>
      <c r="AN61" s="2252"/>
      <c r="AO61" s="2252"/>
      <c r="AP61" s="2252"/>
      <c r="AQ61" s="2252"/>
      <c r="AR61" s="2252"/>
      <c r="AS61" s="2253"/>
      <c r="AT61" s="2251"/>
      <c r="AU61" s="2252"/>
      <c r="AV61" s="2252"/>
      <c r="AW61" s="2252"/>
      <c r="AX61" s="2252"/>
      <c r="AY61" s="2252"/>
      <c r="AZ61" s="2252"/>
      <c r="BA61" s="2253"/>
      <c r="BB61" s="2251"/>
      <c r="BC61" s="2252"/>
      <c r="BD61" s="2252"/>
      <c r="BE61" s="2252"/>
      <c r="BF61" s="2252"/>
      <c r="BG61" s="2252"/>
      <c r="BH61" s="2252"/>
      <c r="BI61" s="2253"/>
      <c r="BJ61" s="2251"/>
      <c r="BK61" s="2252"/>
      <c r="BL61" s="2252"/>
      <c r="BM61" s="2252"/>
      <c r="BN61" s="2252"/>
      <c r="BO61" s="2252"/>
      <c r="BP61" s="2252"/>
      <c r="BQ61" s="2253"/>
      <c r="BR61" s="2251"/>
      <c r="BS61" s="2252"/>
      <c r="BT61" s="2252"/>
      <c r="BU61" s="2252"/>
      <c r="BV61" s="2252"/>
      <c r="BW61" s="2252"/>
      <c r="BX61" s="2252"/>
      <c r="BY61" s="2253"/>
      <c r="BZ61" s="2251"/>
      <c r="CA61" s="2252"/>
      <c r="CB61" s="2252"/>
      <c r="CC61" s="2252"/>
      <c r="CD61" s="2252"/>
      <c r="CE61" s="2252"/>
      <c r="CF61" s="2252"/>
      <c r="CG61" s="2253"/>
      <c r="CH61" s="2251"/>
      <c r="CI61" s="2252"/>
      <c r="CJ61" s="2252"/>
      <c r="CK61" s="2252"/>
      <c r="CL61" s="2252"/>
      <c r="CM61" s="2252"/>
      <c r="CN61" s="2252"/>
      <c r="CO61" s="2253"/>
      <c r="CP61" s="2251"/>
      <c r="CQ61" s="2252"/>
      <c r="CR61" s="2252"/>
      <c r="CS61" s="2252"/>
      <c r="CT61" s="2252"/>
      <c r="CU61" s="2252"/>
      <c r="CV61" s="2252"/>
      <c r="CW61" s="2253"/>
      <c r="CX61" s="2251"/>
      <c r="CY61" s="2252"/>
      <c r="CZ61" s="2252"/>
      <c r="DA61" s="2252"/>
      <c r="DB61" s="2252"/>
      <c r="DC61" s="2252"/>
      <c r="DD61" s="2252"/>
      <c r="DE61" s="2724"/>
      <c r="DF61" s="2253"/>
      <c r="DG61" s="1264" t="s">
        <v>430</v>
      </c>
      <c r="DH61" s="1648"/>
      <c r="DI61" s="1630"/>
      <c r="DJ61" s="1630" t="str">
        <f>IF(T61="","",T61)</f>
        <v>Схема подключения теплопотребляющей установки к коллектору источника тепловой энергии</v>
      </c>
      <c r="DK61" s="1630"/>
      <c r="DL61" s="1630"/>
      <c r="DM61" s="1641">
        <v>0</v>
      </c>
    </row>
    <row s="1856" customFormat="1" customHeight="1" ht="21">
      <c r="A62" s="1369"/>
      <c r="B62" s="1369"/>
      <c r="C62" s="1369"/>
      <c r="D62" s="1369"/>
      <c r="E62" s="2265">
        <v>1</v>
      </c>
      <c r="F62" s="2265"/>
      <c r="G62" s="2265"/>
      <c r="H62" s="2265"/>
      <c r="I62" s="2292"/>
      <c r="J62" s="2262" t="str">
        <f>I61&amp;".1"</f>
        <v>2.1.1.1.1.1</v>
      </c>
      <c r="K62" s="1369"/>
      <c r="L62" s="1375" t="s">
        <v>431</v>
      </c>
      <c r="M62" s="1372"/>
      <c r="N62" s="1372"/>
      <c r="O62" s="1782"/>
      <c r="P62" s="2380"/>
      <c r="Q62" s="2380">
        <v>1</v>
      </c>
      <c r="R62" s="363"/>
      <c r="S62" s="2279" t="str">
        <f>$J62</f>
        <v>2.1.1.1.1.1</v>
      </c>
      <c r="T62" s="292" t="s">
        <v>432</v>
      </c>
      <c r="U62" s="306"/>
      <c r="V62" s="2251"/>
      <c r="W62" s="2252"/>
      <c r="X62" s="2252"/>
      <c r="Y62" s="2252"/>
      <c r="Z62" s="2252"/>
      <c r="AA62" s="2252"/>
      <c r="AB62" s="2252"/>
      <c r="AC62" s="2253"/>
      <c r="AD62" s="2251" t="s">
        <v>474</v>
      </c>
      <c r="AE62" s="2252"/>
      <c r="AF62" s="2252"/>
      <c r="AG62" s="2252"/>
      <c r="AH62" s="2252"/>
      <c r="AI62" s="2252"/>
      <c r="AJ62" s="2252"/>
      <c r="AK62" s="2252"/>
      <c r="AL62" s="2251"/>
      <c r="AM62" s="2252"/>
      <c r="AN62" s="2252"/>
      <c r="AO62" s="2252"/>
      <c r="AP62" s="2252"/>
      <c r="AQ62" s="2252"/>
      <c r="AR62" s="2252"/>
      <c r="AS62" s="2253"/>
      <c r="AT62" s="2251"/>
      <c r="AU62" s="2252"/>
      <c r="AV62" s="2252"/>
      <c r="AW62" s="2252"/>
      <c r="AX62" s="2252"/>
      <c r="AY62" s="2252"/>
      <c r="AZ62" s="2252"/>
      <c r="BA62" s="2253"/>
      <c r="BB62" s="2251"/>
      <c r="BC62" s="2252"/>
      <c r="BD62" s="2252"/>
      <c r="BE62" s="2252"/>
      <c r="BF62" s="2252"/>
      <c r="BG62" s="2252"/>
      <c r="BH62" s="2252"/>
      <c r="BI62" s="2253"/>
      <c r="BJ62" s="2251"/>
      <c r="BK62" s="2252"/>
      <c r="BL62" s="2252"/>
      <c r="BM62" s="2252"/>
      <c r="BN62" s="2252"/>
      <c r="BO62" s="2252"/>
      <c r="BP62" s="2252"/>
      <c r="BQ62" s="2253"/>
      <c r="BR62" s="2251"/>
      <c r="BS62" s="2252"/>
      <c r="BT62" s="2252"/>
      <c r="BU62" s="2252"/>
      <c r="BV62" s="2252"/>
      <c r="BW62" s="2252"/>
      <c r="BX62" s="2252"/>
      <c r="BY62" s="2253"/>
      <c r="BZ62" s="2251"/>
      <c r="CA62" s="2252"/>
      <c r="CB62" s="2252"/>
      <c r="CC62" s="2252"/>
      <c r="CD62" s="2252"/>
      <c r="CE62" s="2252"/>
      <c r="CF62" s="2252"/>
      <c r="CG62" s="2253"/>
      <c r="CH62" s="2251"/>
      <c r="CI62" s="2252"/>
      <c r="CJ62" s="2252"/>
      <c r="CK62" s="2252"/>
      <c r="CL62" s="2252"/>
      <c r="CM62" s="2252"/>
      <c r="CN62" s="2252"/>
      <c r="CO62" s="2253"/>
      <c r="CP62" s="2251"/>
      <c r="CQ62" s="2252"/>
      <c r="CR62" s="2252"/>
      <c r="CS62" s="2252"/>
      <c r="CT62" s="2252"/>
      <c r="CU62" s="2252"/>
      <c r="CV62" s="2252"/>
      <c r="CW62" s="2253"/>
      <c r="CX62" s="2251"/>
      <c r="CY62" s="2252"/>
      <c r="CZ62" s="2252"/>
      <c r="DA62" s="2252"/>
      <c r="DB62" s="2252"/>
      <c r="DC62" s="2252"/>
      <c r="DD62" s="2252"/>
      <c r="DE62" s="2724"/>
      <c r="DF62" s="2253"/>
      <c r="DG62" s="1264" t="s">
        <v>433</v>
      </c>
      <c r="DH62" s="1648"/>
      <c r="DI62" s="1630"/>
      <c r="DJ62" s="1630" t="str">
        <f>IF(T62="","",T62)</f>
        <v>Группа потребителей</v>
      </c>
      <c r="DK62" s="1630"/>
      <c r="DL62" s="1630"/>
      <c r="DM62" s="1641">
        <v>0</v>
      </c>
    </row>
    <row s="1856" customFormat="1" customHeight="1" ht="21">
      <c r="A63" s="1369"/>
      <c r="B63" s="1369"/>
      <c r="C63" s="1369"/>
      <c r="D63" s="1369"/>
      <c r="E63" s="2265">
        <v>1</v>
      </c>
      <c r="F63" s="2265"/>
      <c r="G63" s="2265"/>
      <c r="H63" s="2265"/>
      <c r="I63" s="2292"/>
      <c r="J63" s="2292"/>
      <c r="K63" s="2262" t="str">
        <f>J62&amp;".1"</f>
        <v>2.1.1.1.1.1.1</v>
      </c>
      <c r="L63" s="1375" t="s">
        <v>434</v>
      </c>
      <c r="M63" s="1372"/>
      <c r="N63" s="1372"/>
      <c r="O63" s="1372"/>
      <c r="P63" s="2380"/>
      <c r="Q63" s="2380"/>
      <c r="R63" s="363">
        <v>1</v>
      </c>
      <c r="S63" s="2279" t="str">
        <f>$K63</f>
        <v>2.1.1.1.1.1.1</v>
      </c>
      <c r="T63" s="1353" t="s">
        <v>473</v>
      </c>
      <c r="U63" s="306"/>
      <c r="V63" s="757"/>
      <c r="W63" s="331"/>
      <c r="X63" s="757"/>
      <c r="Y63" s="1263"/>
      <c r="Z63" s="2608"/>
      <c r="AA63" s="2113" t="s">
        <v>67</v>
      </c>
      <c r="AB63" s="2608"/>
      <c r="AC63" s="2113" t="s">
        <v>67</v>
      </c>
      <c r="AD63" s="757">
        <v>3158.64</v>
      </c>
      <c r="AE63" s="331"/>
      <c r="AF63" s="757"/>
      <c r="AG63" s="1263"/>
      <c r="AH63" s="2608">
        <v>46023</v>
      </c>
      <c r="AI63" s="2113" t="s">
        <v>67</v>
      </c>
      <c r="AJ63" s="2608">
        <v>46295</v>
      </c>
      <c r="AK63" s="2113" t="s">
        <v>67</v>
      </c>
      <c r="AL63" s="757">
        <v>3319.73</v>
      </c>
      <c r="AM63" s="331"/>
      <c r="AN63" s="757"/>
      <c r="AO63" s="1263"/>
      <c r="AP63" s="2608">
        <v>46296</v>
      </c>
      <c r="AQ63" s="2113" t="s">
        <v>67</v>
      </c>
      <c r="AR63" s="2608">
        <v>46387</v>
      </c>
      <c r="AS63" s="2113" t="s">
        <v>67</v>
      </c>
      <c r="AT63" s="757">
        <v>3319.73</v>
      </c>
      <c r="AU63" s="331"/>
      <c r="AV63" s="757"/>
      <c r="AW63" s="1263"/>
      <c r="AX63" s="2608">
        <v>46388</v>
      </c>
      <c r="AY63" s="2113" t="s">
        <v>67</v>
      </c>
      <c r="AZ63" s="2608">
        <v>46568</v>
      </c>
      <c r="BA63" s="2113" t="s">
        <v>67</v>
      </c>
      <c r="BB63" s="757">
        <v>3452.52</v>
      </c>
      <c r="BC63" s="331"/>
      <c r="BD63" s="757"/>
      <c r="BE63" s="1263"/>
      <c r="BF63" s="2608">
        <v>46569</v>
      </c>
      <c r="BG63" s="2113" t="s">
        <v>67</v>
      </c>
      <c r="BH63" s="2608">
        <v>46752</v>
      </c>
      <c r="BI63" s="2113" t="s">
        <v>67</v>
      </c>
      <c r="BJ63" s="757">
        <v>3452.52</v>
      </c>
      <c r="BK63" s="331"/>
      <c r="BL63" s="757"/>
      <c r="BM63" s="1263"/>
      <c r="BN63" s="2608">
        <v>46753</v>
      </c>
      <c r="BO63" s="2113" t="s">
        <v>67</v>
      </c>
      <c r="BP63" s="2608">
        <v>46934</v>
      </c>
      <c r="BQ63" s="2113" t="s">
        <v>67</v>
      </c>
      <c r="BR63" s="757">
        <v>3590.62</v>
      </c>
      <c r="BS63" s="331"/>
      <c r="BT63" s="757"/>
      <c r="BU63" s="1263"/>
      <c r="BV63" s="2608">
        <v>46935</v>
      </c>
      <c r="BW63" s="2113" t="s">
        <v>67</v>
      </c>
      <c r="BX63" s="2608">
        <v>47118</v>
      </c>
      <c r="BY63" s="2113" t="s">
        <v>67</v>
      </c>
      <c r="BZ63" s="757">
        <v>3590.62</v>
      </c>
      <c r="CA63" s="331"/>
      <c r="CB63" s="757"/>
      <c r="CC63" s="1263"/>
      <c r="CD63" s="2608">
        <v>47119</v>
      </c>
      <c r="CE63" s="2113" t="s">
        <v>67</v>
      </c>
      <c r="CF63" s="2608">
        <v>47299</v>
      </c>
      <c r="CG63" s="2113" t="s">
        <v>67</v>
      </c>
      <c r="CH63" s="757">
        <v>3734.25</v>
      </c>
      <c r="CI63" s="331"/>
      <c r="CJ63" s="757"/>
      <c r="CK63" s="1263"/>
      <c r="CL63" s="2608">
        <v>47300</v>
      </c>
      <c r="CM63" s="2113" t="s">
        <v>67</v>
      </c>
      <c r="CN63" s="2608">
        <v>47483</v>
      </c>
      <c r="CO63" s="2113" t="s">
        <v>67</v>
      </c>
      <c r="CP63" s="757">
        <v>3734.25</v>
      </c>
      <c r="CQ63" s="331"/>
      <c r="CR63" s="757"/>
      <c r="CS63" s="1263"/>
      <c r="CT63" s="2608">
        <v>47484</v>
      </c>
      <c r="CU63" s="2113" t="s">
        <v>67</v>
      </c>
      <c r="CV63" s="2608">
        <v>47664</v>
      </c>
      <c r="CW63" s="2113" t="s">
        <v>67</v>
      </c>
      <c r="CX63" s="757">
        <v>3883.62</v>
      </c>
      <c r="CY63" s="331"/>
      <c r="CZ63" s="757"/>
      <c r="DA63" s="1263"/>
      <c r="DB63" s="2608">
        <v>47665</v>
      </c>
      <c r="DC63" s="2113" t="s">
        <v>67</v>
      </c>
      <c r="DD63" s="2608">
        <v>47848</v>
      </c>
      <c r="DE63" s="2113" t="s">
        <v>67</v>
      </c>
      <c r="DF63" s="331"/>
      <c r="DG63" s="2259" t="s">
        <v>435</v>
      </c>
      <c r="DH63" s="1648">
        <f>STRCHECKDATE(V64:DF64)</f>
      </c>
      <c r="DI63" s="1630"/>
      <c r="DJ63" s="1630" t="str">
        <f>IF(T63="","",T63)</f>
        <v>вода</v>
      </c>
      <c r="DK63" s="1630"/>
      <c r="DL63" s="1630"/>
      <c r="DM63" s="1641">
        <v>0</v>
      </c>
    </row>
    <row s="1856" customFormat="1" customHeight="1" ht="0.75">
      <c r="A64" s="1369"/>
      <c r="B64" s="1369"/>
      <c r="C64" s="1369"/>
      <c r="D64" s="1369"/>
      <c r="E64" s="2265">
        <v>1</v>
      </c>
      <c r="F64" s="2265"/>
      <c r="G64" s="2265"/>
      <c r="H64" s="2265"/>
      <c r="I64" s="2292"/>
      <c r="J64" s="2292"/>
      <c r="K64" s="2262"/>
      <c r="L64" s="1375"/>
      <c r="M64" s="1372"/>
      <c r="N64" s="1372"/>
      <c r="O64" s="1372"/>
      <c r="P64" s="2380"/>
      <c r="Q64" s="2380"/>
      <c r="R64" s="363"/>
      <c r="S64" s="2519"/>
      <c r="T64" s="306"/>
      <c r="U64" s="306"/>
      <c r="V64" s="331"/>
      <c r="W64" s="331"/>
      <c r="X64" s="331"/>
      <c r="Y64" s="334" t="str">
        <f>Z63&amp;"-"&amp;AB63</f>
        <v>-</v>
      </c>
      <c r="Z64" s="2315"/>
      <c r="AA64" s="2113"/>
      <c r="AB64" s="2315"/>
      <c r="AC64" s="2113"/>
      <c r="AD64" s="331"/>
      <c r="AE64" s="331"/>
      <c r="AF64" s="331"/>
      <c r="AG64" s="334" t="str">
        <f>AH63&amp;"-"&amp;AJ63</f>
        <v>46023-46295</v>
      </c>
      <c r="AH64" s="2315"/>
      <c r="AI64" s="2113"/>
      <c r="AJ64" s="2315"/>
      <c r="AK64" s="2113"/>
      <c r="AL64" s="331"/>
      <c r="AM64" s="331"/>
      <c r="AN64" s="331"/>
      <c r="AO64" s="334" t="str">
        <f>AP63&amp;"-"&amp;AR63</f>
        <v>46296-46387</v>
      </c>
      <c r="AP64" s="2315"/>
      <c r="AQ64" s="2113"/>
      <c r="AR64" s="2315"/>
      <c r="AS64" s="2113"/>
      <c r="AT64" s="331"/>
      <c r="AU64" s="331"/>
      <c r="AV64" s="331"/>
      <c r="AW64" s="334" t="str">
        <f>AX63&amp;"-"&amp;AZ63</f>
        <v>46388-46568</v>
      </c>
      <c r="AX64" s="2315"/>
      <c r="AY64" s="2113"/>
      <c r="AZ64" s="2315"/>
      <c r="BA64" s="2113"/>
      <c r="BB64" s="331"/>
      <c r="BC64" s="331"/>
      <c r="BD64" s="331"/>
      <c r="BE64" s="334" t="str">
        <f>BF63&amp;"-"&amp;BH63</f>
        <v>46569-46752</v>
      </c>
      <c r="BF64" s="2315"/>
      <c r="BG64" s="2113"/>
      <c r="BH64" s="2315"/>
      <c r="BI64" s="2113"/>
      <c r="BJ64" s="331"/>
      <c r="BK64" s="331"/>
      <c r="BL64" s="331"/>
      <c r="BM64" s="334" t="str">
        <f>BN63&amp;"-"&amp;BP63</f>
        <v>46753-46934</v>
      </c>
      <c r="BN64" s="2315"/>
      <c r="BO64" s="2113"/>
      <c r="BP64" s="2315"/>
      <c r="BQ64" s="2113"/>
      <c r="BR64" s="331"/>
      <c r="BS64" s="331"/>
      <c r="BT64" s="331"/>
      <c r="BU64" s="334" t="str">
        <f>BV63&amp;"-"&amp;BX63</f>
        <v>46935-47118</v>
      </c>
      <c r="BV64" s="2315"/>
      <c r="BW64" s="2113"/>
      <c r="BX64" s="2315"/>
      <c r="BY64" s="2113"/>
      <c r="BZ64" s="331"/>
      <c r="CA64" s="331"/>
      <c r="CB64" s="331"/>
      <c r="CC64" s="334" t="str">
        <f>CD63&amp;"-"&amp;CF63</f>
        <v>47119-47299</v>
      </c>
      <c r="CD64" s="2315"/>
      <c r="CE64" s="2113"/>
      <c r="CF64" s="2315"/>
      <c r="CG64" s="2113"/>
      <c r="CH64" s="331"/>
      <c r="CI64" s="331"/>
      <c r="CJ64" s="331"/>
      <c r="CK64" s="334" t="str">
        <f>CL63&amp;"-"&amp;CN63</f>
        <v>47300-47483</v>
      </c>
      <c r="CL64" s="2315"/>
      <c r="CM64" s="2113"/>
      <c r="CN64" s="2315"/>
      <c r="CO64" s="2113"/>
      <c r="CP64" s="331"/>
      <c r="CQ64" s="331"/>
      <c r="CR64" s="331"/>
      <c r="CS64" s="334" t="str">
        <f>CT63&amp;"-"&amp;CV63</f>
        <v>47484-47664</v>
      </c>
      <c r="CT64" s="2315"/>
      <c r="CU64" s="2113"/>
      <c r="CV64" s="2315"/>
      <c r="CW64" s="2113"/>
      <c r="CX64" s="331"/>
      <c r="CY64" s="331"/>
      <c r="CZ64" s="331"/>
      <c r="DA64" s="334" t="str">
        <f>DB63&amp;"-"&amp;DD63</f>
        <v>47665-47848</v>
      </c>
      <c r="DB64" s="2315"/>
      <c r="DC64" s="2113"/>
      <c r="DD64" s="2315"/>
      <c r="DE64" s="2113"/>
      <c r="DF64" s="331"/>
      <c r="DG64" s="2260"/>
      <c r="DH64" s="1648"/>
      <c r="DI64" s="1630"/>
      <c r="DJ64" s="1630" t="str">
        <f>IF(T64="","",T64)</f>
        <v/>
      </c>
      <c r="DK64" s="1630"/>
      <c r="DL64" s="1630"/>
      <c r="DM64" s="1641">
        <v>0</v>
      </c>
    </row>
    <row s="1856" customFormat="1" customHeight="1" ht="15">
      <c r="A65" s="1369"/>
      <c r="B65" s="1369"/>
      <c r="C65" s="1369"/>
      <c r="D65" s="1369"/>
      <c r="E65" s="2265">
        <v>1</v>
      </c>
      <c r="F65" s="2265"/>
      <c r="G65" s="2265"/>
      <c r="H65" s="2265"/>
      <c r="I65" s="2292"/>
      <c r="J65" s="2262"/>
      <c r="K65" s="1369"/>
      <c r="L65" s="1375"/>
      <c r="M65" s="1372"/>
      <c r="N65" s="1372"/>
      <c r="O65" s="1782"/>
      <c r="P65" s="2380"/>
      <c r="Q65" s="2380"/>
      <c r="R65" s="362"/>
      <c r="S65" s="2660"/>
      <c r="T65" s="2661" t="s">
        <v>436</v>
      </c>
      <c r="U65" s="2662"/>
      <c r="V65" s="2662"/>
      <c r="W65" s="2662"/>
      <c r="X65" s="2662"/>
      <c r="Y65" s="2662"/>
      <c r="Z65" s="2662"/>
      <c r="AA65" s="2662"/>
      <c r="AB65" s="2662"/>
      <c r="AC65" s="2662"/>
      <c r="AD65" s="2662"/>
      <c r="AE65" s="2662"/>
      <c r="AF65" s="2662"/>
      <c r="AG65" s="2662"/>
      <c r="AH65" s="2662"/>
      <c r="AI65" s="2662"/>
      <c r="AJ65" s="2662"/>
      <c r="AK65" s="2662"/>
      <c r="AL65" s="2663"/>
      <c r="AM65" s="2663"/>
      <c r="AN65" s="2663"/>
      <c r="AO65" s="2663"/>
      <c r="AP65" s="2663"/>
      <c r="AQ65" s="2663"/>
      <c r="AR65" s="2663"/>
      <c r="AS65" s="2663"/>
      <c r="AT65" s="2663"/>
      <c r="AU65" s="2663"/>
      <c r="AV65" s="2663"/>
      <c r="AW65" s="2663"/>
      <c r="AX65" s="2663"/>
      <c r="AY65" s="2663"/>
      <c r="AZ65" s="2663"/>
      <c r="BA65" s="2663"/>
      <c r="BB65" s="2663"/>
      <c r="BC65" s="2663"/>
      <c r="BD65" s="2663"/>
      <c r="BE65" s="2663"/>
      <c r="BF65" s="2663"/>
      <c r="BG65" s="2663"/>
      <c r="BH65" s="2663"/>
      <c r="BI65" s="2663"/>
      <c r="BJ65" s="2663"/>
      <c r="BK65" s="2663"/>
      <c r="BL65" s="2663"/>
      <c r="BM65" s="2663"/>
      <c r="BN65" s="2663"/>
      <c r="BO65" s="2663"/>
      <c r="BP65" s="2663"/>
      <c r="BQ65" s="2663"/>
      <c r="BR65" s="2663"/>
      <c r="BS65" s="2663"/>
      <c r="BT65" s="2663"/>
      <c r="BU65" s="2663"/>
      <c r="BV65" s="2663"/>
      <c r="BW65" s="2663"/>
      <c r="BX65" s="2663"/>
      <c r="BY65" s="2663"/>
      <c r="BZ65" s="2663"/>
      <c r="CA65" s="2663"/>
      <c r="CB65" s="2663"/>
      <c r="CC65" s="2663"/>
      <c r="CD65" s="2663"/>
      <c r="CE65" s="2663"/>
      <c r="CF65" s="2663"/>
      <c r="CG65" s="2663"/>
      <c r="CH65" s="2663"/>
      <c r="CI65" s="2663"/>
      <c r="CJ65" s="2663"/>
      <c r="CK65" s="2663"/>
      <c r="CL65" s="2663"/>
      <c r="CM65" s="2663"/>
      <c r="CN65" s="2663"/>
      <c r="CO65" s="2663"/>
      <c r="CP65" s="2663"/>
      <c r="CQ65" s="2663"/>
      <c r="CR65" s="2663"/>
      <c r="CS65" s="2663"/>
      <c r="CT65" s="2663"/>
      <c r="CU65" s="2663"/>
      <c r="CV65" s="2663"/>
      <c r="CW65" s="2663"/>
      <c r="CX65" s="2663"/>
      <c r="CY65" s="2663"/>
      <c r="CZ65" s="2663"/>
      <c r="DA65" s="2663"/>
      <c r="DB65" s="2663"/>
      <c r="DC65" s="2663"/>
      <c r="DD65" s="2663"/>
      <c r="DE65" s="2742"/>
      <c r="DF65" s="2664"/>
      <c r="DG65" s="2261"/>
      <c r="DH65" s="1648"/>
      <c r="DI65" s="1630"/>
      <c r="DJ65" s="1630" t="str">
        <f>IF(T65="","",T65)</f>
        <v>Добавить вид теплоносителя (параметры теплоносителя)</v>
      </c>
      <c r="DK65" s="1630"/>
      <c r="DL65" s="1630"/>
      <c r="DM65" s="1641">
        <v>0</v>
      </c>
    </row>
    <row s="1856" customFormat="1" customHeight="1" ht="15">
      <c r="A66" s="1369"/>
      <c r="B66" s="1369"/>
      <c r="C66" s="1369"/>
      <c r="D66" s="1369"/>
      <c r="E66" s="2265">
        <v>1</v>
      </c>
      <c r="F66" s="2265"/>
      <c r="G66" s="2265"/>
      <c r="H66" s="2265"/>
      <c r="I66" s="2262"/>
      <c r="J66" s="1369"/>
      <c r="K66" s="1369"/>
      <c r="L66" s="1375"/>
      <c r="M66" s="1372"/>
      <c r="N66" s="1782"/>
      <c r="O66" s="1782"/>
      <c r="P66" s="2380"/>
      <c r="Q66" s="2380"/>
      <c r="R66" s="362"/>
      <c r="S66" s="2660"/>
      <c r="T66" s="2665" t="s">
        <v>437</v>
      </c>
      <c r="U66" s="2662"/>
      <c r="V66" s="2662"/>
      <c r="W66" s="2662"/>
      <c r="X66" s="2662"/>
      <c r="Y66" s="2662"/>
      <c r="Z66" s="2662"/>
      <c r="AA66" s="2662"/>
      <c r="AB66" s="2662"/>
      <c r="AC66" s="2666"/>
      <c r="AD66" s="2662"/>
      <c r="AE66" s="2662"/>
      <c r="AF66" s="2662"/>
      <c r="AG66" s="2662"/>
      <c r="AH66" s="2662"/>
      <c r="AI66" s="2662"/>
      <c r="AJ66" s="2662"/>
      <c r="AK66" s="2666"/>
      <c r="AL66" s="2663"/>
      <c r="AM66" s="2663"/>
      <c r="AN66" s="2663"/>
      <c r="AO66" s="2663"/>
      <c r="AP66" s="2663"/>
      <c r="AQ66" s="2663"/>
      <c r="AR66" s="2663"/>
      <c r="AS66" s="2667"/>
      <c r="AT66" s="2663"/>
      <c r="AU66" s="2663"/>
      <c r="AV66" s="2663"/>
      <c r="AW66" s="2663"/>
      <c r="AX66" s="2663"/>
      <c r="AY66" s="2663"/>
      <c r="AZ66" s="2663"/>
      <c r="BA66" s="2667"/>
      <c r="BB66" s="2663"/>
      <c r="BC66" s="2663"/>
      <c r="BD66" s="2663"/>
      <c r="BE66" s="2663"/>
      <c r="BF66" s="2663"/>
      <c r="BG66" s="2663"/>
      <c r="BH66" s="2663"/>
      <c r="BI66" s="2667"/>
      <c r="BJ66" s="2663"/>
      <c r="BK66" s="2663"/>
      <c r="BL66" s="2663"/>
      <c r="BM66" s="2663"/>
      <c r="BN66" s="2663"/>
      <c r="BO66" s="2663"/>
      <c r="BP66" s="2663"/>
      <c r="BQ66" s="2667"/>
      <c r="BR66" s="2663"/>
      <c r="BS66" s="2663"/>
      <c r="BT66" s="2663"/>
      <c r="BU66" s="2663"/>
      <c r="BV66" s="2663"/>
      <c r="BW66" s="2663"/>
      <c r="BX66" s="2663"/>
      <c r="BY66" s="2667"/>
      <c r="BZ66" s="2663"/>
      <c r="CA66" s="2663"/>
      <c r="CB66" s="2663"/>
      <c r="CC66" s="2663"/>
      <c r="CD66" s="2663"/>
      <c r="CE66" s="2663"/>
      <c r="CF66" s="2663"/>
      <c r="CG66" s="2667"/>
      <c r="CH66" s="2663"/>
      <c r="CI66" s="2663"/>
      <c r="CJ66" s="2663"/>
      <c r="CK66" s="2663"/>
      <c r="CL66" s="2663"/>
      <c r="CM66" s="2663"/>
      <c r="CN66" s="2663"/>
      <c r="CO66" s="2667"/>
      <c r="CP66" s="2663"/>
      <c r="CQ66" s="2663"/>
      <c r="CR66" s="2663"/>
      <c r="CS66" s="2663"/>
      <c r="CT66" s="2663"/>
      <c r="CU66" s="2663"/>
      <c r="CV66" s="2663"/>
      <c r="CW66" s="2667"/>
      <c r="CX66" s="2663"/>
      <c r="CY66" s="2663"/>
      <c r="CZ66" s="2663"/>
      <c r="DA66" s="2663"/>
      <c r="DB66" s="2663"/>
      <c r="DC66" s="2663"/>
      <c r="DD66" s="2663"/>
      <c r="DE66" s="2743"/>
      <c r="DF66" s="2662"/>
      <c r="DG66" s="2668"/>
      <c r="DH66" s="1648"/>
      <c r="DI66" s="1630"/>
      <c r="DJ66" s="1630" t="str">
        <f>IF(T66="","",T66)</f>
        <v>Добавить группу потребителей</v>
      </c>
      <c r="DK66" s="1630"/>
      <c r="DL66" s="1630"/>
      <c r="DM66" s="1641">
        <v>0</v>
      </c>
    </row>
    <row s="1856" customFormat="1" customHeight="1" ht="14.25">
      <c r="A67" s="1369"/>
      <c r="B67" s="1369"/>
      <c r="C67" s="1369"/>
      <c r="D67" s="1369"/>
      <c r="E67" s="2265">
        <v>1</v>
      </c>
      <c r="F67" s="2265"/>
      <c r="G67" s="2265"/>
      <c r="H67" s="2264"/>
      <c r="I67" s="1369"/>
      <c r="J67" s="1369"/>
      <c r="K67" s="1369"/>
      <c r="L67" s="1375"/>
      <c r="M67" s="1371"/>
      <c r="N67" s="1371"/>
      <c r="O67" s="1372"/>
      <c r="P67" s="1829"/>
      <c r="Q67" s="381"/>
      <c r="R67" s="361"/>
      <c r="S67" s="2660"/>
      <c r="T67" s="2669" t="s">
        <v>438</v>
      </c>
      <c r="U67" s="2662"/>
      <c r="V67" s="2662"/>
      <c r="W67" s="2662"/>
      <c r="X67" s="2662"/>
      <c r="Y67" s="2662"/>
      <c r="Z67" s="2662"/>
      <c r="AA67" s="2662"/>
      <c r="AB67" s="2662"/>
      <c r="AC67" s="2666"/>
      <c r="AD67" s="2662"/>
      <c r="AE67" s="2662"/>
      <c r="AF67" s="2662"/>
      <c r="AG67" s="2662"/>
      <c r="AH67" s="2662"/>
      <c r="AI67" s="2662"/>
      <c r="AJ67" s="2662"/>
      <c r="AK67" s="2666"/>
      <c r="AL67" s="2663"/>
      <c r="AM67" s="2663"/>
      <c r="AN67" s="2663"/>
      <c r="AO67" s="2663"/>
      <c r="AP67" s="2663"/>
      <c r="AQ67" s="2663"/>
      <c r="AR67" s="2663"/>
      <c r="AS67" s="2667"/>
      <c r="AT67" s="2663"/>
      <c r="AU67" s="2663"/>
      <c r="AV67" s="2663"/>
      <c r="AW67" s="2663"/>
      <c r="AX67" s="2663"/>
      <c r="AY67" s="2663"/>
      <c r="AZ67" s="2663"/>
      <c r="BA67" s="2667"/>
      <c r="BB67" s="2663"/>
      <c r="BC67" s="2663"/>
      <c r="BD67" s="2663"/>
      <c r="BE67" s="2663"/>
      <c r="BF67" s="2663"/>
      <c r="BG67" s="2663"/>
      <c r="BH67" s="2663"/>
      <c r="BI67" s="2667"/>
      <c r="BJ67" s="2663"/>
      <c r="BK67" s="2663"/>
      <c r="BL67" s="2663"/>
      <c r="BM67" s="2663"/>
      <c r="BN67" s="2663"/>
      <c r="BO67" s="2663"/>
      <c r="BP67" s="2663"/>
      <c r="BQ67" s="2667"/>
      <c r="BR67" s="2663"/>
      <c r="BS67" s="2663"/>
      <c r="BT67" s="2663"/>
      <c r="BU67" s="2663"/>
      <c r="BV67" s="2663"/>
      <c r="BW67" s="2663"/>
      <c r="BX67" s="2663"/>
      <c r="BY67" s="2667"/>
      <c r="BZ67" s="2663"/>
      <c r="CA67" s="2663"/>
      <c r="CB67" s="2663"/>
      <c r="CC67" s="2663"/>
      <c r="CD67" s="2663"/>
      <c r="CE67" s="2663"/>
      <c r="CF67" s="2663"/>
      <c r="CG67" s="2667"/>
      <c r="CH67" s="2663"/>
      <c r="CI67" s="2663"/>
      <c r="CJ67" s="2663"/>
      <c r="CK67" s="2663"/>
      <c r="CL67" s="2663"/>
      <c r="CM67" s="2663"/>
      <c r="CN67" s="2663"/>
      <c r="CO67" s="2667"/>
      <c r="CP67" s="2663"/>
      <c r="CQ67" s="2663"/>
      <c r="CR67" s="2663"/>
      <c r="CS67" s="2663"/>
      <c r="CT67" s="2663"/>
      <c r="CU67" s="2663"/>
      <c r="CV67" s="2663"/>
      <c r="CW67" s="2667"/>
      <c r="CX67" s="2663"/>
      <c r="CY67" s="2663"/>
      <c r="CZ67" s="2663"/>
      <c r="DA67" s="2663"/>
      <c r="DB67" s="2663"/>
      <c r="DC67" s="2663"/>
      <c r="DD67" s="2663"/>
      <c r="DE67" s="2743"/>
      <c r="DF67" s="2662"/>
      <c r="DG67" s="2668"/>
      <c r="DH67" s="1648"/>
      <c r="DI67" s="1630"/>
      <c r="DJ67" s="1630" t="str">
        <f>IF(T67="","",T67)</f>
        <v>Добавить схему подключения</v>
      </c>
      <c r="DK67" s="1630"/>
      <c r="DL67" s="1630"/>
      <c r="DM67" s="1641">
        <v>0</v>
      </c>
    </row>
    <row s="628" customFormat="1" customHeight="1" ht="0.75">
      <c r="A68" s="1349"/>
      <c r="B68" s="1349"/>
      <c r="C68" s="1349"/>
      <c r="D68" s="1349"/>
      <c r="E68" s="2265">
        <v>1</v>
      </c>
      <c r="F68" s="2265"/>
      <c r="G68" s="2264"/>
      <c r="H68" s="1349"/>
      <c r="I68" s="1349"/>
      <c r="J68" s="1349"/>
      <c r="K68" s="1349"/>
      <c r="L68" s="1551"/>
      <c r="M68" s="1321"/>
      <c r="N68" s="1321"/>
      <c r="O68" s="1648"/>
      <c r="P68" s="1322"/>
      <c r="Q68" s="1350"/>
      <c r="R68" s="1322"/>
      <c r="S68" s="1324"/>
      <c r="T68" s="1325" t="s">
        <v>170</v>
      </c>
      <c r="U68" s="1326"/>
      <c r="V68" s="1326"/>
      <c r="W68" s="1326"/>
      <c r="X68" s="1326"/>
      <c r="Y68" s="1326"/>
      <c r="Z68" s="1326"/>
      <c r="AA68" s="1326"/>
      <c r="AB68" s="1326"/>
      <c r="AC68" s="1326"/>
      <c r="AD68" s="1326"/>
      <c r="AE68" s="1326"/>
      <c r="AF68" s="1326"/>
      <c r="AG68" s="1326"/>
      <c r="AH68" s="1326"/>
      <c r="AI68" s="1326"/>
      <c r="AJ68" s="1326"/>
      <c r="AK68" s="1326"/>
      <c r="AL68" s="1326"/>
      <c r="AM68" s="1326"/>
      <c r="AN68" s="1326"/>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6"/>
      <c r="DD68" s="1326"/>
      <c r="DE68" s="1326"/>
      <c r="DF68" s="1326"/>
      <c r="DG68" s="1326"/>
      <c r="DH68" s="1648"/>
      <c r="DI68" s="1630"/>
      <c r="DJ68" s="1630" t="str">
        <f>IF(T68="","",T68)</f>
        <v>Добавить источник для дифференциации</v>
      </c>
      <c r="DK68" s="1630"/>
      <c r="DL68" s="1630"/>
      <c r="DM68" s="1648">
        <v>0</v>
      </c>
    </row>
    <row s="628" customFormat="1" customHeight="1" ht="0.75">
      <c r="A69" s="1349"/>
      <c r="B69" s="1349"/>
      <c r="C69" s="1349"/>
      <c r="D69" s="1349"/>
      <c r="E69" s="2265">
        <v>1</v>
      </c>
      <c r="F69" s="2264"/>
      <c r="G69" s="1349"/>
      <c r="H69" s="1349"/>
      <c r="I69" s="1349"/>
      <c r="J69" s="1349"/>
      <c r="K69" s="1349"/>
      <c r="L69" s="1551"/>
      <c r="M69" s="1327"/>
      <c r="N69" s="1327"/>
      <c r="O69" s="1648"/>
      <c r="P69" s="1322"/>
      <c r="Q69" s="1350"/>
      <c r="R69" s="1322"/>
      <c r="S69" s="1328"/>
      <c r="T69" s="1329" t="s">
        <v>171</v>
      </c>
      <c r="U69" s="1330"/>
      <c r="V69" s="1330"/>
      <c r="W69" s="1330"/>
      <c r="X69" s="1330"/>
      <c r="Y69" s="1330"/>
      <c r="Z69" s="1330"/>
      <c r="AA69" s="1330"/>
      <c r="AB69" s="1330"/>
      <c r="AC69" s="1330"/>
      <c r="AD69" s="1330"/>
      <c r="AE69" s="1330"/>
      <c r="AF69" s="1330"/>
      <c r="AG69" s="1330"/>
      <c r="AH69" s="1330"/>
      <c r="AI69" s="1330"/>
      <c r="AJ69" s="1330"/>
      <c r="AK69" s="1330"/>
      <c r="AL69" s="1330"/>
      <c r="AM69" s="1330"/>
      <c r="AN69" s="1330"/>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0"/>
      <c r="DD69" s="1330"/>
      <c r="DE69" s="1330"/>
      <c r="DF69" s="1330"/>
      <c r="DG69" s="1330"/>
      <c r="DH69" s="1648"/>
      <c r="DI69" s="1630"/>
      <c r="DJ69" s="1630" t="str">
        <f>IF(T69="","",T69)</f>
        <v>Добавить централизованную систему для дифференциации</v>
      </c>
      <c r="DK69" s="1630"/>
      <c r="DL69" s="1630"/>
      <c r="DM69" s="1648">
        <v>0</v>
      </c>
    </row>
    <row s="628" customFormat="1" customHeight="1" ht="0.75">
      <c r="A70" s="1349"/>
      <c r="B70" s="1349"/>
      <c r="C70" s="1349"/>
      <c r="D70" s="1349"/>
      <c r="E70" s="2264">
        <v>1</v>
      </c>
      <c r="F70" s="1349"/>
      <c r="G70" s="1349"/>
      <c r="H70" s="1349"/>
      <c r="I70" s="1349"/>
      <c r="J70" s="1349"/>
      <c r="K70" s="1349"/>
      <c r="L70" s="1551"/>
      <c r="M70" s="1327"/>
      <c r="N70" s="1327"/>
      <c r="O70" s="1648"/>
      <c r="P70" s="1322"/>
      <c r="Q70" s="1350"/>
      <c r="R70" s="1322"/>
      <c r="S70" s="1328"/>
      <c r="T70" s="1331" t="s">
        <v>172</v>
      </c>
      <c r="U70" s="1330"/>
      <c r="V70" s="1330"/>
      <c r="W70" s="1330"/>
      <c r="X70" s="1330"/>
      <c r="Y70" s="1330"/>
      <c r="Z70" s="1330"/>
      <c r="AA70" s="1330"/>
      <c r="AB70" s="1330"/>
      <c r="AC70" s="1330"/>
      <c r="AD70" s="1330"/>
      <c r="AE70" s="1330"/>
      <c r="AF70" s="1330"/>
      <c r="AG70" s="1330"/>
      <c r="AH70" s="1330"/>
      <c r="AI70" s="1330"/>
      <c r="AJ70" s="1330"/>
      <c r="AK70" s="1330"/>
      <c r="AL70" s="1330"/>
      <c r="AM70" s="1330"/>
      <c r="AN70" s="1330"/>
      <c r="AO70" s="1330"/>
      <c r="AP70" s="1330"/>
      <c r="AQ70" s="1330"/>
      <c r="AR70" s="1330"/>
      <c r="AS70" s="1330"/>
      <c r="AT70" s="1330"/>
      <c r="AU70" s="1330"/>
      <c r="AV70" s="1330"/>
      <c r="AW70" s="1330"/>
      <c r="AX70" s="1330"/>
      <c r="AY70" s="1330"/>
      <c r="AZ70" s="1330"/>
      <c r="BA70" s="1330"/>
      <c r="BB70" s="1330"/>
      <c r="BC70" s="1330"/>
      <c r="BD70" s="1330"/>
      <c r="BE70" s="1330"/>
      <c r="BF70" s="1330"/>
      <c r="BG70" s="1330"/>
      <c r="BH70" s="1330"/>
      <c r="BI70" s="1330"/>
      <c r="BJ70" s="1330"/>
      <c r="BK70" s="1330"/>
      <c r="BL70" s="1330"/>
      <c r="BM70" s="1330"/>
      <c r="BN70" s="1330"/>
      <c r="BO70" s="1330"/>
      <c r="BP70" s="1330"/>
      <c r="BQ70" s="1330"/>
      <c r="BR70" s="1330"/>
      <c r="BS70" s="1330"/>
      <c r="BT70" s="1330"/>
      <c r="BU70" s="1330"/>
      <c r="BV70" s="1330"/>
      <c r="BW70" s="1330"/>
      <c r="BX70" s="1330"/>
      <c r="BY70" s="1330"/>
      <c r="BZ70" s="1330"/>
      <c r="CA70" s="1330"/>
      <c r="CB70" s="1330"/>
      <c r="CC70" s="1330"/>
      <c r="CD70" s="1330"/>
      <c r="CE70" s="1330"/>
      <c r="CF70" s="1330"/>
      <c r="CG70" s="1330"/>
      <c r="CH70" s="1330"/>
      <c r="CI70" s="1330"/>
      <c r="CJ70" s="1330"/>
      <c r="CK70" s="1330"/>
      <c r="CL70" s="1330"/>
      <c r="CM70" s="1330"/>
      <c r="CN70" s="1330"/>
      <c r="CO70" s="1330"/>
      <c r="CP70" s="1330"/>
      <c r="CQ70" s="1330"/>
      <c r="CR70" s="1330"/>
      <c r="CS70" s="1330"/>
      <c r="CT70" s="1330"/>
      <c r="CU70" s="1330"/>
      <c r="CV70" s="1330"/>
      <c r="CW70" s="1330"/>
      <c r="CX70" s="1330"/>
      <c r="CY70" s="1330"/>
      <c r="CZ70" s="1330"/>
      <c r="DA70" s="1330"/>
      <c r="DB70" s="1330"/>
      <c r="DC70" s="1330"/>
      <c r="DD70" s="1330"/>
      <c r="DE70" s="1330"/>
      <c r="DF70" s="1330"/>
      <c r="DG70" s="1330"/>
      <c r="DH70" s="1648"/>
      <c r="DI70" s="1630"/>
      <c r="DJ70" s="1630" t="str">
        <f>IF(T70="","",T70)</f>
        <v>Добавить территорию для дифференциации</v>
      </c>
      <c r="DK70" s="1630"/>
      <c r="DL70" s="1630"/>
      <c r="DM70" s="1648">
        <v>0</v>
      </c>
    </row>
    <row s="1856" customFormat="1" customHeight="1" ht="21">
      <c r="A71" s="1369" t="s">
        <v>180</v>
      </c>
      <c r="B71" s="1369"/>
      <c r="C71" s="1369"/>
      <c r="D71" s="1369"/>
      <c r="E71" s="2264" t="s">
        <v>91</v>
      </c>
      <c r="F71" s="1369"/>
      <c r="G71" s="1369"/>
      <c r="H71" s="1369"/>
      <c r="I71" s="1369"/>
      <c r="J71" s="1369"/>
      <c r="K71" s="1369"/>
      <c r="L71" s="1375"/>
      <c r="M71" s="1371"/>
      <c r="N71" s="1371"/>
      <c r="O71" s="1371"/>
      <c r="P71" s="2403"/>
      <c r="Q71" s="1829"/>
      <c r="R71" s="361"/>
      <c r="S71" s="2279" t="str">
        <f>INDEX(PT_DIFFERENTIATION_NUM_NTAR,MATCH(A71,PT_DIFFERENTIATION_NTAR_ID,0))</f>
        <v>3</v>
      </c>
      <c r="T71" s="1531" t="s">
        <v>125</v>
      </c>
      <c r="U71" s="306"/>
      <c r="V71" s="2248"/>
      <c r="W71" s="2249"/>
      <c r="X71" s="2249"/>
      <c r="Y71" s="2249"/>
      <c r="Z71" s="2249"/>
      <c r="AA71" s="2249"/>
      <c r="AB71" s="2249"/>
      <c r="AC71" s="2250"/>
      <c r="AD71" s="2248" t="str">
        <f>INDEX(PT_DIFFERENTIATION_NTAR,MATCH(A71,PT_DIFFERENTIATION_NTAR_ID,0))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E71" s="2249"/>
      <c r="AF71" s="2249"/>
      <c r="AG71" s="2249"/>
      <c r="AH71" s="2249"/>
      <c r="AI71" s="2249"/>
      <c r="AJ71" s="2249"/>
      <c r="AK71" s="2249"/>
      <c r="AL71" s="2248"/>
      <c r="AM71" s="2249"/>
      <c r="AN71" s="2249"/>
      <c r="AO71" s="2249"/>
      <c r="AP71" s="2249"/>
      <c r="AQ71" s="2249"/>
      <c r="AR71" s="2249"/>
      <c r="AS71" s="2250"/>
      <c r="AT71" s="2248"/>
      <c r="AU71" s="2249"/>
      <c r="AV71" s="2249"/>
      <c r="AW71" s="2249"/>
      <c r="AX71" s="2249"/>
      <c r="AY71" s="2249"/>
      <c r="AZ71" s="2249"/>
      <c r="BA71" s="2250"/>
      <c r="BB71" s="2248"/>
      <c r="BC71" s="2249"/>
      <c r="BD71" s="2249"/>
      <c r="BE71" s="2249"/>
      <c r="BF71" s="2249"/>
      <c r="BG71" s="2249"/>
      <c r="BH71" s="2249"/>
      <c r="BI71" s="2250"/>
      <c r="BJ71" s="2248"/>
      <c r="BK71" s="2249"/>
      <c r="BL71" s="2249"/>
      <c r="BM71" s="2249"/>
      <c r="BN71" s="2249"/>
      <c r="BO71" s="2249"/>
      <c r="BP71" s="2249"/>
      <c r="BQ71" s="2250"/>
      <c r="BR71" s="2248"/>
      <c r="BS71" s="2249"/>
      <c r="BT71" s="2249"/>
      <c r="BU71" s="2249"/>
      <c r="BV71" s="2249"/>
      <c r="BW71" s="2249"/>
      <c r="BX71" s="2249"/>
      <c r="BY71" s="2250"/>
      <c r="BZ71" s="2248"/>
      <c r="CA71" s="2249"/>
      <c r="CB71" s="2249"/>
      <c r="CC71" s="2249"/>
      <c r="CD71" s="2249"/>
      <c r="CE71" s="2249"/>
      <c r="CF71" s="2249"/>
      <c r="CG71" s="2250"/>
      <c r="CH71" s="2248"/>
      <c r="CI71" s="2249"/>
      <c r="CJ71" s="2249"/>
      <c r="CK71" s="2249"/>
      <c r="CL71" s="2249"/>
      <c r="CM71" s="2249"/>
      <c r="CN71" s="2249"/>
      <c r="CO71" s="2250"/>
      <c r="CP71" s="2248"/>
      <c r="CQ71" s="2249"/>
      <c r="CR71" s="2249"/>
      <c r="CS71" s="2249"/>
      <c r="CT71" s="2249"/>
      <c r="CU71" s="2249"/>
      <c r="CV71" s="2249"/>
      <c r="CW71" s="2250"/>
      <c r="CX71" s="2248"/>
      <c r="CY71" s="2249"/>
      <c r="CZ71" s="2249"/>
      <c r="DA71" s="2249"/>
      <c r="DB71" s="2249"/>
      <c r="DC71" s="2249"/>
      <c r="DD71" s="2249"/>
      <c r="DE71" s="2723"/>
      <c r="DF71" s="2250"/>
      <c r="DG71" s="1264" t="s">
        <v>421</v>
      </c>
      <c r="DH71" s="1648"/>
      <c r="DI71" s="1630"/>
      <c r="DJ71" s="1630" t="str">
        <f>IF(T71="","",T71)</f>
        <v>Наименование тарифа</v>
      </c>
      <c r="DK71" s="1630"/>
      <c r="DL71" s="1630"/>
      <c r="DM71" s="1641">
        <v>0</v>
      </c>
    </row>
    <row s="1856" customFormat="1" customHeight="1" ht="21">
      <c r="A72" s="1369"/>
      <c r="B72" s="1369" t="s">
        <v>181</v>
      </c>
      <c r="C72" s="1369"/>
      <c r="D72" s="1369"/>
      <c r="E72" s="2265" t="s">
        <v>112</v>
      </c>
      <c r="F72" s="2264">
        <v>1</v>
      </c>
      <c r="G72" s="1369"/>
      <c r="H72" s="1369"/>
      <c r="I72" s="1369"/>
      <c r="J72" s="1369"/>
      <c r="K72" s="1369"/>
      <c r="L72" s="1375"/>
      <c r="M72" s="1371"/>
      <c r="N72" s="1371"/>
      <c r="O72" s="1371"/>
      <c r="P72" s="2131"/>
      <c r="Q72" s="358"/>
      <c r="R72" s="359"/>
      <c r="S72" s="2279" t="str">
        <f>INDEX(PT_DIFFERENTIATION_NUM_TER,MATCH(B72,PT_DIFFERENTIATION_TER_ID,0))</f>
        <v>3.1</v>
      </c>
      <c r="T72" s="1528" t="s">
        <v>422</v>
      </c>
      <c r="U72" s="306"/>
      <c r="V72" s="2248"/>
      <c r="W72" s="2249"/>
      <c r="X72" s="2249"/>
      <c r="Y72" s="2249"/>
      <c r="Z72" s="2249"/>
      <c r="AA72" s="2249"/>
      <c r="AB72" s="2249"/>
      <c r="AC72" s="2250"/>
      <c r="AD72" s="2248" t="str">
        <f>INDEX(PT_DIFFERENTIATION_TER,MATCH(B72,PT_DIFFERENTIATION_TER_ID,0))</f>
        <v>Территория 1</v>
      </c>
      <c r="AE72" s="2249"/>
      <c r="AF72" s="2249"/>
      <c r="AG72" s="2249"/>
      <c r="AH72" s="2249"/>
      <c r="AI72" s="2249"/>
      <c r="AJ72" s="2249"/>
      <c r="AK72" s="2249"/>
      <c r="AL72" s="2248"/>
      <c r="AM72" s="2249"/>
      <c r="AN72" s="2249"/>
      <c r="AO72" s="2249"/>
      <c r="AP72" s="2249"/>
      <c r="AQ72" s="2249"/>
      <c r="AR72" s="2249"/>
      <c r="AS72" s="2250"/>
      <c r="AT72" s="2248"/>
      <c r="AU72" s="2249"/>
      <c r="AV72" s="2249"/>
      <c r="AW72" s="2249"/>
      <c r="AX72" s="2249"/>
      <c r="AY72" s="2249"/>
      <c r="AZ72" s="2249"/>
      <c r="BA72" s="2250"/>
      <c r="BB72" s="2248"/>
      <c r="BC72" s="2249"/>
      <c r="BD72" s="2249"/>
      <c r="BE72" s="2249"/>
      <c r="BF72" s="2249"/>
      <c r="BG72" s="2249"/>
      <c r="BH72" s="2249"/>
      <c r="BI72" s="2250"/>
      <c r="BJ72" s="2248"/>
      <c r="BK72" s="2249"/>
      <c r="BL72" s="2249"/>
      <c r="BM72" s="2249"/>
      <c r="BN72" s="2249"/>
      <c r="BO72" s="2249"/>
      <c r="BP72" s="2249"/>
      <c r="BQ72" s="2250"/>
      <c r="BR72" s="2248"/>
      <c r="BS72" s="2249"/>
      <c r="BT72" s="2249"/>
      <c r="BU72" s="2249"/>
      <c r="BV72" s="2249"/>
      <c r="BW72" s="2249"/>
      <c r="BX72" s="2249"/>
      <c r="BY72" s="2250"/>
      <c r="BZ72" s="2248"/>
      <c r="CA72" s="2249"/>
      <c r="CB72" s="2249"/>
      <c r="CC72" s="2249"/>
      <c r="CD72" s="2249"/>
      <c r="CE72" s="2249"/>
      <c r="CF72" s="2249"/>
      <c r="CG72" s="2250"/>
      <c r="CH72" s="2248"/>
      <c r="CI72" s="2249"/>
      <c r="CJ72" s="2249"/>
      <c r="CK72" s="2249"/>
      <c r="CL72" s="2249"/>
      <c r="CM72" s="2249"/>
      <c r="CN72" s="2249"/>
      <c r="CO72" s="2250"/>
      <c r="CP72" s="2248"/>
      <c r="CQ72" s="2249"/>
      <c r="CR72" s="2249"/>
      <c r="CS72" s="2249"/>
      <c r="CT72" s="2249"/>
      <c r="CU72" s="2249"/>
      <c r="CV72" s="2249"/>
      <c r="CW72" s="2250"/>
      <c r="CX72" s="2248"/>
      <c r="CY72" s="2249"/>
      <c r="CZ72" s="2249"/>
      <c r="DA72" s="2249"/>
      <c r="DB72" s="2249"/>
      <c r="DC72" s="2249"/>
      <c r="DD72" s="2249"/>
      <c r="DE72" s="2723"/>
      <c r="DF72" s="2250"/>
      <c r="DG72" s="1264" t="s">
        <v>423</v>
      </c>
      <c r="DH72" s="1648"/>
      <c r="DI72" s="1630"/>
      <c r="DJ72" s="1630" t="str">
        <f>IF(T72="","",T72)</f>
        <v>Территория действия тарифа</v>
      </c>
      <c r="DK72" s="1630"/>
      <c r="DL72" s="1630"/>
      <c r="DM72" s="1641">
        <v>0</v>
      </c>
    </row>
    <row s="1856" customFormat="1" customHeight="1" ht="23.25">
      <c r="A73" s="1369"/>
      <c r="B73" s="1369"/>
      <c r="C73" s="1369" t="s">
        <v>182</v>
      </c>
      <c r="D73" s="1369"/>
      <c r="E73" s="2265" t="s">
        <v>112</v>
      </c>
      <c r="F73" s="2265"/>
      <c r="G73" s="2264">
        <v>1</v>
      </c>
      <c r="H73" s="1369"/>
      <c r="I73" s="1369"/>
      <c r="J73" s="1369"/>
      <c r="K73" s="1369"/>
      <c r="L73" s="1375"/>
      <c r="M73" s="1371"/>
      <c r="N73" s="1371"/>
      <c r="O73" s="1371"/>
      <c r="P73" s="360"/>
      <c r="Q73" s="358"/>
      <c r="R73" s="359"/>
      <c r="S73" s="2279" t="str">
        <f>INDEX(PT_DIFFERENTIATION_NUM_CS,MATCH(C73,PT_DIFFERENTIATION_CS_ID,0))</f>
        <v>3.1.1</v>
      </c>
      <c r="T73" s="315" t="s">
        <v>424</v>
      </c>
      <c r="U73" s="306"/>
      <c r="V73" s="2248"/>
      <c r="W73" s="2249"/>
      <c r="X73" s="2249"/>
      <c r="Y73" s="2249"/>
      <c r="Z73" s="2249"/>
      <c r="AA73" s="2249"/>
      <c r="AB73" s="2249"/>
      <c r="AC73" s="2250"/>
      <c r="AD73" s="2248" t="str">
        <f>INDEX(PT_DIFFERENTIATION_CS,MATCH(C73,PT_DIFFERENTIATION_CS_ID,0))</f>
        <v>без дифференциации</v>
      </c>
      <c r="AE73" s="2249"/>
      <c r="AF73" s="2249"/>
      <c r="AG73" s="2249"/>
      <c r="AH73" s="2249"/>
      <c r="AI73" s="2249"/>
      <c r="AJ73" s="2249"/>
      <c r="AK73" s="2249"/>
      <c r="AL73" s="2248"/>
      <c r="AM73" s="2249"/>
      <c r="AN73" s="2249"/>
      <c r="AO73" s="2249"/>
      <c r="AP73" s="2249"/>
      <c r="AQ73" s="2249"/>
      <c r="AR73" s="2249"/>
      <c r="AS73" s="2250"/>
      <c r="AT73" s="2248"/>
      <c r="AU73" s="2249"/>
      <c r="AV73" s="2249"/>
      <c r="AW73" s="2249"/>
      <c r="AX73" s="2249"/>
      <c r="AY73" s="2249"/>
      <c r="AZ73" s="2249"/>
      <c r="BA73" s="2250"/>
      <c r="BB73" s="2248"/>
      <c r="BC73" s="2249"/>
      <c r="BD73" s="2249"/>
      <c r="BE73" s="2249"/>
      <c r="BF73" s="2249"/>
      <c r="BG73" s="2249"/>
      <c r="BH73" s="2249"/>
      <c r="BI73" s="2250"/>
      <c r="BJ73" s="2248"/>
      <c r="BK73" s="2249"/>
      <c r="BL73" s="2249"/>
      <c r="BM73" s="2249"/>
      <c r="BN73" s="2249"/>
      <c r="BO73" s="2249"/>
      <c r="BP73" s="2249"/>
      <c r="BQ73" s="2250"/>
      <c r="BR73" s="2248"/>
      <c r="BS73" s="2249"/>
      <c r="BT73" s="2249"/>
      <c r="BU73" s="2249"/>
      <c r="BV73" s="2249"/>
      <c r="BW73" s="2249"/>
      <c r="BX73" s="2249"/>
      <c r="BY73" s="2250"/>
      <c r="BZ73" s="2248"/>
      <c r="CA73" s="2249"/>
      <c r="CB73" s="2249"/>
      <c r="CC73" s="2249"/>
      <c r="CD73" s="2249"/>
      <c r="CE73" s="2249"/>
      <c r="CF73" s="2249"/>
      <c r="CG73" s="2250"/>
      <c r="CH73" s="2248"/>
      <c r="CI73" s="2249"/>
      <c r="CJ73" s="2249"/>
      <c r="CK73" s="2249"/>
      <c r="CL73" s="2249"/>
      <c r="CM73" s="2249"/>
      <c r="CN73" s="2249"/>
      <c r="CO73" s="2250"/>
      <c r="CP73" s="2248"/>
      <c r="CQ73" s="2249"/>
      <c r="CR73" s="2249"/>
      <c r="CS73" s="2249"/>
      <c r="CT73" s="2249"/>
      <c r="CU73" s="2249"/>
      <c r="CV73" s="2249"/>
      <c r="CW73" s="2250"/>
      <c r="CX73" s="2248"/>
      <c r="CY73" s="2249"/>
      <c r="CZ73" s="2249"/>
      <c r="DA73" s="2249"/>
      <c r="DB73" s="2249"/>
      <c r="DC73" s="2249"/>
      <c r="DD73" s="2249"/>
      <c r="DE73" s="2723"/>
      <c r="DF73" s="2250"/>
      <c r="DG73" s="1264" t="s">
        <v>425</v>
      </c>
      <c r="DH73" s="1648"/>
      <c r="DI73" s="1630"/>
      <c r="DJ73" s="1630" t="str">
        <f>IF(T73="","",T73)</f>
        <v>Наименование системы теплоснабжения </v>
      </c>
      <c r="DK73" s="1630"/>
      <c r="DL73" s="1630"/>
      <c r="DM73" s="1641">
        <v>0</v>
      </c>
    </row>
    <row s="1856" customFormat="1" customHeight="1" ht="21">
      <c r="A74" s="1369"/>
      <c r="B74" s="1369"/>
      <c r="C74" s="1369"/>
      <c r="D74" s="1369" t="s">
        <v>183</v>
      </c>
      <c r="E74" s="2265" t="s">
        <v>112</v>
      </c>
      <c r="F74" s="2265"/>
      <c r="G74" s="2265"/>
      <c r="H74" s="2264">
        <v>1</v>
      </c>
      <c r="I74" s="1369"/>
      <c r="J74" s="1369"/>
      <c r="K74" s="1369"/>
      <c r="L74" s="1375"/>
      <c r="M74" s="1371"/>
      <c r="N74" s="1371"/>
      <c r="O74" s="1371"/>
      <c r="P74" s="360"/>
      <c r="Q74" s="358"/>
      <c r="R74" s="359"/>
      <c r="S74" s="2279" t="str">
        <f>INDEX(PT_DIFFERENTIATION_NUM_IST_TE,MATCH(D74,PT_DIFFERENTIATION_IST_TE_ID,0))</f>
        <v>3.1.1.1</v>
      </c>
      <c r="T74" s="316" t="s">
        <v>426</v>
      </c>
      <c r="U74" s="306"/>
      <c r="V74" s="2248"/>
      <c r="W74" s="2249"/>
      <c r="X74" s="2249"/>
      <c r="Y74" s="2249"/>
      <c r="Z74" s="2249"/>
      <c r="AA74" s="2249"/>
      <c r="AB74" s="2249"/>
      <c r="AC74" s="2250"/>
      <c r="AD74" s="2248" t="str">
        <f>INDEX(PT_DIFFERENTIATION_IST_TE,MATCH(D74,PT_DIFFERENTIATION_IST_TE_ID,0))</f>
        <v>без дифференциации</v>
      </c>
      <c r="AE74" s="2249"/>
      <c r="AF74" s="2249"/>
      <c r="AG74" s="2249"/>
      <c r="AH74" s="2249"/>
      <c r="AI74" s="2249"/>
      <c r="AJ74" s="2249"/>
      <c r="AK74" s="2249"/>
      <c r="AL74" s="2248"/>
      <c r="AM74" s="2249"/>
      <c r="AN74" s="2249"/>
      <c r="AO74" s="2249"/>
      <c r="AP74" s="2249"/>
      <c r="AQ74" s="2249"/>
      <c r="AR74" s="2249"/>
      <c r="AS74" s="2250"/>
      <c r="AT74" s="2248"/>
      <c r="AU74" s="2249"/>
      <c r="AV74" s="2249"/>
      <c r="AW74" s="2249"/>
      <c r="AX74" s="2249"/>
      <c r="AY74" s="2249"/>
      <c r="AZ74" s="2249"/>
      <c r="BA74" s="2250"/>
      <c r="BB74" s="2248"/>
      <c r="BC74" s="2249"/>
      <c r="BD74" s="2249"/>
      <c r="BE74" s="2249"/>
      <c r="BF74" s="2249"/>
      <c r="BG74" s="2249"/>
      <c r="BH74" s="2249"/>
      <c r="BI74" s="2250"/>
      <c r="BJ74" s="2248"/>
      <c r="BK74" s="2249"/>
      <c r="BL74" s="2249"/>
      <c r="BM74" s="2249"/>
      <c r="BN74" s="2249"/>
      <c r="BO74" s="2249"/>
      <c r="BP74" s="2249"/>
      <c r="BQ74" s="2250"/>
      <c r="BR74" s="2248"/>
      <c r="BS74" s="2249"/>
      <c r="BT74" s="2249"/>
      <c r="BU74" s="2249"/>
      <c r="BV74" s="2249"/>
      <c r="BW74" s="2249"/>
      <c r="BX74" s="2249"/>
      <c r="BY74" s="2250"/>
      <c r="BZ74" s="2248"/>
      <c r="CA74" s="2249"/>
      <c r="CB74" s="2249"/>
      <c r="CC74" s="2249"/>
      <c r="CD74" s="2249"/>
      <c r="CE74" s="2249"/>
      <c r="CF74" s="2249"/>
      <c r="CG74" s="2250"/>
      <c r="CH74" s="2248"/>
      <c r="CI74" s="2249"/>
      <c r="CJ74" s="2249"/>
      <c r="CK74" s="2249"/>
      <c r="CL74" s="2249"/>
      <c r="CM74" s="2249"/>
      <c r="CN74" s="2249"/>
      <c r="CO74" s="2250"/>
      <c r="CP74" s="2248"/>
      <c r="CQ74" s="2249"/>
      <c r="CR74" s="2249"/>
      <c r="CS74" s="2249"/>
      <c r="CT74" s="2249"/>
      <c r="CU74" s="2249"/>
      <c r="CV74" s="2249"/>
      <c r="CW74" s="2250"/>
      <c r="CX74" s="2248"/>
      <c r="CY74" s="2249"/>
      <c r="CZ74" s="2249"/>
      <c r="DA74" s="2249"/>
      <c r="DB74" s="2249"/>
      <c r="DC74" s="2249"/>
      <c r="DD74" s="2249"/>
      <c r="DE74" s="2723"/>
      <c r="DF74" s="2250"/>
      <c r="DG74" s="1264" t="s">
        <v>427</v>
      </c>
      <c r="DH74" s="1648"/>
      <c r="DI74" s="1630"/>
      <c r="DJ74" s="1630" t="str">
        <f>IF(T74="","",T74)</f>
        <v>Источник тепловой энергии  </v>
      </c>
      <c r="DK74" s="1630"/>
      <c r="DL74" s="1630"/>
      <c r="DM74" s="1641">
        <v>0</v>
      </c>
    </row>
    <row s="1856" customFormat="1" customHeight="1" ht="47.25">
      <c r="A75" s="1369"/>
      <c r="B75" s="1369"/>
      <c r="C75" s="1369"/>
      <c r="D75" s="1369"/>
      <c r="E75" s="2265" t="s">
        <v>112</v>
      </c>
      <c r="F75" s="2265"/>
      <c r="G75" s="2265"/>
      <c r="H75" s="2265"/>
      <c r="I75" s="2262" t="str">
        <f>S74&amp;".1"</f>
        <v>3.1.1.1.1</v>
      </c>
      <c r="J75" s="1369"/>
      <c r="K75" s="1369"/>
      <c r="L75" s="1375" t="s">
        <v>428</v>
      </c>
      <c r="M75" s="1372"/>
      <c r="N75" s="1782"/>
      <c r="O75" s="1782"/>
      <c r="P75" s="2380">
        <v>1</v>
      </c>
      <c r="Q75" s="2380"/>
      <c r="R75" s="362"/>
      <c r="S75" s="2279" t="str">
        <f>$I75</f>
        <v>3.1.1.1.1</v>
      </c>
      <c r="T75" s="291" t="s">
        <v>429</v>
      </c>
      <c r="U75" s="306"/>
      <c r="V75" s="2251"/>
      <c r="W75" s="2252"/>
      <c r="X75" s="2252"/>
      <c r="Y75" s="2252"/>
      <c r="Z75" s="2252"/>
      <c r="AA75" s="2252"/>
      <c r="AB75" s="2252"/>
      <c r="AC75" s="2253"/>
      <c r="AD75" s="2251" t="s">
        <v>471</v>
      </c>
      <c r="AE75" s="2252"/>
      <c r="AF75" s="2252"/>
      <c r="AG75" s="2252"/>
      <c r="AH75" s="2252"/>
      <c r="AI75" s="2252"/>
      <c r="AJ75" s="2252"/>
      <c r="AK75" s="2252"/>
      <c r="AL75" s="2251"/>
      <c r="AM75" s="2252"/>
      <c r="AN75" s="2252"/>
      <c r="AO75" s="2252"/>
      <c r="AP75" s="2252"/>
      <c r="AQ75" s="2252"/>
      <c r="AR75" s="2252"/>
      <c r="AS75" s="2253"/>
      <c r="AT75" s="2251"/>
      <c r="AU75" s="2252"/>
      <c r="AV75" s="2252"/>
      <c r="AW75" s="2252"/>
      <c r="AX75" s="2252"/>
      <c r="AY75" s="2252"/>
      <c r="AZ75" s="2252"/>
      <c r="BA75" s="2253"/>
      <c r="BB75" s="2251"/>
      <c r="BC75" s="2252"/>
      <c r="BD75" s="2252"/>
      <c r="BE75" s="2252"/>
      <c r="BF75" s="2252"/>
      <c r="BG75" s="2252"/>
      <c r="BH75" s="2252"/>
      <c r="BI75" s="2253"/>
      <c r="BJ75" s="2251"/>
      <c r="BK75" s="2252"/>
      <c r="BL75" s="2252"/>
      <c r="BM75" s="2252"/>
      <c r="BN75" s="2252"/>
      <c r="BO75" s="2252"/>
      <c r="BP75" s="2252"/>
      <c r="BQ75" s="2253"/>
      <c r="BR75" s="2251"/>
      <c r="BS75" s="2252"/>
      <c r="BT75" s="2252"/>
      <c r="BU75" s="2252"/>
      <c r="BV75" s="2252"/>
      <c r="BW75" s="2252"/>
      <c r="BX75" s="2252"/>
      <c r="BY75" s="2253"/>
      <c r="BZ75" s="2251"/>
      <c r="CA75" s="2252"/>
      <c r="CB75" s="2252"/>
      <c r="CC75" s="2252"/>
      <c r="CD75" s="2252"/>
      <c r="CE75" s="2252"/>
      <c r="CF75" s="2252"/>
      <c r="CG75" s="2253"/>
      <c r="CH75" s="2251"/>
      <c r="CI75" s="2252"/>
      <c r="CJ75" s="2252"/>
      <c r="CK75" s="2252"/>
      <c r="CL75" s="2252"/>
      <c r="CM75" s="2252"/>
      <c r="CN75" s="2252"/>
      <c r="CO75" s="2253"/>
      <c r="CP75" s="2251"/>
      <c r="CQ75" s="2252"/>
      <c r="CR75" s="2252"/>
      <c r="CS75" s="2252"/>
      <c r="CT75" s="2252"/>
      <c r="CU75" s="2252"/>
      <c r="CV75" s="2252"/>
      <c r="CW75" s="2253"/>
      <c r="CX75" s="2251"/>
      <c r="CY75" s="2252"/>
      <c r="CZ75" s="2252"/>
      <c r="DA75" s="2252"/>
      <c r="DB75" s="2252"/>
      <c r="DC75" s="2252"/>
      <c r="DD75" s="2252"/>
      <c r="DE75" s="2724"/>
      <c r="DF75" s="2253"/>
      <c r="DG75" s="1264" t="s">
        <v>430</v>
      </c>
      <c r="DH75" s="1648"/>
      <c r="DI75" s="1630"/>
      <c r="DJ75" s="1630" t="str">
        <f>IF(T75="","",T75)</f>
        <v>Схема подключения теплопотребляющей установки к коллектору источника тепловой энергии</v>
      </c>
      <c r="DK75" s="1630"/>
      <c r="DL75" s="1630"/>
      <c r="DM75" s="1641">
        <v>0</v>
      </c>
    </row>
    <row s="1856" customFormat="1" customHeight="1" ht="21">
      <c r="A76" s="1369"/>
      <c r="B76" s="1369"/>
      <c r="C76" s="1369"/>
      <c r="D76" s="1369"/>
      <c r="E76" s="2265" t="s">
        <v>112</v>
      </c>
      <c r="F76" s="2265"/>
      <c r="G76" s="2265"/>
      <c r="H76" s="2265"/>
      <c r="I76" s="2292"/>
      <c r="J76" s="2262" t="str">
        <f>I75&amp;".1"</f>
        <v>3.1.1.1.1.1</v>
      </c>
      <c r="K76" s="1369"/>
      <c r="L76" s="1375" t="s">
        <v>431</v>
      </c>
      <c r="M76" s="1372"/>
      <c r="N76" s="1372"/>
      <c r="O76" s="1782"/>
      <c r="P76" s="2380"/>
      <c r="Q76" s="2380">
        <v>1</v>
      </c>
      <c r="R76" s="363"/>
      <c r="S76" s="2279" t="str">
        <f>$J76</f>
        <v>3.1.1.1.1.1</v>
      </c>
      <c r="T76" s="292" t="s">
        <v>432</v>
      </c>
      <c r="U76" s="306"/>
      <c r="V76" s="2251"/>
      <c r="W76" s="2252"/>
      <c r="X76" s="2252"/>
      <c r="Y76" s="2252"/>
      <c r="Z76" s="2252"/>
      <c r="AA76" s="2252"/>
      <c r="AB76" s="2252"/>
      <c r="AC76" s="2253"/>
      <c r="AD76" s="2251" t="s">
        <v>474</v>
      </c>
      <c r="AE76" s="2252"/>
      <c r="AF76" s="2252"/>
      <c r="AG76" s="2252"/>
      <c r="AH76" s="2252"/>
      <c r="AI76" s="2252"/>
      <c r="AJ76" s="2252"/>
      <c r="AK76" s="2252"/>
      <c r="AL76" s="2251"/>
      <c r="AM76" s="2252"/>
      <c r="AN76" s="2252"/>
      <c r="AO76" s="2252"/>
      <c r="AP76" s="2252"/>
      <c r="AQ76" s="2252"/>
      <c r="AR76" s="2252"/>
      <c r="AS76" s="2253"/>
      <c r="AT76" s="2251"/>
      <c r="AU76" s="2252"/>
      <c r="AV76" s="2252"/>
      <c r="AW76" s="2252"/>
      <c r="AX76" s="2252"/>
      <c r="AY76" s="2252"/>
      <c r="AZ76" s="2252"/>
      <c r="BA76" s="2253"/>
      <c r="BB76" s="2251"/>
      <c r="BC76" s="2252"/>
      <c r="BD76" s="2252"/>
      <c r="BE76" s="2252"/>
      <c r="BF76" s="2252"/>
      <c r="BG76" s="2252"/>
      <c r="BH76" s="2252"/>
      <c r="BI76" s="2253"/>
      <c r="BJ76" s="2251"/>
      <c r="BK76" s="2252"/>
      <c r="BL76" s="2252"/>
      <c r="BM76" s="2252"/>
      <c r="BN76" s="2252"/>
      <c r="BO76" s="2252"/>
      <c r="BP76" s="2252"/>
      <c r="BQ76" s="2253"/>
      <c r="BR76" s="2251"/>
      <c r="BS76" s="2252"/>
      <c r="BT76" s="2252"/>
      <c r="BU76" s="2252"/>
      <c r="BV76" s="2252"/>
      <c r="BW76" s="2252"/>
      <c r="BX76" s="2252"/>
      <c r="BY76" s="2253"/>
      <c r="BZ76" s="2251"/>
      <c r="CA76" s="2252"/>
      <c r="CB76" s="2252"/>
      <c r="CC76" s="2252"/>
      <c r="CD76" s="2252"/>
      <c r="CE76" s="2252"/>
      <c r="CF76" s="2252"/>
      <c r="CG76" s="2253"/>
      <c r="CH76" s="2251"/>
      <c r="CI76" s="2252"/>
      <c r="CJ76" s="2252"/>
      <c r="CK76" s="2252"/>
      <c r="CL76" s="2252"/>
      <c r="CM76" s="2252"/>
      <c r="CN76" s="2252"/>
      <c r="CO76" s="2253"/>
      <c r="CP76" s="2251"/>
      <c r="CQ76" s="2252"/>
      <c r="CR76" s="2252"/>
      <c r="CS76" s="2252"/>
      <c r="CT76" s="2252"/>
      <c r="CU76" s="2252"/>
      <c r="CV76" s="2252"/>
      <c r="CW76" s="2253"/>
      <c r="CX76" s="2251"/>
      <c r="CY76" s="2252"/>
      <c r="CZ76" s="2252"/>
      <c r="DA76" s="2252"/>
      <c r="DB76" s="2252"/>
      <c r="DC76" s="2252"/>
      <c r="DD76" s="2252"/>
      <c r="DE76" s="2724"/>
      <c r="DF76" s="2253"/>
      <c r="DG76" s="1264" t="s">
        <v>433</v>
      </c>
      <c r="DH76" s="1648"/>
      <c r="DI76" s="1630"/>
      <c r="DJ76" s="1630" t="str">
        <f>IF(T76="","",T76)</f>
        <v>Группа потребителей</v>
      </c>
      <c r="DK76" s="1630"/>
      <c r="DL76" s="1630"/>
      <c r="DM76" s="1641">
        <v>0</v>
      </c>
    </row>
    <row s="1856" customFormat="1" customHeight="1" ht="21">
      <c r="A77" s="1369"/>
      <c r="B77" s="1369"/>
      <c r="C77" s="1369"/>
      <c r="D77" s="1369"/>
      <c r="E77" s="2265" t="s">
        <v>112</v>
      </c>
      <c r="F77" s="2265"/>
      <c r="G77" s="2265"/>
      <c r="H77" s="2265"/>
      <c r="I77" s="2292"/>
      <c r="J77" s="2292"/>
      <c r="K77" s="2262" t="str">
        <f>J76&amp;".1"</f>
        <v>3.1.1.1.1.1.1</v>
      </c>
      <c r="L77" s="1375" t="s">
        <v>434</v>
      </c>
      <c r="M77" s="1372"/>
      <c r="N77" s="1372"/>
      <c r="O77" s="1372"/>
      <c r="P77" s="2380"/>
      <c r="Q77" s="2380"/>
      <c r="R77" s="363">
        <v>1</v>
      </c>
      <c r="S77" s="2279" t="str">
        <f>$K77</f>
        <v>3.1.1.1.1.1.1</v>
      </c>
      <c r="T77" s="1353" t="s">
        <v>473</v>
      </c>
      <c r="U77" s="306"/>
      <c r="V77" s="757"/>
      <c r="W77" s="331"/>
      <c r="X77" s="757"/>
      <c r="Y77" s="1263"/>
      <c r="Z77" s="2608"/>
      <c r="AA77" s="2113" t="s">
        <v>67</v>
      </c>
      <c r="AB77" s="2608"/>
      <c r="AC77" s="2113" t="s">
        <v>67</v>
      </c>
      <c r="AD77" s="757">
        <v>1638.04</v>
      </c>
      <c r="AE77" s="331"/>
      <c r="AF77" s="757"/>
      <c r="AG77" s="1263"/>
      <c r="AH77" s="2608">
        <v>46023</v>
      </c>
      <c r="AI77" s="2113" t="s">
        <v>67</v>
      </c>
      <c r="AJ77" s="2608">
        <v>46295</v>
      </c>
      <c r="AK77" s="2113" t="s">
        <v>67</v>
      </c>
      <c r="AL77" s="757">
        <v>1721.58</v>
      </c>
      <c r="AM77" s="331"/>
      <c r="AN77" s="757"/>
      <c r="AO77" s="1263"/>
      <c r="AP77" s="2608">
        <v>46296</v>
      </c>
      <c r="AQ77" s="2113" t="s">
        <v>67</v>
      </c>
      <c r="AR77" s="2608">
        <v>46387</v>
      </c>
      <c r="AS77" s="2113" t="s">
        <v>67</v>
      </c>
      <c r="AT77" s="757">
        <v>1721.58</v>
      </c>
      <c r="AU77" s="331"/>
      <c r="AV77" s="757"/>
      <c r="AW77" s="1263"/>
      <c r="AX77" s="2608">
        <v>46388</v>
      </c>
      <c r="AY77" s="2113" t="s">
        <v>67</v>
      </c>
      <c r="AZ77" s="2608">
        <v>46568</v>
      </c>
      <c r="BA77" s="2113" t="s">
        <v>67</v>
      </c>
      <c r="BB77" s="757">
        <v>1790.44</v>
      </c>
      <c r="BC77" s="331"/>
      <c r="BD77" s="757"/>
      <c r="BE77" s="1263"/>
      <c r="BF77" s="2608">
        <v>46569</v>
      </c>
      <c r="BG77" s="2113" t="s">
        <v>67</v>
      </c>
      <c r="BH77" s="2608">
        <v>46752</v>
      </c>
      <c r="BI77" s="2113" t="s">
        <v>67</v>
      </c>
      <c r="BJ77" s="757">
        <v>1790.44</v>
      </c>
      <c r="BK77" s="331"/>
      <c r="BL77" s="757"/>
      <c r="BM77" s="1263"/>
      <c r="BN77" s="2608">
        <v>46753</v>
      </c>
      <c r="BO77" s="2113" t="s">
        <v>67</v>
      </c>
      <c r="BP77" s="2608">
        <v>46934</v>
      </c>
      <c r="BQ77" s="2113" t="s">
        <v>67</v>
      </c>
      <c r="BR77" s="757">
        <v>1862.06</v>
      </c>
      <c r="BS77" s="331"/>
      <c r="BT77" s="757"/>
      <c r="BU77" s="1263"/>
      <c r="BV77" s="2608">
        <v>46935</v>
      </c>
      <c r="BW77" s="2113" t="s">
        <v>67</v>
      </c>
      <c r="BX77" s="2608">
        <v>47118</v>
      </c>
      <c r="BY77" s="2113" t="s">
        <v>67</v>
      </c>
      <c r="BZ77" s="757">
        <v>1862.06</v>
      </c>
      <c r="CA77" s="331"/>
      <c r="CB77" s="757"/>
      <c r="CC77" s="1263"/>
      <c r="CD77" s="2608">
        <v>47119</v>
      </c>
      <c r="CE77" s="2113" t="s">
        <v>67</v>
      </c>
      <c r="CF77" s="2608">
        <v>47299</v>
      </c>
      <c r="CG77" s="2113" t="s">
        <v>67</v>
      </c>
      <c r="CH77" s="757">
        <v>1936.54</v>
      </c>
      <c r="CI77" s="331"/>
      <c r="CJ77" s="757"/>
      <c r="CK77" s="1263"/>
      <c r="CL77" s="2608">
        <v>47300</v>
      </c>
      <c r="CM77" s="2113" t="s">
        <v>67</v>
      </c>
      <c r="CN77" s="2608">
        <v>47483</v>
      </c>
      <c r="CO77" s="2113" t="s">
        <v>67</v>
      </c>
      <c r="CP77" s="757">
        <v>1936.54</v>
      </c>
      <c r="CQ77" s="331"/>
      <c r="CR77" s="757"/>
      <c r="CS77" s="1263"/>
      <c r="CT77" s="2608">
        <v>47484</v>
      </c>
      <c r="CU77" s="2113" t="s">
        <v>67</v>
      </c>
      <c r="CV77" s="2608">
        <v>47664</v>
      </c>
      <c r="CW77" s="2113" t="s">
        <v>67</v>
      </c>
      <c r="CX77" s="757">
        <v>2014.01</v>
      </c>
      <c r="CY77" s="331"/>
      <c r="CZ77" s="757"/>
      <c r="DA77" s="1263"/>
      <c r="DB77" s="2608">
        <v>47665</v>
      </c>
      <c r="DC77" s="2113" t="s">
        <v>67</v>
      </c>
      <c r="DD77" s="2608">
        <v>47848</v>
      </c>
      <c r="DE77" s="2113" t="s">
        <v>67</v>
      </c>
      <c r="DF77" s="331"/>
      <c r="DG77" s="2259" t="s">
        <v>435</v>
      </c>
      <c r="DH77" s="1648">
        <f>STRCHECKDATE(V78:DF78)</f>
      </c>
      <c r="DI77" s="1630"/>
      <c r="DJ77" s="1630" t="str">
        <f>IF(T77="","",T77)</f>
        <v>вода</v>
      </c>
      <c r="DK77" s="1630"/>
      <c r="DL77" s="1630"/>
      <c r="DM77" s="1641">
        <v>0</v>
      </c>
    </row>
    <row s="1856" customFormat="1" customHeight="1" ht="0.75">
      <c r="A78" s="1369"/>
      <c r="B78" s="1369"/>
      <c r="C78" s="1369"/>
      <c r="D78" s="1369"/>
      <c r="E78" s="2265" t="s">
        <v>112</v>
      </c>
      <c r="F78" s="2265"/>
      <c r="G78" s="2265"/>
      <c r="H78" s="2265"/>
      <c r="I78" s="2292"/>
      <c r="J78" s="2292"/>
      <c r="K78" s="2262"/>
      <c r="L78" s="1375"/>
      <c r="M78" s="1372"/>
      <c r="N78" s="1372"/>
      <c r="O78" s="1372"/>
      <c r="P78" s="2380"/>
      <c r="Q78" s="2380"/>
      <c r="R78" s="363"/>
      <c r="S78" s="2519"/>
      <c r="T78" s="306"/>
      <c r="U78" s="306"/>
      <c r="V78" s="331"/>
      <c r="W78" s="331"/>
      <c r="X78" s="331"/>
      <c r="Y78" s="334" t="str">
        <f>Z77&amp;"-"&amp;AB77</f>
        <v>-</v>
      </c>
      <c r="Z78" s="2315"/>
      <c r="AA78" s="2113"/>
      <c r="AB78" s="2315"/>
      <c r="AC78" s="2113"/>
      <c r="AD78" s="331"/>
      <c r="AE78" s="331"/>
      <c r="AF78" s="331"/>
      <c r="AG78" s="334" t="str">
        <f>AH77&amp;"-"&amp;AJ77</f>
        <v>46023-46295</v>
      </c>
      <c r="AH78" s="2315"/>
      <c r="AI78" s="2113"/>
      <c r="AJ78" s="2315"/>
      <c r="AK78" s="2113"/>
      <c r="AL78" s="331"/>
      <c r="AM78" s="331"/>
      <c r="AN78" s="331"/>
      <c r="AO78" s="334" t="str">
        <f>AP77&amp;"-"&amp;AR77</f>
        <v>46296-46387</v>
      </c>
      <c r="AP78" s="2315"/>
      <c r="AQ78" s="2113"/>
      <c r="AR78" s="2315"/>
      <c r="AS78" s="2113"/>
      <c r="AT78" s="331"/>
      <c r="AU78" s="331"/>
      <c r="AV78" s="331"/>
      <c r="AW78" s="334" t="str">
        <f>AX77&amp;"-"&amp;AZ77</f>
        <v>46388-46568</v>
      </c>
      <c r="AX78" s="2315"/>
      <c r="AY78" s="2113"/>
      <c r="AZ78" s="2315"/>
      <c r="BA78" s="2113"/>
      <c r="BB78" s="331"/>
      <c r="BC78" s="331"/>
      <c r="BD78" s="331"/>
      <c r="BE78" s="334" t="str">
        <f>BF77&amp;"-"&amp;BH77</f>
        <v>46569-46752</v>
      </c>
      <c r="BF78" s="2315"/>
      <c r="BG78" s="2113"/>
      <c r="BH78" s="2315"/>
      <c r="BI78" s="2113"/>
      <c r="BJ78" s="331"/>
      <c r="BK78" s="331"/>
      <c r="BL78" s="331"/>
      <c r="BM78" s="334" t="str">
        <f>BN77&amp;"-"&amp;BP77</f>
        <v>46753-46934</v>
      </c>
      <c r="BN78" s="2315"/>
      <c r="BO78" s="2113"/>
      <c r="BP78" s="2315"/>
      <c r="BQ78" s="2113"/>
      <c r="BR78" s="331"/>
      <c r="BS78" s="331"/>
      <c r="BT78" s="331"/>
      <c r="BU78" s="334" t="str">
        <f>BV77&amp;"-"&amp;BX77</f>
        <v>46935-47118</v>
      </c>
      <c r="BV78" s="2315"/>
      <c r="BW78" s="2113"/>
      <c r="BX78" s="2315"/>
      <c r="BY78" s="2113"/>
      <c r="BZ78" s="331"/>
      <c r="CA78" s="331"/>
      <c r="CB78" s="331"/>
      <c r="CC78" s="334" t="str">
        <f>CD77&amp;"-"&amp;CF77</f>
        <v>47119-47299</v>
      </c>
      <c r="CD78" s="2315"/>
      <c r="CE78" s="2113"/>
      <c r="CF78" s="2315"/>
      <c r="CG78" s="2113"/>
      <c r="CH78" s="331"/>
      <c r="CI78" s="331"/>
      <c r="CJ78" s="331"/>
      <c r="CK78" s="334" t="str">
        <f>CL77&amp;"-"&amp;CN77</f>
        <v>47300-47483</v>
      </c>
      <c r="CL78" s="2315"/>
      <c r="CM78" s="2113"/>
      <c r="CN78" s="2315"/>
      <c r="CO78" s="2113"/>
      <c r="CP78" s="331"/>
      <c r="CQ78" s="331"/>
      <c r="CR78" s="331"/>
      <c r="CS78" s="334" t="str">
        <f>CT77&amp;"-"&amp;CV77</f>
        <v>47484-47664</v>
      </c>
      <c r="CT78" s="2315"/>
      <c r="CU78" s="2113"/>
      <c r="CV78" s="2315"/>
      <c r="CW78" s="2113"/>
      <c r="CX78" s="331"/>
      <c r="CY78" s="331"/>
      <c r="CZ78" s="331"/>
      <c r="DA78" s="334" t="str">
        <f>DB77&amp;"-"&amp;DD77</f>
        <v>47665-47848</v>
      </c>
      <c r="DB78" s="2315"/>
      <c r="DC78" s="2113"/>
      <c r="DD78" s="2315"/>
      <c r="DE78" s="2113"/>
      <c r="DF78" s="331"/>
      <c r="DG78" s="2260"/>
      <c r="DH78" s="1648"/>
      <c r="DI78" s="1630"/>
      <c r="DJ78" s="1630" t="str">
        <f>IF(T78="","",T78)</f>
        <v/>
      </c>
      <c r="DK78" s="1630"/>
      <c r="DL78" s="1630"/>
      <c r="DM78" s="1641">
        <v>0</v>
      </c>
    </row>
    <row s="1856" customFormat="1" customHeight="1" ht="15">
      <c r="A79" s="1369"/>
      <c r="B79" s="1369"/>
      <c r="C79" s="1369"/>
      <c r="D79" s="1369"/>
      <c r="E79" s="2265" t="s">
        <v>112</v>
      </c>
      <c r="F79" s="2265"/>
      <c r="G79" s="2265"/>
      <c r="H79" s="2265"/>
      <c r="I79" s="2292"/>
      <c r="J79" s="2262"/>
      <c r="K79" s="1369"/>
      <c r="L79" s="1375"/>
      <c r="M79" s="1372"/>
      <c r="N79" s="1372"/>
      <c r="O79" s="1782"/>
      <c r="P79" s="2380"/>
      <c r="Q79" s="2380"/>
      <c r="R79" s="362"/>
      <c r="S79" s="2660"/>
      <c r="T79" s="2670" t="s">
        <v>436</v>
      </c>
      <c r="U79" s="2662"/>
      <c r="V79" s="2662"/>
      <c r="W79" s="2662"/>
      <c r="X79" s="2662"/>
      <c r="Y79" s="2662"/>
      <c r="Z79" s="2662"/>
      <c r="AA79" s="2662"/>
      <c r="AB79" s="2662"/>
      <c r="AC79" s="2662"/>
      <c r="AD79" s="2662"/>
      <c r="AE79" s="2662"/>
      <c r="AF79" s="2662"/>
      <c r="AG79" s="2662"/>
      <c r="AH79" s="2662"/>
      <c r="AI79" s="2662"/>
      <c r="AJ79" s="2662"/>
      <c r="AK79" s="2662"/>
      <c r="AL79" s="2663"/>
      <c r="AM79" s="2663"/>
      <c r="AN79" s="2663"/>
      <c r="AO79" s="2663"/>
      <c r="AP79" s="2663"/>
      <c r="AQ79" s="2663"/>
      <c r="AR79" s="2663"/>
      <c r="AS79" s="2663"/>
      <c r="AT79" s="2663"/>
      <c r="AU79" s="2663"/>
      <c r="AV79" s="2663"/>
      <c r="AW79" s="2663"/>
      <c r="AX79" s="2663"/>
      <c r="AY79" s="2663"/>
      <c r="AZ79" s="2663"/>
      <c r="BA79" s="2663"/>
      <c r="BB79" s="2663"/>
      <c r="BC79" s="2663"/>
      <c r="BD79" s="2663"/>
      <c r="BE79" s="2663"/>
      <c r="BF79" s="2663"/>
      <c r="BG79" s="2663"/>
      <c r="BH79" s="2663"/>
      <c r="BI79" s="2663"/>
      <c r="BJ79" s="2663"/>
      <c r="BK79" s="2663"/>
      <c r="BL79" s="2663"/>
      <c r="BM79" s="2663"/>
      <c r="BN79" s="2663"/>
      <c r="BO79" s="2663"/>
      <c r="BP79" s="2663"/>
      <c r="BQ79" s="2663"/>
      <c r="BR79" s="2663"/>
      <c r="BS79" s="2663"/>
      <c r="BT79" s="2663"/>
      <c r="BU79" s="2663"/>
      <c r="BV79" s="2663"/>
      <c r="BW79" s="2663"/>
      <c r="BX79" s="2663"/>
      <c r="BY79" s="2663"/>
      <c r="BZ79" s="2663"/>
      <c r="CA79" s="2663"/>
      <c r="CB79" s="2663"/>
      <c r="CC79" s="2663"/>
      <c r="CD79" s="2663"/>
      <c r="CE79" s="2663"/>
      <c r="CF79" s="2663"/>
      <c r="CG79" s="2663"/>
      <c r="CH79" s="2663"/>
      <c r="CI79" s="2663"/>
      <c r="CJ79" s="2663"/>
      <c r="CK79" s="2663"/>
      <c r="CL79" s="2663"/>
      <c r="CM79" s="2663"/>
      <c r="CN79" s="2663"/>
      <c r="CO79" s="2663"/>
      <c r="CP79" s="2663"/>
      <c r="CQ79" s="2663"/>
      <c r="CR79" s="2663"/>
      <c r="CS79" s="2663"/>
      <c r="CT79" s="2663"/>
      <c r="CU79" s="2663"/>
      <c r="CV79" s="2663"/>
      <c r="CW79" s="2663"/>
      <c r="CX79" s="2663"/>
      <c r="CY79" s="2663"/>
      <c r="CZ79" s="2663"/>
      <c r="DA79" s="2663"/>
      <c r="DB79" s="2663"/>
      <c r="DC79" s="2663"/>
      <c r="DD79" s="2663"/>
      <c r="DE79" s="2742"/>
      <c r="DF79" s="2664"/>
      <c r="DG79" s="2261"/>
      <c r="DH79" s="1648"/>
      <c r="DI79" s="1630"/>
      <c r="DJ79" s="1630" t="str">
        <f>IF(T79="","",T79)</f>
        <v>Добавить вид теплоносителя (параметры теплоносителя)</v>
      </c>
      <c r="DK79" s="1630"/>
      <c r="DL79" s="1630"/>
      <c r="DM79" s="1641">
        <v>0</v>
      </c>
    </row>
    <row s="1856" customFormat="1" customHeight="1" ht="15">
      <c r="A80" s="1369"/>
      <c r="B80" s="1369"/>
      <c r="C80" s="1369"/>
      <c r="D80" s="1369"/>
      <c r="E80" s="2265" t="s">
        <v>112</v>
      </c>
      <c r="F80" s="2265"/>
      <c r="G80" s="2265"/>
      <c r="H80" s="2265"/>
      <c r="I80" s="2262"/>
      <c r="J80" s="1369"/>
      <c r="K80" s="1369"/>
      <c r="L80" s="1375"/>
      <c r="M80" s="1372"/>
      <c r="N80" s="1782"/>
      <c r="O80" s="1782"/>
      <c r="P80" s="2380"/>
      <c r="Q80" s="2380"/>
      <c r="R80" s="362"/>
      <c r="S80" s="2660"/>
      <c r="T80" s="2671" t="s">
        <v>437</v>
      </c>
      <c r="U80" s="2662"/>
      <c r="V80" s="2662"/>
      <c r="W80" s="2662"/>
      <c r="X80" s="2662"/>
      <c r="Y80" s="2662"/>
      <c r="Z80" s="2662"/>
      <c r="AA80" s="2662"/>
      <c r="AB80" s="2662"/>
      <c r="AC80" s="2666"/>
      <c r="AD80" s="2662"/>
      <c r="AE80" s="2662"/>
      <c r="AF80" s="2662"/>
      <c r="AG80" s="2662"/>
      <c r="AH80" s="2662"/>
      <c r="AI80" s="2662"/>
      <c r="AJ80" s="2662"/>
      <c r="AK80" s="2666"/>
      <c r="AL80" s="2663"/>
      <c r="AM80" s="2663"/>
      <c r="AN80" s="2663"/>
      <c r="AO80" s="2663"/>
      <c r="AP80" s="2663"/>
      <c r="AQ80" s="2663"/>
      <c r="AR80" s="2663"/>
      <c r="AS80" s="2667"/>
      <c r="AT80" s="2663"/>
      <c r="AU80" s="2663"/>
      <c r="AV80" s="2663"/>
      <c r="AW80" s="2663"/>
      <c r="AX80" s="2663"/>
      <c r="AY80" s="2663"/>
      <c r="AZ80" s="2663"/>
      <c r="BA80" s="2667"/>
      <c r="BB80" s="2663"/>
      <c r="BC80" s="2663"/>
      <c r="BD80" s="2663"/>
      <c r="BE80" s="2663"/>
      <c r="BF80" s="2663"/>
      <c r="BG80" s="2663"/>
      <c r="BH80" s="2663"/>
      <c r="BI80" s="2667"/>
      <c r="BJ80" s="2663"/>
      <c r="BK80" s="2663"/>
      <c r="BL80" s="2663"/>
      <c r="BM80" s="2663"/>
      <c r="BN80" s="2663"/>
      <c r="BO80" s="2663"/>
      <c r="BP80" s="2663"/>
      <c r="BQ80" s="2667"/>
      <c r="BR80" s="2663"/>
      <c r="BS80" s="2663"/>
      <c r="BT80" s="2663"/>
      <c r="BU80" s="2663"/>
      <c r="BV80" s="2663"/>
      <c r="BW80" s="2663"/>
      <c r="BX80" s="2663"/>
      <c r="BY80" s="2667"/>
      <c r="BZ80" s="2663"/>
      <c r="CA80" s="2663"/>
      <c r="CB80" s="2663"/>
      <c r="CC80" s="2663"/>
      <c r="CD80" s="2663"/>
      <c r="CE80" s="2663"/>
      <c r="CF80" s="2663"/>
      <c r="CG80" s="2667"/>
      <c r="CH80" s="2663"/>
      <c r="CI80" s="2663"/>
      <c r="CJ80" s="2663"/>
      <c r="CK80" s="2663"/>
      <c r="CL80" s="2663"/>
      <c r="CM80" s="2663"/>
      <c r="CN80" s="2663"/>
      <c r="CO80" s="2667"/>
      <c r="CP80" s="2663"/>
      <c r="CQ80" s="2663"/>
      <c r="CR80" s="2663"/>
      <c r="CS80" s="2663"/>
      <c r="CT80" s="2663"/>
      <c r="CU80" s="2663"/>
      <c r="CV80" s="2663"/>
      <c r="CW80" s="2667"/>
      <c r="CX80" s="2663"/>
      <c r="CY80" s="2663"/>
      <c r="CZ80" s="2663"/>
      <c r="DA80" s="2663"/>
      <c r="DB80" s="2663"/>
      <c r="DC80" s="2663"/>
      <c r="DD80" s="2663"/>
      <c r="DE80" s="2743"/>
      <c r="DF80" s="2662"/>
      <c r="DG80" s="2668"/>
      <c r="DH80" s="1648"/>
      <c r="DI80" s="1630"/>
      <c r="DJ80" s="1630" t="str">
        <f>IF(T80="","",T80)</f>
        <v>Добавить группу потребителей</v>
      </c>
      <c r="DK80" s="1630"/>
      <c r="DL80" s="1630"/>
      <c r="DM80" s="1641">
        <v>0</v>
      </c>
    </row>
    <row s="1856" customFormat="1" customHeight="1" ht="14.25">
      <c r="A81" s="1369"/>
      <c r="B81" s="1369"/>
      <c r="C81" s="1369"/>
      <c r="D81" s="1369"/>
      <c r="E81" s="2265" t="s">
        <v>112</v>
      </c>
      <c r="F81" s="2265"/>
      <c r="G81" s="2265"/>
      <c r="H81" s="2264"/>
      <c r="I81" s="1369"/>
      <c r="J81" s="1369"/>
      <c r="K81" s="1369"/>
      <c r="L81" s="1375"/>
      <c r="M81" s="1371"/>
      <c r="N81" s="1371"/>
      <c r="O81" s="1372"/>
      <c r="P81" s="1829"/>
      <c r="Q81" s="381"/>
      <c r="R81" s="361"/>
      <c r="S81" s="2660"/>
      <c r="T81" s="2672" t="s">
        <v>438</v>
      </c>
      <c r="U81" s="2662"/>
      <c r="V81" s="2662"/>
      <c r="W81" s="2662"/>
      <c r="X81" s="2662"/>
      <c r="Y81" s="2662"/>
      <c r="Z81" s="2662"/>
      <c r="AA81" s="2662"/>
      <c r="AB81" s="2662"/>
      <c r="AC81" s="2666"/>
      <c r="AD81" s="2662"/>
      <c r="AE81" s="2662"/>
      <c r="AF81" s="2662"/>
      <c r="AG81" s="2662"/>
      <c r="AH81" s="2662"/>
      <c r="AI81" s="2662"/>
      <c r="AJ81" s="2662"/>
      <c r="AK81" s="2666"/>
      <c r="AL81" s="2663"/>
      <c r="AM81" s="2663"/>
      <c r="AN81" s="2663"/>
      <c r="AO81" s="2663"/>
      <c r="AP81" s="2663"/>
      <c r="AQ81" s="2663"/>
      <c r="AR81" s="2663"/>
      <c r="AS81" s="2667"/>
      <c r="AT81" s="2663"/>
      <c r="AU81" s="2663"/>
      <c r="AV81" s="2663"/>
      <c r="AW81" s="2663"/>
      <c r="AX81" s="2663"/>
      <c r="AY81" s="2663"/>
      <c r="AZ81" s="2663"/>
      <c r="BA81" s="2667"/>
      <c r="BB81" s="2663"/>
      <c r="BC81" s="2663"/>
      <c r="BD81" s="2663"/>
      <c r="BE81" s="2663"/>
      <c r="BF81" s="2663"/>
      <c r="BG81" s="2663"/>
      <c r="BH81" s="2663"/>
      <c r="BI81" s="2667"/>
      <c r="BJ81" s="2663"/>
      <c r="BK81" s="2663"/>
      <c r="BL81" s="2663"/>
      <c r="BM81" s="2663"/>
      <c r="BN81" s="2663"/>
      <c r="BO81" s="2663"/>
      <c r="BP81" s="2663"/>
      <c r="BQ81" s="2667"/>
      <c r="BR81" s="2663"/>
      <c r="BS81" s="2663"/>
      <c r="BT81" s="2663"/>
      <c r="BU81" s="2663"/>
      <c r="BV81" s="2663"/>
      <c r="BW81" s="2663"/>
      <c r="BX81" s="2663"/>
      <c r="BY81" s="2667"/>
      <c r="BZ81" s="2663"/>
      <c r="CA81" s="2663"/>
      <c r="CB81" s="2663"/>
      <c r="CC81" s="2663"/>
      <c r="CD81" s="2663"/>
      <c r="CE81" s="2663"/>
      <c r="CF81" s="2663"/>
      <c r="CG81" s="2667"/>
      <c r="CH81" s="2663"/>
      <c r="CI81" s="2663"/>
      <c r="CJ81" s="2663"/>
      <c r="CK81" s="2663"/>
      <c r="CL81" s="2663"/>
      <c r="CM81" s="2663"/>
      <c r="CN81" s="2663"/>
      <c r="CO81" s="2667"/>
      <c r="CP81" s="2663"/>
      <c r="CQ81" s="2663"/>
      <c r="CR81" s="2663"/>
      <c r="CS81" s="2663"/>
      <c r="CT81" s="2663"/>
      <c r="CU81" s="2663"/>
      <c r="CV81" s="2663"/>
      <c r="CW81" s="2667"/>
      <c r="CX81" s="2663"/>
      <c r="CY81" s="2663"/>
      <c r="CZ81" s="2663"/>
      <c r="DA81" s="2663"/>
      <c r="DB81" s="2663"/>
      <c r="DC81" s="2663"/>
      <c r="DD81" s="2663"/>
      <c r="DE81" s="2743"/>
      <c r="DF81" s="2662"/>
      <c r="DG81" s="2668"/>
      <c r="DH81" s="1648"/>
      <c r="DI81" s="1630"/>
      <c r="DJ81" s="1630" t="str">
        <f>IF(T81="","",T81)</f>
        <v>Добавить схему подключения</v>
      </c>
      <c r="DK81" s="1630"/>
      <c r="DL81" s="1630"/>
      <c r="DM81" s="1641">
        <v>0</v>
      </c>
    </row>
    <row s="628" customFormat="1" customHeight="1" ht="0.75">
      <c r="A82" s="1349"/>
      <c r="B82" s="1349"/>
      <c r="C82" s="1349"/>
      <c r="D82" s="1349"/>
      <c r="E82" s="2265" t="s">
        <v>112</v>
      </c>
      <c r="F82" s="2265"/>
      <c r="G82" s="2264"/>
      <c r="H82" s="1349"/>
      <c r="I82" s="1349"/>
      <c r="J82" s="1349"/>
      <c r="K82" s="1349"/>
      <c r="L82" s="1551"/>
      <c r="M82" s="1321"/>
      <c r="N82" s="1321"/>
      <c r="O82" s="1648"/>
      <c r="P82" s="1322"/>
      <c r="Q82" s="1350"/>
      <c r="R82" s="1322"/>
      <c r="S82" s="1324"/>
      <c r="T82" s="1325" t="s">
        <v>170</v>
      </c>
      <c r="U82" s="1326"/>
      <c r="V82" s="1326"/>
      <c r="W82" s="1326"/>
      <c r="X82" s="1326"/>
      <c r="Y82" s="1326"/>
      <c r="Z82" s="1326"/>
      <c r="AA82" s="1326"/>
      <c r="AB82" s="1326"/>
      <c r="AC82" s="1326"/>
      <c r="AD82" s="1326"/>
      <c r="AE82" s="1326"/>
      <c r="AF82" s="1326"/>
      <c r="AG82" s="1326"/>
      <c r="AH82" s="1326"/>
      <c r="AI82" s="1326"/>
      <c r="AJ82" s="1326"/>
      <c r="AK82" s="1326"/>
      <c r="AL82" s="1326"/>
      <c r="AM82" s="1326"/>
      <c r="AN82" s="1326"/>
      <c r="AO82" s="1326"/>
      <c r="AP82" s="1326"/>
      <c r="AQ82" s="1326"/>
      <c r="AR82" s="1326"/>
      <c r="AS82" s="1326"/>
      <c r="AT82" s="1326"/>
      <c r="AU82" s="1326"/>
      <c r="AV82" s="1326"/>
      <c r="AW82" s="1326"/>
      <c r="AX82" s="1326"/>
      <c r="AY82" s="1326"/>
      <c r="AZ82" s="1326"/>
      <c r="BA82" s="1326"/>
      <c r="BB82" s="1326"/>
      <c r="BC82" s="1326"/>
      <c r="BD82" s="1326"/>
      <c r="BE82" s="1326"/>
      <c r="BF82" s="1326"/>
      <c r="BG82" s="1326"/>
      <c r="BH82" s="1326"/>
      <c r="BI82" s="1326"/>
      <c r="BJ82" s="1326"/>
      <c r="BK82" s="1326"/>
      <c r="BL82" s="1326"/>
      <c r="BM82" s="1326"/>
      <c r="BN82" s="1326"/>
      <c r="BO82" s="1326"/>
      <c r="BP82" s="1326"/>
      <c r="BQ82" s="1326"/>
      <c r="BR82" s="1326"/>
      <c r="BS82" s="1326"/>
      <c r="BT82" s="1326"/>
      <c r="BU82" s="1326"/>
      <c r="BV82" s="1326"/>
      <c r="BW82" s="1326"/>
      <c r="BX82" s="1326"/>
      <c r="BY82" s="1326"/>
      <c r="BZ82" s="1326"/>
      <c r="CA82" s="1326"/>
      <c r="CB82" s="1326"/>
      <c r="CC82" s="1326"/>
      <c r="CD82" s="1326"/>
      <c r="CE82" s="1326"/>
      <c r="CF82" s="1326"/>
      <c r="CG82" s="1326"/>
      <c r="CH82" s="1326"/>
      <c r="CI82" s="1326"/>
      <c r="CJ82" s="1326"/>
      <c r="CK82" s="1326"/>
      <c r="CL82" s="1326"/>
      <c r="CM82" s="1326"/>
      <c r="CN82" s="1326"/>
      <c r="CO82" s="1326"/>
      <c r="CP82" s="1326"/>
      <c r="CQ82" s="1326"/>
      <c r="CR82" s="1326"/>
      <c r="CS82" s="1326"/>
      <c r="CT82" s="1326"/>
      <c r="CU82" s="1326"/>
      <c r="CV82" s="1326"/>
      <c r="CW82" s="1326"/>
      <c r="CX82" s="1326"/>
      <c r="CY82" s="1326"/>
      <c r="CZ82" s="1326"/>
      <c r="DA82" s="1326"/>
      <c r="DB82" s="1326"/>
      <c r="DC82" s="1326"/>
      <c r="DD82" s="1326"/>
      <c r="DE82" s="1326"/>
      <c r="DF82" s="1326"/>
      <c r="DG82" s="1326"/>
      <c r="DH82" s="1648"/>
      <c r="DI82" s="1630"/>
      <c r="DJ82" s="1630" t="str">
        <f>IF(T82="","",T82)</f>
        <v>Добавить источник для дифференциации</v>
      </c>
      <c r="DK82" s="1630"/>
      <c r="DL82" s="1630"/>
      <c r="DM82" s="1648">
        <v>0</v>
      </c>
    </row>
    <row s="628" customFormat="1" customHeight="1" ht="0.75">
      <c r="A83" s="1349"/>
      <c r="B83" s="1349"/>
      <c r="C83" s="1349"/>
      <c r="D83" s="1349"/>
      <c r="E83" s="2265" t="s">
        <v>112</v>
      </c>
      <c r="F83" s="2264"/>
      <c r="G83" s="1349"/>
      <c r="H83" s="1349"/>
      <c r="I83" s="1349"/>
      <c r="J83" s="1349"/>
      <c r="K83" s="1349"/>
      <c r="L83" s="1551"/>
      <c r="M83" s="1327"/>
      <c r="N83" s="1327"/>
      <c r="O83" s="1648"/>
      <c r="P83" s="1322"/>
      <c r="Q83" s="1350"/>
      <c r="R83" s="1322"/>
      <c r="S83" s="1328"/>
      <c r="T83" s="1329" t="s">
        <v>171</v>
      </c>
      <c r="U83" s="1330"/>
      <c r="V83" s="1330"/>
      <c r="W83" s="1330"/>
      <c r="X83" s="1330"/>
      <c r="Y83" s="1330"/>
      <c r="Z83" s="1330"/>
      <c r="AA83" s="1330"/>
      <c r="AB83" s="1330"/>
      <c r="AC83" s="1330"/>
      <c r="AD83" s="1330"/>
      <c r="AE83" s="1330"/>
      <c r="AF83" s="1330"/>
      <c r="AG83" s="1330"/>
      <c r="AH83" s="1330"/>
      <c r="AI83" s="1330"/>
      <c r="AJ83" s="1330"/>
      <c r="AK83" s="1330"/>
      <c r="AL83" s="1330"/>
      <c r="AM83" s="1330"/>
      <c r="AN83" s="1330"/>
      <c r="AO83" s="1330"/>
      <c r="AP83" s="1330"/>
      <c r="AQ83" s="1330"/>
      <c r="AR83" s="1330"/>
      <c r="AS83" s="1330"/>
      <c r="AT83" s="1330"/>
      <c r="AU83" s="1330"/>
      <c r="AV83" s="1330"/>
      <c r="AW83" s="1330"/>
      <c r="AX83" s="1330"/>
      <c r="AY83" s="1330"/>
      <c r="AZ83" s="1330"/>
      <c r="BA83" s="1330"/>
      <c r="BB83" s="1330"/>
      <c r="BC83" s="1330"/>
      <c r="BD83" s="1330"/>
      <c r="BE83" s="1330"/>
      <c r="BF83" s="1330"/>
      <c r="BG83" s="1330"/>
      <c r="BH83" s="1330"/>
      <c r="BI83" s="1330"/>
      <c r="BJ83" s="1330"/>
      <c r="BK83" s="1330"/>
      <c r="BL83" s="1330"/>
      <c r="BM83" s="1330"/>
      <c r="BN83" s="1330"/>
      <c r="BO83" s="1330"/>
      <c r="BP83" s="1330"/>
      <c r="BQ83" s="1330"/>
      <c r="BR83" s="1330"/>
      <c r="BS83" s="1330"/>
      <c r="BT83" s="1330"/>
      <c r="BU83" s="1330"/>
      <c r="BV83" s="1330"/>
      <c r="BW83" s="1330"/>
      <c r="BX83" s="1330"/>
      <c r="BY83" s="1330"/>
      <c r="BZ83" s="1330"/>
      <c r="CA83" s="1330"/>
      <c r="CB83" s="1330"/>
      <c r="CC83" s="1330"/>
      <c r="CD83" s="1330"/>
      <c r="CE83" s="1330"/>
      <c r="CF83" s="1330"/>
      <c r="CG83" s="1330"/>
      <c r="CH83" s="1330"/>
      <c r="CI83" s="1330"/>
      <c r="CJ83" s="1330"/>
      <c r="CK83" s="1330"/>
      <c r="CL83" s="1330"/>
      <c r="CM83" s="1330"/>
      <c r="CN83" s="1330"/>
      <c r="CO83" s="1330"/>
      <c r="CP83" s="1330"/>
      <c r="CQ83" s="1330"/>
      <c r="CR83" s="1330"/>
      <c r="CS83" s="1330"/>
      <c r="CT83" s="1330"/>
      <c r="CU83" s="1330"/>
      <c r="CV83" s="1330"/>
      <c r="CW83" s="1330"/>
      <c r="CX83" s="1330"/>
      <c r="CY83" s="1330"/>
      <c r="CZ83" s="1330"/>
      <c r="DA83" s="1330"/>
      <c r="DB83" s="1330"/>
      <c r="DC83" s="1330"/>
      <c r="DD83" s="1330"/>
      <c r="DE83" s="1330"/>
      <c r="DF83" s="1330"/>
      <c r="DG83" s="1330"/>
      <c r="DH83" s="1648"/>
      <c r="DI83" s="1630"/>
      <c r="DJ83" s="1630" t="str">
        <f>IF(T83="","",T83)</f>
        <v>Добавить централизованную систему для дифференциации</v>
      </c>
      <c r="DK83" s="1630"/>
      <c r="DL83" s="1630"/>
      <c r="DM83" s="1648">
        <v>0</v>
      </c>
    </row>
    <row s="628" customFormat="1" customHeight="1" ht="0.75">
      <c r="A84" s="1349"/>
      <c r="B84" s="1349"/>
      <c r="C84" s="1349"/>
      <c r="D84" s="1349"/>
      <c r="E84" s="2264" t="s">
        <v>112</v>
      </c>
      <c r="F84" s="1349"/>
      <c r="G84" s="1349"/>
      <c r="H84" s="1349"/>
      <c r="I84" s="1349"/>
      <c r="J84" s="1349"/>
      <c r="K84" s="1349"/>
      <c r="L84" s="1551"/>
      <c r="M84" s="1327"/>
      <c r="N84" s="1327"/>
      <c r="O84" s="1648"/>
      <c r="P84" s="1322"/>
      <c r="Q84" s="1350"/>
      <c r="R84" s="1322"/>
      <c r="S84" s="1328"/>
      <c r="T84" s="1331" t="s">
        <v>172</v>
      </c>
      <c r="U84" s="1330"/>
      <c r="V84" s="1330"/>
      <c r="W84" s="1330"/>
      <c r="X84" s="1330"/>
      <c r="Y84" s="1330"/>
      <c r="Z84" s="1330"/>
      <c r="AA84" s="1330"/>
      <c r="AB84" s="1330"/>
      <c r="AC84" s="1330"/>
      <c r="AD84" s="1330"/>
      <c r="AE84" s="1330"/>
      <c r="AF84" s="1330"/>
      <c r="AG84" s="1330"/>
      <c r="AH84" s="1330"/>
      <c r="AI84" s="1330"/>
      <c r="AJ84" s="1330"/>
      <c r="AK84" s="1330"/>
      <c r="AL84" s="1330"/>
      <c r="AM84" s="1330"/>
      <c r="AN84" s="1330"/>
      <c r="AO84" s="1330"/>
      <c r="AP84" s="1330"/>
      <c r="AQ84" s="1330"/>
      <c r="AR84" s="1330"/>
      <c r="AS84" s="1330"/>
      <c r="AT84" s="1330"/>
      <c r="AU84" s="1330"/>
      <c r="AV84" s="1330"/>
      <c r="AW84" s="1330"/>
      <c r="AX84" s="1330"/>
      <c r="AY84" s="1330"/>
      <c r="AZ84" s="1330"/>
      <c r="BA84" s="1330"/>
      <c r="BB84" s="1330"/>
      <c r="BC84" s="1330"/>
      <c r="BD84" s="1330"/>
      <c r="BE84" s="1330"/>
      <c r="BF84" s="1330"/>
      <c r="BG84" s="1330"/>
      <c r="BH84" s="1330"/>
      <c r="BI84" s="1330"/>
      <c r="BJ84" s="1330"/>
      <c r="BK84" s="1330"/>
      <c r="BL84" s="1330"/>
      <c r="BM84" s="1330"/>
      <c r="BN84" s="1330"/>
      <c r="BO84" s="1330"/>
      <c r="BP84" s="1330"/>
      <c r="BQ84" s="1330"/>
      <c r="BR84" s="1330"/>
      <c r="BS84" s="1330"/>
      <c r="BT84" s="1330"/>
      <c r="BU84" s="1330"/>
      <c r="BV84" s="1330"/>
      <c r="BW84" s="1330"/>
      <c r="BX84" s="1330"/>
      <c r="BY84" s="1330"/>
      <c r="BZ84" s="1330"/>
      <c r="CA84" s="1330"/>
      <c r="CB84" s="1330"/>
      <c r="CC84" s="1330"/>
      <c r="CD84" s="1330"/>
      <c r="CE84" s="1330"/>
      <c r="CF84" s="1330"/>
      <c r="CG84" s="1330"/>
      <c r="CH84" s="1330"/>
      <c r="CI84" s="1330"/>
      <c r="CJ84" s="1330"/>
      <c r="CK84" s="1330"/>
      <c r="CL84" s="1330"/>
      <c r="CM84" s="1330"/>
      <c r="CN84" s="1330"/>
      <c r="CO84" s="1330"/>
      <c r="CP84" s="1330"/>
      <c r="CQ84" s="1330"/>
      <c r="CR84" s="1330"/>
      <c r="CS84" s="1330"/>
      <c r="CT84" s="1330"/>
      <c r="CU84" s="1330"/>
      <c r="CV84" s="1330"/>
      <c r="CW84" s="1330"/>
      <c r="CX84" s="1330"/>
      <c r="CY84" s="1330"/>
      <c r="CZ84" s="1330"/>
      <c r="DA84" s="1330"/>
      <c r="DB84" s="1330"/>
      <c r="DC84" s="1330"/>
      <c r="DD84" s="1330"/>
      <c r="DE84" s="1330"/>
      <c r="DF84" s="1330"/>
      <c r="DG84" s="1330"/>
      <c r="DH84" s="1648"/>
      <c r="DI84" s="1630"/>
      <c r="DJ84" s="1630" t="str">
        <f>IF(T84="","",T84)</f>
        <v>Добавить территорию для дифференциации</v>
      </c>
      <c r="DK84" s="1630"/>
      <c r="DL84" s="1630"/>
      <c r="DM84" s="1648">
        <v>0</v>
      </c>
    </row>
    <row s="1856" customFormat="1" customHeight="1" ht="21">
      <c r="A85" s="1369" t="s">
        <v>185</v>
      </c>
      <c r="B85" s="1369"/>
      <c r="C85" s="1369"/>
      <c r="D85" s="1369"/>
      <c r="E85" s="2264" t="s">
        <v>92</v>
      </c>
      <c r="F85" s="1369"/>
      <c r="G85" s="1369"/>
      <c r="H85" s="1369"/>
      <c r="I85" s="1369"/>
      <c r="J85" s="1369"/>
      <c r="K85" s="1369"/>
      <c r="L85" s="1375"/>
      <c r="M85" s="1371"/>
      <c r="N85" s="1371"/>
      <c r="O85" s="1371"/>
      <c r="P85" s="2403"/>
      <c r="Q85" s="1829"/>
      <c r="R85" s="361"/>
      <c r="S85" s="2279" t="str">
        <f>INDEX(PT_DIFFERENTIATION_NUM_NTAR,MATCH(A85,PT_DIFFERENTIATION_NTAR_ID,0))</f>
        <v>4</v>
      </c>
      <c r="T85" s="1531" t="s">
        <v>125</v>
      </c>
      <c r="U85" s="306"/>
      <c r="V85" s="2248"/>
      <c r="W85" s="2249"/>
      <c r="X85" s="2249"/>
      <c r="Y85" s="2249"/>
      <c r="Z85" s="2249"/>
      <c r="AA85" s="2249"/>
      <c r="AB85" s="2249"/>
      <c r="AC85" s="2250"/>
      <c r="AD85" s="2248" t="str">
        <f>INDEX(PT_DIFFERENTIATION_NTAR,MATCH(A85,PT_DIFFERENTIATION_NTAR_ID,0))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E85" s="2249"/>
      <c r="AF85" s="2249"/>
      <c r="AG85" s="2249"/>
      <c r="AH85" s="2249"/>
      <c r="AI85" s="2249"/>
      <c r="AJ85" s="2249"/>
      <c r="AK85" s="2249"/>
      <c r="AL85" s="2248"/>
      <c r="AM85" s="2249"/>
      <c r="AN85" s="2249"/>
      <c r="AO85" s="2249"/>
      <c r="AP85" s="2249"/>
      <c r="AQ85" s="2249"/>
      <c r="AR85" s="2249"/>
      <c r="AS85" s="2250"/>
      <c r="AT85" s="2248"/>
      <c r="AU85" s="2249"/>
      <c r="AV85" s="2249"/>
      <c r="AW85" s="2249"/>
      <c r="AX85" s="2249"/>
      <c r="AY85" s="2249"/>
      <c r="AZ85" s="2249"/>
      <c r="BA85" s="2250"/>
      <c r="BB85" s="2248"/>
      <c r="BC85" s="2249"/>
      <c r="BD85" s="2249"/>
      <c r="BE85" s="2249"/>
      <c r="BF85" s="2249"/>
      <c r="BG85" s="2249"/>
      <c r="BH85" s="2249"/>
      <c r="BI85" s="2250"/>
      <c r="BJ85" s="2248"/>
      <c r="BK85" s="2249"/>
      <c r="BL85" s="2249"/>
      <c r="BM85" s="2249"/>
      <c r="BN85" s="2249"/>
      <c r="BO85" s="2249"/>
      <c r="BP85" s="2249"/>
      <c r="BQ85" s="2250"/>
      <c r="BR85" s="2248"/>
      <c r="BS85" s="2249"/>
      <c r="BT85" s="2249"/>
      <c r="BU85" s="2249"/>
      <c r="BV85" s="2249"/>
      <c r="BW85" s="2249"/>
      <c r="BX85" s="2249"/>
      <c r="BY85" s="2250"/>
      <c r="BZ85" s="2248"/>
      <c r="CA85" s="2249"/>
      <c r="CB85" s="2249"/>
      <c r="CC85" s="2249"/>
      <c r="CD85" s="2249"/>
      <c r="CE85" s="2249"/>
      <c r="CF85" s="2249"/>
      <c r="CG85" s="2250"/>
      <c r="CH85" s="2248"/>
      <c r="CI85" s="2249"/>
      <c r="CJ85" s="2249"/>
      <c r="CK85" s="2249"/>
      <c r="CL85" s="2249"/>
      <c r="CM85" s="2249"/>
      <c r="CN85" s="2249"/>
      <c r="CO85" s="2250"/>
      <c r="CP85" s="2248"/>
      <c r="CQ85" s="2249"/>
      <c r="CR85" s="2249"/>
      <c r="CS85" s="2249"/>
      <c r="CT85" s="2249"/>
      <c r="CU85" s="2249"/>
      <c r="CV85" s="2249"/>
      <c r="CW85" s="2250"/>
      <c r="CX85" s="2248"/>
      <c r="CY85" s="2249"/>
      <c r="CZ85" s="2249"/>
      <c r="DA85" s="2249"/>
      <c r="DB85" s="2249"/>
      <c r="DC85" s="2249"/>
      <c r="DD85" s="2249"/>
      <c r="DE85" s="2723"/>
      <c r="DF85" s="2250"/>
      <c r="DG85" s="1264" t="s">
        <v>421</v>
      </c>
      <c r="DH85" s="1648"/>
      <c r="DI85" s="1630"/>
      <c r="DJ85" s="1630" t="str">
        <f>IF(T85="","",T85)</f>
        <v>Наименование тарифа</v>
      </c>
      <c r="DK85" s="1630"/>
      <c r="DL85" s="1630"/>
      <c r="DM85" s="1641">
        <v>0</v>
      </c>
    </row>
    <row s="1856" customFormat="1" customHeight="1" ht="21">
      <c r="A86" s="1369"/>
      <c r="B86" s="1369" t="s">
        <v>186</v>
      </c>
      <c r="C86" s="1369"/>
      <c r="D86" s="1369"/>
      <c r="E86" s="2265" t="s">
        <v>91</v>
      </c>
      <c r="F86" s="2264">
        <v>1</v>
      </c>
      <c r="G86" s="1369"/>
      <c r="H86" s="1369"/>
      <c r="I86" s="1369"/>
      <c r="J86" s="1369"/>
      <c r="K86" s="1369"/>
      <c r="L86" s="1375"/>
      <c r="M86" s="1371"/>
      <c r="N86" s="1371"/>
      <c r="O86" s="1371"/>
      <c r="P86" s="2131"/>
      <c r="Q86" s="358"/>
      <c r="R86" s="359"/>
      <c r="S86" s="2279" t="str">
        <f>INDEX(PT_DIFFERENTIATION_NUM_TER,MATCH(B86,PT_DIFFERENTIATION_TER_ID,0))</f>
        <v>4.1</v>
      </c>
      <c r="T86" s="1528" t="s">
        <v>422</v>
      </c>
      <c r="U86" s="306"/>
      <c r="V86" s="2248"/>
      <c r="W86" s="2249"/>
      <c r="X86" s="2249"/>
      <c r="Y86" s="2249"/>
      <c r="Z86" s="2249"/>
      <c r="AA86" s="2249"/>
      <c r="AB86" s="2249"/>
      <c r="AC86" s="2250"/>
      <c r="AD86" s="2248" t="str">
        <f>INDEX(PT_DIFFERENTIATION_TER,MATCH(B86,PT_DIFFERENTIATION_TER_ID,0))</f>
        <v>Территория 1</v>
      </c>
      <c r="AE86" s="2249"/>
      <c r="AF86" s="2249"/>
      <c r="AG86" s="2249"/>
      <c r="AH86" s="2249"/>
      <c r="AI86" s="2249"/>
      <c r="AJ86" s="2249"/>
      <c r="AK86" s="2249"/>
      <c r="AL86" s="2248"/>
      <c r="AM86" s="2249"/>
      <c r="AN86" s="2249"/>
      <c r="AO86" s="2249"/>
      <c r="AP86" s="2249"/>
      <c r="AQ86" s="2249"/>
      <c r="AR86" s="2249"/>
      <c r="AS86" s="2250"/>
      <c r="AT86" s="2248"/>
      <c r="AU86" s="2249"/>
      <c r="AV86" s="2249"/>
      <c r="AW86" s="2249"/>
      <c r="AX86" s="2249"/>
      <c r="AY86" s="2249"/>
      <c r="AZ86" s="2249"/>
      <c r="BA86" s="2250"/>
      <c r="BB86" s="2248"/>
      <c r="BC86" s="2249"/>
      <c r="BD86" s="2249"/>
      <c r="BE86" s="2249"/>
      <c r="BF86" s="2249"/>
      <c r="BG86" s="2249"/>
      <c r="BH86" s="2249"/>
      <c r="BI86" s="2250"/>
      <c r="BJ86" s="2248"/>
      <c r="BK86" s="2249"/>
      <c r="BL86" s="2249"/>
      <c r="BM86" s="2249"/>
      <c r="BN86" s="2249"/>
      <c r="BO86" s="2249"/>
      <c r="BP86" s="2249"/>
      <c r="BQ86" s="2250"/>
      <c r="BR86" s="2248"/>
      <c r="BS86" s="2249"/>
      <c r="BT86" s="2249"/>
      <c r="BU86" s="2249"/>
      <c r="BV86" s="2249"/>
      <c r="BW86" s="2249"/>
      <c r="BX86" s="2249"/>
      <c r="BY86" s="2250"/>
      <c r="BZ86" s="2248"/>
      <c r="CA86" s="2249"/>
      <c r="CB86" s="2249"/>
      <c r="CC86" s="2249"/>
      <c r="CD86" s="2249"/>
      <c r="CE86" s="2249"/>
      <c r="CF86" s="2249"/>
      <c r="CG86" s="2250"/>
      <c r="CH86" s="2248"/>
      <c r="CI86" s="2249"/>
      <c r="CJ86" s="2249"/>
      <c r="CK86" s="2249"/>
      <c r="CL86" s="2249"/>
      <c r="CM86" s="2249"/>
      <c r="CN86" s="2249"/>
      <c r="CO86" s="2250"/>
      <c r="CP86" s="2248"/>
      <c r="CQ86" s="2249"/>
      <c r="CR86" s="2249"/>
      <c r="CS86" s="2249"/>
      <c r="CT86" s="2249"/>
      <c r="CU86" s="2249"/>
      <c r="CV86" s="2249"/>
      <c r="CW86" s="2250"/>
      <c r="CX86" s="2248"/>
      <c r="CY86" s="2249"/>
      <c r="CZ86" s="2249"/>
      <c r="DA86" s="2249"/>
      <c r="DB86" s="2249"/>
      <c r="DC86" s="2249"/>
      <c r="DD86" s="2249"/>
      <c r="DE86" s="2723"/>
      <c r="DF86" s="2250"/>
      <c r="DG86" s="1264" t="s">
        <v>423</v>
      </c>
      <c r="DH86" s="1648"/>
      <c r="DI86" s="1630"/>
      <c r="DJ86" s="1630" t="str">
        <f>IF(T86="","",T86)</f>
        <v>Территория действия тарифа</v>
      </c>
      <c r="DK86" s="1630"/>
      <c r="DL86" s="1630"/>
      <c r="DM86" s="1641">
        <v>0</v>
      </c>
    </row>
    <row s="1856" customFormat="1" customHeight="1" ht="23.25">
      <c r="A87" s="1369"/>
      <c r="B87" s="1369"/>
      <c r="C87" s="1369" t="s">
        <v>187</v>
      </c>
      <c r="D87" s="1369"/>
      <c r="E87" s="2265" t="s">
        <v>91</v>
      </c>
      <c r="F87" s="2265"/>
      <c r="G87" s="2264">
        <v>1</v>
      </c>
      <c r="H87" s="1369"/>
      <c r="I87" s="1369"/>
      <c r="J87" s="1369"/>
      <c r="K87" s="1369"/>
      <c r="L87" s="1375"/>
      <c r="M87" s="1371"/>
      <c r="N87" s="1371"/>
      <c r="O87" s="1371"/>
      <c r="P87" s="360"/>
      <c r="Q87" s="358"/>
      <c r="R87" s="359"/>
      <c r="S87" s="2279" t="str">
        <f>INDEX(PT_DIFFERENTIATION_NUM_CS,MATCH(C87,PT_DIFFERENTIATION_CS_ID,0))</f>
        <v>4.1.1</v>
      </c>
      <c r="T87" s="315" t="s">
        <v>424</v>
      </c>
      <c r="U87" s="306"/>
      <c r="V87" s="2248"/>
      <c r="W87" s="2249"/>
      <c r="X87" s="2249"/>
      <c r="Y87" s="2249"/>
      <c r="Z87" s="2249"/>
      <c r="AA87" s="2249"/>
      <c r="AB87" s="2249"/>
      <c r="AC87" s="2250"/>
      <c r="AD87" s="2248" t="str">
        <f>INDEX(PT_DIFFERENTIATION_CS,MATCH(C87,PT_DIFFERENTIATION_CS_ID,0))</f>
        <v>без дифференциации</v>
      </c>
      <c r="AE87" s="2249"/>
      <c r="AF87" s="2249"/>
      <c r="AG87" s="2249"/>
      <c r="AH87" s="2249"/>
      <c r="AI87" s="2249"/>
      <c r="AJ87" s="2249"/>
      <c r="AK87" s="2249"/>
      <c r="AL87" s="2248"/>
      <c r="AM87" s="2249"/>
      <c r="AN87" s="2249"/>
      <c r="AO87" s="2249"/>
      <c r="AP87" s="2249"/>
      <c r="AQ87" s="2249"/>
      <c r="AR87" s="2249"/>
      <c r="AS87" s="2250"/>
      <c r="AT87" s="2248"/>
      <c r="AU87" s="2249"/>
      <c r="AV87" s="2249"/>
      <c r="AW87" s="2249"/>
      <c r="AX87" s="2249"/>
      <c r="AY87" s="2249"/>
      <c r="AZ87" s="2249"/>
      <c r="BA87" s="2250"/>
      <c r="BB87" s="2248"/>
      <c r="BC87" s="2249"/>
      <c r="BD87" s="2249"/>
      <c r="BE87" s="2249"/>
      <c r="BF87" s="2249"/>
      <c r="BG87" s="2249"/>
      <c r="BH87" s="2249"/>
      <c r="BI87" s="2250"/>
      <c r="BJ87" s="2248"/>
      <c r="BK87" s="2249"/>
      <c r="BL87" s="2249"/>
      <c r="BM87" s="2249"/>
      <c r="BN87" s="2249"/>
      <c r="BO87" s="2249"/>
      <c r="BP87" s="2249"/>
      <c r="BQ87" s="2250"/>
      <c r="BR87" s="2248"/>
      <c r="BS87" s="2249"/>
      <c r="BT87" s="2249"/>
      <c r="BU87" s="2249"/>
      <c r="BV87" s="2249"/>
      <c r="BW87" s="2249"/>
      <c r="BX87" s="2249"/>
      <c r="BY87" s="2250"/>
      <c r="BZ87" s="2248"/>
      <c r="CA87" s="2249"/>
      <c r="CB87" s="2249"/>
      <c r="CC87" s="2249"/>
      <c r="CD87" s="2249"/>
      <c r="CE87" s="2249"/>
      <c r="CF87" s="2249"/>
      <c r="CG87" s="2250"/>
      <c r="CH87" s="2248"/>
      <c r="CI87" s="2249"/>
      <c r="CJ87" s="2249"/>
      <c r="CK87" s="2249"/>
      <c r="CL87" s="2249"/>
      <c r="CM87" s="2249"/>
      <c r="CN87" s="2249"/>
      <c r="CO87" s="2250"/>
      <c r="CP87" s="2248"/>
      <c r="CQ87" s="2249"/>
      <c r="CR87" s="2249"/>
      <c r="CS87" s="2249"/>
      <c r="CT87" s="2249"/>
      <c r="CU87" s="2249"/>
      <c r="CV87" s="2249"/>
      <c r="CW87" s="2250"/>
      <c r="CX87" s="2248"/>
      <c r="CY87" s="2249"/>
      <c r="CZ87" s="2249"/>
      <c r="DA87" s="2249"/>
      <c r="DB87" s="2249"/>
      <c r="DC87" s="2249"/>
      <c r="DD87" s="2249"/>
      <c r="DE87" s="2723"/>
      <c r="DF87" s="2250"/>
      <c r="DG87" s="1264" t="s">
        <v>425</v>
      </c>
      <c r="DH87" s="1648"/>
      <c r="DI87" s="1630"/>
      <c r="DJ87" s="1630" t="str">
        <f>IF(T87="","",T87)</f>
        <v>Наименование системы теплоснабжения </v>
      </c>
      <c r="DK87" s="1630"/>
      <c r="DL87" s="1630"/>
      <c r="DM87" s="1641">
        <v>0</v>
      </c>
    </row>
    <row s="1856" customFormat="1" customHeight="1" ht="21">
      <c r="A88" s="1369"/>
      <c r="B88" s="1369"/>
      <c r="C88" s="1369"/>
      <c r="D88" s="1369" t="s">
        <v>188</v>
      </c>
      <c r="E88" s="2265" t="s">
        <v>91</v>
      </c>
      <c r="F88" s="2265"/>
      <c r="G88" s="2265"/>
      <c r="H88" s="2264">
        <v>1</v>
      </c>
      <c r="I88" s="1369"/>
      <c r="J88" s="1369"/>
      <c r="K88" s="1369"/>
      <c r="L88" s="1375"/>
      <c r="M88" s="1371"/>
      <c r="N88" s="1371"/>
      <c r="O88" s="1371"/>
      <c r="P88" s="360"/>
      <c r="Q88" s="358"/>
      <c r="R88" s="359"/>
      <c r="S88" s="2279" t="str">
        <f>INDEX(PT_DIFFERENTIATION_NUM_IST_TE,MATCH(D88,PT_DIFFERENTIATION_IST_TE_ID,0))</f>
        <v>4.1.1.1</v>
      </c>
      <c r="T88" s="316" t="s">
        <v>426</v>
      </c>
      <c r="U88" s="306"/>
      <c r="V88" s="2248"/>
      <c r="W88" s="2249"/>
      <c r="X88" s="2249"/>
      <c r="Y88" s="2249"/>
      <c r="Z88" s="2249"/>
      <c r="AA88" s="2249"/>
      <c r="AB88" s="2249"/>
      <c r="AC88" s="2250"/>
      <c r="AD88" s="2248" t="str">
        <f>INDEX(PT_DIFFERENTIATION_IST_TE,MATCH(D88,PT_DIFFERENTIATION_IST_TE_ID,0))</f>
        <v>без дифференциации</v>
      </c>
      <c r="AE88" s="2249"/>
      <c r="AF88" s="2249"/>
      <c r="AG88" s="2249"/>
      <c r="AH88" s="2249"/>
      <c r="AI88" s="2249"/>
      <c r="AJ88" s="2249"/>
      <c r="AK88" s="2249"/>
      <c r="AL88" s="2248"/>
      <c r="AM88" s="2249"/>
      <c r="AN88" s="2249"/>
      <c r="AO88" s="2249"/>
      <c r="AP88" s="2249"/>
      <c r="AQ88" s="2249"/>
      <c r="AR88" s="2249"/>
      <c r="AS88" s="2250"/>
      <c r="AT88" s="2248"/>
      <c r="AU88" s="2249"/>
      <c r="AV88" s="2249"/>
      <c r="AW88" s="2249"/>
      <c r="AX88" s="2249"/>
      <c r="AY88" s="2249"/>
      <c r="AZ88" s="2249"/>
      <c r="BA88" s="2250"/>
      <c r="BB88" s="2248"/>
      <c r="BC88" s="2249"/>
      <c r="BD88" s="2249"/>
      <c r="BE88" s="2249"/>
      <c r="BF88" s="2249"/>
      <c r="BG88" s="2249"/>
      <c r="BH88" s="2249"/>
      <c r="BI88" s="2250"/>
      <c r="BJ88" s="2248"/>
      <c r="BK88" s="2249"/>
      <c r="BL88" s="2249"/>
      <c r="BM88" s="2249"/>
      <c r="BN88" s="2249"/>
      <c r="BO88" s="2249"/>
      <c r="BP88" s="2249"/>
      <c r="BQ88" s="2250"/>
      <c r="BR88" s="2248"/>
      <c r="BS88" s="2249"/>
      <c r="BT88" s="2249"/>
      <c r="BU88" s="2249"/>
      <c r="BV88" s="2249"/>
      <c r="BW88" s="2249"/>
      <c r="BX88" s="2249"/>
      <c r="BY88" s="2250"/>
      <c r="BZ88" s="2248"/>
      <c r="CA88" s="2249"/>
      <c r="CB88" s="2249"/>
      <c r="CC88" s="2249"/>
      <c r="CD88" s="2249"/>
      <c r="CE88" s="2249"/>
      <c r="CF88" s="2249"/>
      <c r="CG88" s="2250"/>
      <c r="CH88" s="2248"/>
      <c r="CI88" s="2249"/>
      <c r="CJ88" s="2249"/>
      <c r="CK88" s="2249"/>
      <c r="CL88" s="2249"/>
      <c r="CM88" s="2249"/>
      <c r="CN88" s="2249"/>
      <c r="CO88" s="2250"/>
      <c r="CP88" s="2248"/>
      <c r="CQ88" s="2249"/>
      <c r="CR88" s="2249"/>
      <c r="CS88" s="2249"/>
      <c r="CT88" s="2249"/>
      <c r="CU88" s="2249"/>
      <c r="CV88" s="2249"/>
      <c r="CW88" s="2250"/>
      <c r="CX88" s="2248"/>
      <c r="CY88" s="2249"/>
      <c r="CZ88" s="2249"/>
      <c r="DA88" s="2249"/>
      <c r="DB88" s="2249"/>
      <c r="DC88" s="2249"/>
      <c r="DD88" s="2249"/>
      <c r="DE88" s="2723"/>
      <c r="DF88" s="2250"/>
      <c r="DG88" s="1264" t="s">
        <v>427</v>
      </c>
      <c r="DH88" s="1648"/>
      <c r="DI88" s="1630"/>
      <c r="DJ88" s="1630" t="str">
        <f>IF(T88="","",T88)</f>
        <v>Источник тепловой энергии  </v>
      </c>
      <c r="DK88" s="1630"/>
      <c r="DL88" s="1630"/>
      <c r="DM88" s="1641">
        <v>0</v>
      </c>
    </row>
    <row s="1856" customFormat="1" customHeight="1" ht="47.25">
      <c r="A89" s="1369"/>
      <c r="B89" s="1369"/>
      <c r="C89" s="1369"/>
      <c r="D89" s="1369"/>
      <c r="E89" s="2265" t="s">
        <v>91</v>
      </c>
      <c r="F89" s="2265"/>
      <c r="G89" s="2265"/>
      <c r="H89" s="2265"/>
      <c r="I89" s="2262" t="str">
        <f>S88&amp;".1"</f>
        <v>4.1.1.1.1</v>
      </c>
      <c r="J89" s="1369"/>
      <c r="K89" s="1369"/>
      <c r="L89" s="1375" t="s">
        <v>428</v>
      </c>
      <c r="M89" s="1372"/>
      <c r="N89" s="1782"/>
      <c r="O89" s="1782"/>
      <c r="P89" s="2380">
        <v>1</v>
      </c>
      <c r="Q89" s="2380"/>
      <c r="R89" s="362"/>
      <c r="S89" s="2279" t="str">
        <f>$I89</f>
        <v>4.1.1.1.1</v>
      </c>
      <c r="T89" s="291" t="s">
        <v>429</v>
      </c>
      <c r="U89" s="306"/>
      <c r="V89" s="2251"/>
      <c r="W89" s="2252"/>
      <c r="X89" s="2252"/>
      <c r="Y89" s="2252"/>
      <c r="Z89" s="2252"/>
      <c r="AA89" s="2252"/>
      <c r="AB89" s="2252"/>
      <c r="AC89" s="2253"/>
      <c r="AD89" s="2251" t="s">
        <v>471</v>
      </c>
      <c r="AE89" s="2252"/>
      <c r="AF89" s="2252"/>
      <c r="AG89" s="2252"/>
      <c r="AH89" s="2252"/>
      <c r="AI89" s="2252"/>
      <c r="AJ89" s="2252"/>
      <c r="AK89" s="2252"/>
      <c r="AL89" s="2251"/>
      <c r="AM89" s="2252"/>
      <c r="AN89" s="2252"/>
      <c r="AO89" s="2252"/>
      <c r="AP89" s="2252"/>
      <c r="AQ89" s="2252"/>
      <c r="AR89" s="2252"/>
      <c r="AS89" s="2253"/>
      <c r="AT89" s="2251"/>
      <c r="AU89" s="2252"/>
      <c r="AV89" s="2252"/>
      <c r="AW89" s="2252"/>
      <c r="AX89" s="2252"/>
      <c r="AY89" s="2252"/>
      <c r="AZ89" s="2252"/>
      <c r="BA89" s="2253"/>
      <c r="BB89" s="2251"/>
      <c r="BC89" s="2252"/>
      <c r="BD89" s="2252"/>
      <c r="BE89" s="2252"/>
      <c r="BF89" s="2252"/>
      <c r="BG89" s="2252"/>
      <c r="BH89" s="2252"/>
      <c r="BI89" s="2253"/>
      <c r="BJ89" s="2251"/>
      <c r="BK89" s="2252"/>
      <c r="BL89" s="2252"/>
      <c r="BM89" s="2252"/>
      <c r="BN89" s="2252"/>
      <c r="BO89" s="2252"/>
      <c r="BP89" s="2252"/>
      <c r="BQ89" s="2253"/>
      <c r="BR89" s="2251"/>
      <c r="BS89" s="2252"/>
      <c r="BT89" s="2252"/>
      <c r="BU89" s="2252"/>
      <c r="BV89" s="2252"/>
      <c r="BW89" s="2252"/>
      <c r="BX89" s="2252"/>
      <c r="BY89" s="2253"/>
      <c r="BZ89" s="2251"/>
      <c r="CA89" s="2252"/>
      <c r="CB89" s="2252"/>
      <c r="CC89" s="2252"/>
      <c r="CD89" s="2252"/>
      <c r="CE89" s="2252"/>
      <c r="CF89" s="2252"/>
      <c r="CG89" s="2253"/>
      <c r="CH89" s="2251"/>
      <c r="CI89" s="2252"/>
      <c r="CJ89" s="2252"/>
      <c r="CK89" s="2252"/>
      <c r="CL89" s="2252"/>
      <c r="CM89" s="2252"/>
      <c r="CN89" s="2252"/>
      <c r="CO89" s="2253"/>
      <c r="CP89" s="2251"/>
      <c r="CQ89" s="2252"/>
      <c r="CR89" s="2252"/>
      <c r="CS89" s="2252"/>
      <c r="CT89" s="2252"/>
      <c r="CU89" s="2252"/>
      <c r="CV89" s="2252"/>
      <c r="CW89" s="2253"/>
      <c r="CX89" s="2251"/>
      <c r="CY89" s="2252"/>
      <c r="CZ89" s="2252"/>
      <c r="DA89" s="2252"/>
      <c r="DB89" s="2252"/>
      <c r="DC89" s="2252"/>
      <c r="DD89" s="2252"/>
      <c r="DE89" s="2724"/>
      <c r="DF89" s="2253"/>
      <c r="DG89" s="1264" t="s">
        <v>430</v>
      </c>
      <c r="DH89" s="1648"/>
      <c r="DI89" s="1630"/>
      <c r="DJ89" s="1630" t="str">
        <f>IF(T89="","",T89)</f>
        <v>Схема подключения теплопотребляющей установки к коллектору источника тепловой энергии</v>
      </c>
      <c r="DK89" s="1630"/>
      <c r="DL89" s="1630"/>
      <c r="DM89" s="1641">
        <v>0</v>
      </c>
    </row>
    <row s="1856" customFormat="1" customHeight="1" ht="21">
      <c r="A90" s="1369"/>
      <c r="B90" s="1369"/>
      <c r="C90" s="1369"/>
      <c r="D90" s="1369"/>
      <c r="E90" s="2265" t="s">
        <v>91</v>
      </c>
      <c r="F90" s="2265"/>
      <c r="G90" s="2265"/>
      <c r="H90" s="2265"/>
      <c r="I90" s="2292"/>
      <c r="J90" s="2262" t="str">
        <f>I89&amp;".1"</f>
        <v>4.1.1.1.1.1</v>
      </c>
      <c r="K90" s="1369"/>
      <c r="L90" s="1375" t="s">
        <v>431</v>
      </c>
      <c r="M90" s="1372"/>
      <c r="N90" s="1372"/>
      <c r="O90" s="1782"/>
      <c r="P90" s="2380"/>
      <c r="Q90" s="2380">
        <v>1</v>
      </c>
      <c r="R90" s="363"/>
      <c r="S90" s="2279" t="str">
        <f>$J90</f>
        <v>4.1.1.1.1.1</v>
      </c>
      <c r="T90" s="292" t="s">
        <v>432</v>
      </c>
      <c r="U90" s="306"/>
      <c r="V90" s="2251"/>
      <c r="W90" s="2252"/>
      <c r="X90" s="2252"/>
      <c r="Y90" s="2252"/>
      <c r="Z90" s="2252"/>
      <c r="AA90" s="2252"/>
      <c r="AB90" s="2252"/>
      <c r="AC90" s="2253"/>
      <c r="AD90" s="2251" t="s">
        <v>474</v>
      </c>
      <c r="AE90" s="2252"/>
      <c r="AF90" s="2252"/>
      <c r="AG90" s="2252"/>
      <c r="AH90" s="2252"/>
      <c r="AI90" s="2252"/>
      <c r="AJ90" s="2252"/>
      <c r="AK90" s="2252"/>
      <c r="AL90" s="2251"/>
      <c r="AM90" s="2252"/>
      <c r="AN90" s="2252"/>
      <c r="AO90" s="2252"/>
      <c r="AP90" s="2252"/>
      <c r="AQ90" s="2252"/>
      <c r="AR90" s="2252"/>
      <c r="AS90" s="2253"/>
      <c r="AT90" s="2251"/>
      <c r="AU90" s="2252"/>
      <c r="AV90" s="2252"/>
      <c r="AW90" s="2252"/>
      <c r="AX90" s="2252"/>
      <c r="AY90" s="2252"/>
      <c r="AZ90" s="2252"/>
      <c r="BA90" s="2253"/>
      <c r="BB90" s="2251"/>
      <c r="BC90" s="2252"/>
      <c r="BD90" s="2252"/>
      <c r="BE90" s="2252"/>
      <c r="BF90" s="2252"/>
      <c r="BG90" s="2252"/>
      <c r="BH90" s="2252"/>
      <c r="BI90" s="2253"/>
      <c r="BJ90" s="2251"/>
      <c r="BK90" s="2252"/>
      <c r="BL90" s="2252"/>
      <c r="BM90" s="2252"/>
      <c r="BN90" s="2252"/>
      <c r="BO90" s="2252"/>
      <c r="BP90" s="2252"/>
      <c r="BQ90" s="2253"/>
      <c r="BR90" s="2251"/>
      <c r="BS90" s="2252"/>
      <c r="BT90" s="2252"/>
      <c r="BU90" s="2252"/>
      <c r="BV90" s="2252"/>
      <c r="BW90" s="2252"/>
      <c r="BX90" s="2252"/>
      <c r="BY90" s="2253"/>
      <c r="BZ90" s="2251"/>
      <c r="CA90" s="2252"/>
      <c r="CB90" s="2252"/>
      <c r="CC90" s="2252"/>
      <c r="CD90" s="2252"/>
      <c r="CE90" s="2252"/>
      <c r="CF90" s="2252"/>
      <c r="CG90" s="2253"/>
      <c r="CH90" s="2251"/>
      <c r="CI90" s="2252"/>
      <c r="CJ90" s="2252"/>
      <c r="CK90" s="2252"/>
      <c r="CL90" s="2252"/>
      <c r="CM90" s="2252"/>
      <c r="CN90" s="2252"/>
      <c r="CO90" s="2253"/>
      <c r="CP90" s="2251"/>
      <c r="CQ90" s="2252"/>
      <c r="CR90" s="2252"/>
      <c r="CS90" s="2252"/>
      <c r="CT90" s="2252"/>
      <c r="CU90" s="2252"/>
      <c r="CV90" s="2252"/>
      <c r="CW90" s="2253"/>
      <c r="CX90" s="2251"/>
      <c r="CY90" s="2252"/>
      <c r="CZ90" s="2252"/>
      <c r="DA90" s="2252"/>
      <c r="DB90" s="2252"/>
      <c r="DC90" s="2252"/>
      <c r="DD90" s="2252"/>
      <c r="DE90" s="2724"/>
      <c r="DF90" s="2253"/>
      <c r="DG90" s="1264" t="s">
        <v>433</v>
      </c>
      <c r="DH90" s="1648"/>
      <c r="DI90" s="1630"/>
      <c r="DJ90" s="1630" t="str">
        <f>IF(T90="","",T90)</f>
        <v>Группа потребителей</v>
      </c>
      <c r="DK90" s="1630"/>
      <c r="DL90" s="1630"/>
      <c r="DM90" s="1641">
        <v>0</v>
      </c>
    </row>
    <row s="1856" customFormat="1" customHeight="1" ht="21">
      <c r="A91" s="1369"/>
      <c r="B91" s="1369"/>
      <c r="C91" s="1369"/>
      <c r="D91" s="1369"/>
      <c r="E91" s="2265" t="s">
        <v>91</v>
      </c>
      <c r="F91" s="2265"/>
      <c r="G91" s="2265"/>
      <c r="H91" s="2265"/>
      <c r="I91" s="2292"/>
      <c r="J91" s="2292"/>
      <c r="K91" s="2262" t="str">
        <f>J90&amp;".1"</f>
        <v>4.1.1.1.1.1.1</v>
      </c>
      <c r="L91" s="1375" t="s">
        <v>434</v>
      </c>
      <c r="M91" s="1372"/>
      <c r="N91" s="1372"/>
      <c r="O91" s="1372"/>
      <c r="P91" s="2380"/>
      <c r="Q91" s="2380"/>
      <c r="R91" s="363">
        <v>1</v>
      </c>
      <c r="S91" s="2279" t="str">
        <f>$K91</f>
        <v>4.1.1.1.1.1.1</v>
      </c>
      <c r="T91" s="1353" t="s">
        <v>473</v>
      </c>
      <c r="U91" s="306"/>
      <c r="V91" s="757"/>
      <c r="W91" s="331"/>
      <c r="X91" s="757"/>
      <c r="Y91" s="1263"/>
      <c r="Z91" s="2608"/>
      <c r="AA91" s="2113" t="s">
        <v>67</v>
      </c>
      <c r="AB91" s="2608"/>
      <c r="AC91" s="2113" t="s">
        <v>67</v>
      </c>
      <c r="AD91" s="757">
        <v>1774.55</v>
      </c>
      <c r="AE91" s="331"/>
      <c r="AF91" s="757"/>
      <c r="AG91" s="1263"/>
      <c r="AH91" s="2608">
        <v>46023</v>
      </c>
      <c r="AI91" s="2113" t="s">
        <v>67</v>
      </c>
      <c r="AJ91" s="2608">
        <v>46295</v>
      </c>
      <c r="AK91" s="2113" t="s">
        <v>67</v>
      </c>
      <c r="AL91" s="757">
        <v>1865.05</v>
      </c>
      <c r="AM91" s="331"/>
      <c r="AN91" s="757"/>
      <c r="AO91" s="1263"/>
      <c r="AP91" s="2608">
        <v>46296</v>
      </c>
      <c r="AQ91" s="2113" t="s">
        <v>67</v>
      </c>
      <c r="AR91" s="2608">
        <v>46387</v>
      </c>
      <c r="AS91" s="2113" t="s">
        <v>67</v>
      </c>
      <c r="AT91" s="757">
        <v>1865.05</v>
      </c>
      <c r="AU91" s="331"/>
      <c r="AV91" s="757"/>
      <c r="AW91" s="1263"/>
      <c r="AX91" s="2608">
        <v>46388</v>
      </c>
      <c r="AY91" s="2113" t="s">
        <v>67</v>
      </c>
      <c r="AZ91" s="2608">
        <v>46568</v>
      </c>
      <c r="BA91" s="2113" t="s">
        <v>67</v>
      </c>
      <c r="BB91" s="757">
        <v>1939.65</v>
      </c>
      <c r="BC91" s="331"/>
      <c r="BD91" s="757"/>
      <c r="BE91" s="1263"/>
      <c r="BF91" s="2608">
        <v>46569</v>
      </c>
      <c r="BG91" s="2113" t="s">
        <v>67</v>
      </c>
      <c r="BH91" s="2608">
        <v>46752</v>
      </c>
      <c r="BI91" s="2113" t="s">
        <v>67</v>
      </c>
      <c r="BJ91" s="757">
        <v>1939.65</v>
      </c>
      <c r="BK91" s="331"/>
      <c r="BL91" s="757"/>
      <c r="BM91" s="1263"/>
      <c r="BN91" s="2608">
        <v>46753</v>
      </c>
      <c r="BO91" s="2113" t="s">
        <v>67</v>
      </c>
      <c r="BP91" s="2608">
        <v>46934</v>
      </c>
      <c r="BQ91" s="2113" t="s">
        <v>67</v>
      </c>
      <c r="BR91" s="757">
        <v>2017.24</v>
      </c>
      <c r="BS91" s="331"/>
      <c r="BT91" s="757"/>
      <c r="BU91" s="1263"/>
      <c r="BV91" s="2608">
        <v>46935</v>
      </c>
      <c r="BW91" s="2113" t="s">
        <v>67</v>
      </c>
      <c r="BX91" s="2608">
        <v>47118</v>
      </c>
      <c r="BY91" s="2113" t="s">
        <v>67</v>
      </c>
      <c r="BZ91" s="757">
        <v>2017.24</v>
      </c>
      <c r="CA91" s="331"/>
      <c r="CB91" s="757"/>
      <c r="CC91" s="1263"/>
      <c r="CD91" s="2608">
        <v>47119</v>
      </c>
      <c r="CE91" s="2113" t="s">
        <v>67</v>
      </c>
      <c r="CF91" s="2608">
        <v>47299</v>
      </c>
      <c r="CG91" s="2113" t="s">
        <v>67</v>
      </c>
      <c r="CH91" s="757">
        <v>2097.93</v>
      </c>
      <c r="CI91" s="331"/>
      <c r="CJ91" s="757"/>
      <c r="CK91" s="1263"/>
      <c r="CL91" s="2608">
        <v>47300</v>
      </c>
      <c r="CM91" s="2113" t="s">
        <v>67</v>
      </c>
      <c r="CN91" s="2608">
        <v>47483</v>
      </c>
      <c r="CO91" s="2113" t="s">
        <v>67</v>
      </c>
      <c r="CP91" s="757">
        <v>2097.93</v>
      </c>
      <c r="CQ91" s="331"/>
      <c r="CR91" s="757"/>
      <c r="CS91" s="1263"/>
      <c r="CT91" s="2608">
        <v>47484</v>
      </c>
      <c r="CU91" s="2113" t="s">
        <v>67</v>
      </c>
      <c r="CV91" s="2608">
        <v>47664</v>
      </c>
      <c r="CW91" s="2113" t="s">
        <v>67</v>
      </c>
      <c r="CX91" s="757">
        <v>2181.85</v>
      </c>
      <c r="CY91" s="331"/>
      <c r="CZ91" s="757"/>
      <c r="DA91" s="1263"/>
      <c r="DB91" s="2608">
        <v>47665</v>
      </c>
      <c r="DC91" s="2113" t="s">
        <v>67</v>
      </c>
      <c r="DD91" s="2608">
        <v>47848</v>
      </c>
      <c r="DE91" s="2113" t="s">
        <v>67</v>
      </c>
      <c r="DF91" s="331"/>
      <c r="DG91" s="2259" t="s">
        <v>435</v>
      </c>
      <c r="DH91" s="1648">
        <f>STRCHECKDATE(V92:DF92)</f>
      </c>
      <c r="DI91" s="1630"/>
      <c r="DJ91" s="1630" t="str">
        <f>IF(T91="","",T91)</f>
        <v>вода</v>
      </c>
      <c r="DK91" s="1630"/>
      <c r="DL91" s="1630"/>
      <c r="DM91" s="1641">
        <v>0</v>
      </c>
    </row>
    <row s="1856" customFormat="1" customHeight="1" ht="0.75">
      <c r="A92" s="1369"/>
      <c r="B92" s="1369"/>
      <c r="C92" s="1369"/>
      <c r="D92" s="1369"/>
      <c r="E92" s="2265" t="s">
        <v>91</v>
      </c>
      <c r="F92" s="2265"/>
      <c r="G92" s="2265"/>
      <c r="H92" s="2265"/>
      <c r="I92" s="2292"/>
      <c r="J92" s="2292"/>
      <c r="K92" s="2262"/>
      <c r="L92" s="1375"/>
      <c r="M92" s="1372"/>
      <c r="N92" s="1372"/>
      <c r="O92" s="1372"/>
      <c r="P92" s="2380"/>
      <c r="Q92" s="2380"/>
      <c r="R92" s="363"/>
      <c r="S92" s="2519"/>
      <c r="T92" s="306"/>
      <c r="U92" s="306"/>
      <c r="V92" s="331"/>
      <c r="W92" s="331"/>
      <c r="X92" s="331"/>
      <c r="Y92" s="334" t="str">
        <f>Z91&amp;"-"&amp;AB91</f>
        <v>-</v>
      </c>
      <c r="Z92" s="2315"/>
      <c r="AA92" s="2113"/>
      <c r="AB92" s="2315"/>
      <c r="AC92" s="2113"/>
      <c r="AD92" s="331"/>
      <c r="AE92" s="331"/>
      <c r="AF92" s="331"/>
      <c r="AG92" s="334" t="str">
        <f>AH91&amp;"-"&amp;AJ91</f>
        <v>46023-46295</v>
      </c>
      <c r="AH92" s="2315"/>
      <c r="AI92" s="2113"/>
      <c r="AJ92" s="2315"/>
      <c r="AK92" s="2113"/>
      <c r="AL92" s="331"/>
      <c r="AM92" s="331"/>
      <c r="AN92" s="331"/>
      <c r="AO92" s="334" t="str">
        <f>AP91&amp;"-"&amp;AR91</f>
        <v>46296-46387</v>
      </c>
      <c r="AP92" s="2315"/>
      <c r="AQ92" s="2113"/>
      <c r="AR92" s="2315"/>
      <c r="AS92" s="2113"/>
      <c r="AT92" s="331"/>
      <c r="AU92" s="331"/>
      <c r="AV92" s="331"/>
      <c r="AW92" s="334" t="str">
        <f>AX91&amp;"-"&amp;AZ91</f>
        <v>46388-46568</v>
      </c>
      <c r="AX92" s="2315"/>
      <c r="AY92" s="2113"/>
      <c r="AZ92" s="2315"/>
      <c r="BA92" s="2113"/>
      <c r="BB92" s="331"/>
      <c r="BC92" s="331"/>
      <c r="BD92" s="331"/>
      <c r="BE92" s="334" t="str">
        <f>BF91&amp;"-"&amp;BH91</f>
        <v>46569-46752</v>
      </c>
      <c r="BF92" s="2315"/>
      <c r="BG92" s="2113"/>
      <c r="BH92" s="2315"/>
      <c r="BI92" s="2113"/>
      <c r="BJ92" s="331"/>
      <c r="BK92" s="331"/>
      <c r="BL92" s="331"/>
      <c r="BM92" s="334" t="str">
        <f>BN91&amp;"-"&amp;BP91</f>
        <v>46753-46934</v>
      </c>
      <c r="BN92" s="2315"/>
      <c r="BO92" s="2113"/>
      <c r="BP92" s="2315"/>
      <c r="BQ92" s="2113"/>
      <c r="BR92" s="331"/>
      <c r="BS92" s="331"/>
      <c r="BT92" s="331"/>
      <c r="BU92" s="334" t="str">
        <f>BV91&amp;"-"&amp;BX91</f>
        <v>46935-47118</v>
      </c>
      <c r="BV92" s="2315"/>
      <c r="BW92" s="2113"/>
      <c r="BX92" s="2315"/>
      <c r="BY92" s="2113"/>
      <c r="BZ92" s="331"/>
      <c r="CA92" s="331"/>
      <c r="CB92" s="331"/>
      <c r="CC92" s="334" t="str">
        <f>CD91&amp;"-"&amp;CF91</f>
        <v>47119-47299</v>
      </c>
      <c r="CD92" s="2315"/>
      <c r="CE92" s="2113"/>
      <c r="CF92" s="2315"/>
      <c r="CG92" s="2113"/>
      <c r="CH92" s="331"/>
      <c r="CI92" s="331"/>
      <c r="CJ92" s="331"/>
      <c r="CK92" s="334" t="str">
        <f>CL91&amp;"-"&amp;CN91</f>
        <v>47300-47483</v>
      </c>
      <c r="CL92" s="2315"/>
      <c r="CM92" s="2113"/>
      <c r="CN92" s="2315"/>
      <c r="CO92" s="2113"/>
      <c r="CP92" s="331"/>
      <c r="CQ92" s="331"/>
      <c r="CR92" s="331"/>
      <c r="CS92" s="334" t="str">
        <f>CT91&amp;"-"&amp;CV91</f>
        <v>47484-47664</v>
      </c>
      <c r="CT92" s="2315"/>
      <c r="CU92" s="2113"/>
      <c r="CV92" s="2315"/>
      <c r="CW92" s="2113"/>
      <c r="CX92" s="331"/>
      <c r="CY92" s="331"/>
      <c r="CZ92" s="331"/>
      <c r="DA92" s="334" t="str">
        <f>DB91&amp;"-"&amp;DD91</f>
        <v>47665-47848</v>
      </c>
      <c r="DB92" s="2315"/>
      <c r="DC92" s="2113"/>
      <c r="DD92" s="2315"/>
      <c r="DE92" s="2113"/>
      <c r="DF92" s="331"/>
      <c r="DG92" s="2260"/>
      <c r="DH92" s="1648"/>
      <c r="DI92" s="1630"/>
      <c r="DJ92" s="1630" t="str">
        <f>IF(T92="","",T92)</f>
        <v/>
      </c>
      <c r="DK92" s="1630"/>
      <c r="DL92" s="1630"/>
      <c r="DM92" s="1641">
        <v>0</v>
      </c>
    </row>
    <row s="1856" customFormat="1" customHeight="1" ht="15">
      <c r="A93" s="1369"/>
      <c r="B93" s="1369"/>
      <c r="C93" s="1369"/>
      <c r="D93" s="1369"/>
      <c r="E93" s="2265" t="s">
        <v>91</v>
      </c>
      <c r="F93" s="2265"/>
      <c r="G93" s="2265"/>
      <c r="H93" s="2265"/>
      <c r="I93" s="2292"/>
      <c r="J93" s="2262"/>
      <c r="K93" s="1369"/>
      <c r="L93" s="1375"/>
      <c r="M93" s="1372"/>
      <c r="N93" s="1372"/>
      <c r="O93" s="1782"/>
      <c r="P93" s="2380"/>
      <c r="Q93" s="2380"/>
      <c r="R93" s="362"/>
      <c r="S93" s="2660"/>
      <c r="T93" s="2673" t="s">
        <v>436</v>
      </c>
      <c r="U93" s="2662"/>
      <c r="V93" s="2662"/>
      <c r="W93" s="2662"/>
      <c r="X93" s="2662"/>
      <c r="Y93" s="2662"/>
      <c r="Z93" s="2662"/>
      <c r="AA93" s="2662"/>
      <c r="AB93" s="2662"/>
      <c r="AC93" s="2662"/>
      <c r="AD93" s="2662"/>
      <c r="AE93" s="2662"/>
      <c r="AF93" s="2662"/>
      <c r="AG93" s="2662"/>
      <c r="AH93" s="2662"/>
      <c r="AI93" s="2662"/>
      <c r="AJ93" s="2662"/>
      <c r="AK93" s="2662"/>
      <c r="AL93" s="2663"/>
      <c r="AM93" s="2663"/>
      <c r="AN93" s="2663"/>
      <c r="AO93" s="2663"/>
      <c r="AP93" s="2663"/>
      <c r="AQ93" s="2663"/>
      <c r="AR93" s="2663"/>
      <c r="AS93" s="2663"/>
      <c r="AT93" s="2663"/>
      <c r="AU93" s="2663"/>
      <c r="AV93" s="2663"/>
      <c r="AW93" s="2663"/>
      <c r="AX93" s="2663"/>
      <c r="AY93" s="2663"/>
      <c r="AZ93" s="2663"/>
      <c r="BA93" s="2663"/>
      <c r="BB93" s="2663"/>
      <c r="BC93" s="2663"/>
      <c r="BD93" s="2663"/>
      <c r="BE93" s="2663"/>
      <c r="BF93" s="2663"/>
      <c r="BG93" s="2663"/>
      <c r="BH93" s="2663"/>
      <c r="BI93" s="2663"/>
      <c r="BJ93" s="2663"/>
      <c r="BK93" s="2663"/>
      <c r="BL93" s="2663"/>
      <c r="BM93" s="2663"/>
      <c r="BN93" s="2663"/>
      <c r="BO93" s="2663"/>
      <c r="BP93" s="2663"/>
      <c r="BQ93" s="2663"/>
      <c r="BR93" s="2663"/>
      <c r="BS93" s="2663"/>
      <c r="BT93" s="2663"/>
      <c r="BU93" s="2663"/>
      <c r="BV93" s="2663"/>
      <c r="BW93" s="2663"/>
      <c r="BX93" s="2663"/>
      <c r="BY93" s="2663"/>
      <c r="BZ93" s="2663"/>
      <c r="CA93" s="2663"/>
      <c r="CB93" s="2663"/>
      <c r="CC93" s="2663"/>
      <c r="CD93" s="2663"/>
      <c r="CE93" s="2663"/>
      <c r="CF93" s="2663"/>
      <c r="CG93" s="2663"/>
      <c r="CH93" s="2663"/>
      <c r="CI93" s="2663"/>
      <c r="CJ93" s="2663"/>
      <c r="CK93" s="2663"/>
      <c r="CL93" s="2663"/>
      <c r="CM93" s="2663"/>
      <c r="CN93" s="2663"/>
      <c r="CO93" s="2663"/>
      <c r="CP93" s="2663"/>
      <c r="CQ93" s="2663"/>
      <c r="CR93" s="2663"/>
      <c r="CS93" s="2663"/>
      <c r="CT93" s="2663"/>
      <c r="CU93" s="2663"/>
      <c r="CV93" s="2663"/>
      <c r="CW93" s="2663"/>
      <c r="CX93" s="2663"/>
      <c r="CY93" s="2663"/>
      <c r="CZ93" s="2663"/>
      <c r="DA93" s="2663"/>
      <c r="DB93" s="2663"/>
      <c r="DC93" s="2663"/>
      <c r="DD93" s="2663"/>
      <c r="DE93" s="2742"/>
      <c r="DF93" s="2664"/>
      <c r="DG93" s="2261"/>
      <c r="DH93" s="1648"/>
      <c r="DI93" s="1630"/>
      <c r="DJ93" s="1630" t="str">
        <f>IF(T93="","",T93)</f>
        <v>Добавить вид теплоносителя (параметры теплоносителя)</v>
      </c>
      <c r="DK93" s="1630"/>
      <c r="DL93" s="1630"/>
      <c r="DM93" s="1641">
        <v>0</v>
      </c>
    </row>
    <row s="1856" customFormat="1" customHeight="1" ht="15">
      <c r="A94" s="1369"/>
      <c r="B94" s="1369"/>
      <c r="C94" s="1369"/>
      <c r="D94" s="1369"/>
      <c r="E94" s="2265" t="s">
        <v>91</v>
      </c>
      <c r="F94" s="2265"/>
      <c r="G94" s="2265"/>
      <c r="H94" s="2265"/>
      <c r="I94" s="2262"/>
      <c r="J94" s="1369"/>
      <c r="K94" s="1369"/>
      <c r="L94" s="1375"/>
      <c r="M94" s="1372"/>
      <c r="N94" s="1782"/>
      <c r="O94" s="1782"/>
      <c r="P94" s="2380"/>
      <c r="Q94" s="2380"/>
      <c r="R94" s="362"/>
      <c r="S94" s="2660"/>
      <c r="T94" s="2674" t="s">
        <v>437</v>
      </c>
      <c r="U94" s="2662"/>
      <c r="V94" s="2662"/>
      <c r="W94" s="2662"/>
      <c r="X94" s="2662"/>
      <c r="Y94" s="2662"/>
      <c r="Z94" s="2662"/>
      <c r="AA94" s="2662"/>
      <c r="AB94" s="2662"/>
      <c r="AC94" s="2666"/>
      <c r="AD94" s="2662"/>
      <c r="AE94" s="2662"/>
      <c r="AF94" s="2662"/>
      <c r="AG94" s="2662"/>
      <c r="AH94" s="2662"/>
      <c r="AI94" s="2662"/>
      <c r="AJ94" s="2662"/>
      <c r="AK94" s="2666"/>
      <c r="AL94" s="2663"/>
      <c r="AM94" s="2663"/>
      <c r="AN94" s="2663"/>
      <c r="AO94" s="2663"/>
      <c r="AP94" s="2663"/>
      <c r="AQ94" s="2663"/>
      <c r="AR94" s="2663"/>
      <c r="AS94" s="2667"/>
      <c r="AT94" s="2663"/>
      <c r="AU94" s="2663"/>
      <c r="AV94" s="2663"/>
      <c r="AW94" s="2663"/>
      <c r="AX94" s="2663"/>
      <c r="AY94" s="2663"/>
      <c r="AZ94" s="2663"/>
      <c r="BA94" s="2667"/>
      <c r="BB94" s="2663"/>
      <c r="BC94" s="2663"/>
      <c r="BD94" s="2663"/>
      <c r="BE94" s="2663"/>
      <c r="BF94" s="2663"/>
      <c r="BG94" s="2663"/>
      <c r="BH94" s="2663"/>
      <c r="BI94" s="2667"/>
      <c r="BJ94" s="2663"/>
      <c r="BK94" s="2663"/>
      <c r="BL94" s="2663"/>
      <c r="BM94" s="2663"/>
      <c r="BN94" s="2663"/>
      <c r="BO94" s="2663"/>
      <c r="BP94" s="2663"/>
      <c r="BQ94" s="2667"/>
      <c r="BR94" s="2663"/>
      <c r="BS94" s="2663"/>
      <c r="BT94" s="2663"/>
      <c r="BU94" s="2663"/>
      <c r="BV94" s="2663"/>
      <c r="BW94" s="2663"/>
      <c r="BX94" s="2663"/>
      <c r="BY94" s="2667"/>
      <c r="BZ94" s="2663"/>
      <c r="CA94" s="2663"/>
      <c r="CB94" s="2663"/>
      <c r="CC94" s="2663"/>
      <c r="CD94" s="2663"/>
      <c r="CE94" s="2663"/>
      <c r="CF94" s="2663"/>
      <c r="CG94" s="2667"/>
      <c r="CH94" s="2663"/>
      <c r="CI94" s="2663"/>
      <c r="CJ94" s="2663"/>
      <c r="CK94" s="2663"/>
      <c r="CL94" s="2663"/>
      <c r="CM94" s="2663"/>
      <c r="CN94" s="2663"/>
      <c r="CO94" s="2667"/>
      <c r="CP94" s="2663"/>
      <c r="CQ94" s="2663"/>
      <c r="CR94" s="2663"/>
      <c r="CS94" s="2663"/>
      <c r="CT94" s="2663"/>
      <c r="CU94" s="2663"/>
      <c r="CV94" s="2663"/>
      <c r="CW94" s="2667"/>
      <c r="CX94" s="2663"/>
      <c r="CY94" s="2663"/>
      <c r="CZ94" s="2663"/>
      <c r="DA94" s="2663"/>
      <c r="DB94" s="2663"/>
      <c r="DC94" s="2663"/>
      <c r="DD94" s="2663"/>
      <c r="DE94" s="2743"/>
      <c r="DF94" s="2662"/>
      <c r="DG94" s="2668"/>
      <c r="DH94" s="1648"/>
      <c r="DI94" s="1630"/>
      <c r="DJ94" s="1630" t="str">
        <f>IF(T94="","",T94)</f>
        <v>Добавить группу потребителей</v>
      </c>
      <c r="DK94" s="1630"/>
      <c r="DL94" s="1630"/>
      <c r="DM94" s="1641">
        <v>0</v>
      </c>
    </row>
    <row s="1856" customFormat="1" customHeight="1" ht="14.25">
      <c r="A95" s="1369"/>
      <c r="B95" s="1369"/>
      <c r="C95" s="1369"/>
      <c r="D95" s="1369"/>
      <c r="E95" s="2265" t="s">
        <v>91</v>
      </c>
      <c r="F95" s="2265"/>
      <c r="G95" s="2265"/>
      <c r="H95" s="2264"/>
      <c r="I95" s="1369"/>
      <c r="J95" s="1369"/>
      <c r="K95" s="1369"/>
      <c r="L95" s="1375"/>
      <c r="M95" s="1371"/>
      <c r="N95" s="1371"/>
      <c r="O95" s="1372"/>
      <c r="P95" s="1829"/>
      <c r="Q95" s="381"/>
      <c r="R95" s="361"/>
      <c r="S95" s="2660"/>
      <c r="T95" s="2675" t="s">
        <v>438</v>
      </c>
      <c r="U95" s="2662"/>
      <c r="V95" s="2662"/>
      <c r="W95" s="2662"/>
      <c r="X95" s="2662"/>
      <c r="Y95" s="2662"/>
      <c r="Z95" s="2662"/>
      <c r="AA95" s="2662"/>
      <c r="AB95" s="2662"/>
      <c r="AC95" s="2666"/>
      <c r="AD95" s="2662"/>
      <c r="AE95" s="2662"/>
      <c r="AF95" s="2662"/>
      <c r="AG95" s="2662"/>
      <c r="AH95" s="2662"/>
      <c r="AI95" s="2662"/>
      <c r="AJ95" s="2662"/>
      <c r="AK95" s="2666"/>
      <c r="AL95" s="2663"/>
      <c r="AM95" s="2663"/>
      <c r="AN95" s="2663"/>
      <c r="AO95" s="2663"/>
      <c r="AP95" s="2663"/>
      <c r="AQ95" s="2663"/>
      <c r="AR95" s="2663"/>
      <c r="AS95" s="2667"/>
      <c r="AT95" s="2663"/>
      <c r="AU95" s="2663"/>
      <c r="AV95" s="2663"/>
      <c r="AW95" s="2663"/>
      <c r="AX95" s="2663"/>
      <c r="AY95" s="2663"/>
      <c r="AZ95" s="2663"/>
      <c r="BA95" s="2667"/>
      <c r="BB95" s="2663"/>
      <c r="BC95" s="2663"/>
      <c r="BD95" s="2663"/>
      <c r="BE95" s="2663"/>
      <c r="BF95" s="2663"/>
      <c r="BG95" s="2663"/>
      <c r="BH95" s="2663"/>
      <c r="BI95" s="2667"/>
      <c r="BJ95" s="2663"/>
      <c r="BK95" s="2663"/>
      <c r="BL95" s="2663"/>
      <c r="BM95" s="2663"/>
      <c r="BN95" s="2663"/>
      <c r="BO95" s="2663"/>
      <c r="BP95" s="2663"/>
      <c r="BQ95" s="2667"/>
      <c r="BR95" s="2663"/>
      <c r="BS95" s="2663"/>
      <c r="BT95" s="2663"/>
      <c r="BU95" s="2663"/>
      <c r="BV95" s="2663"/>
      <c r="BW95" s="2663"/>
      <c r="BX95" s="2663"/>
      <c r="BY95" s="2667"/>
      <c r="BZ95" s="2663"/>
      <c r="CA95" s="2663"/>
      <c r="CB95" s="2663"/>
      <c r="CC95" s="2663"/>
      <c r="CD95" s="2663"/>
      <c r="CE95" s="2663"/>
      <c r="CF95" s="2663"/>
      <c r="CG95" s="2667"/>
      <c r="CH95" s="2663"/>
      <c r="CI95" s="2663"/>
      <c r="CJ95" s="2663"/>
      <c r="CK95" s="2663"/>
      <c r="CL95" s="2663"/>
      <c r="CM95" s="2663"/>
      <c r="CN95" s="2663"/>
      <c r="CO95" s="2667"/>
      <c r="CP95" s="2663"/>
      <c r="CQ95" s="2663"/>
      <c r="CR95" s="2663"/>
      <c r="CS95" s="2663"/>
      <c r="CT95" s="2663"/>
      <c r="CU95" s="2663"/>
      <c r="CV95" s="2663"/>
      <c r="CW95" s="2667"/>
      <c r="CX95" s="2663"/>
      <c r="CY95" s="2663"/>
      <c r="CZ95" s="2663"/>
      <c r="DA95" s="2663"/>
      <c r="DB95" s="2663"/>
      <c r="DC95" s="2663"/>
      <c r="DD95" s="2663"/>
      <c r="DE95" s="2743"/>
      <c r="DF95" s="2662"/>
      <c r="DG95" s="2668"/>
      <c r="DH95" s="1648"/>
      <c r="DI95" s="1630"/>
      <c r="DJ95" s="1630" t="str">
        <f>IF(T95="","",T95)</f>
        <v>Добавить схему подключения</v>
      </c>
      <c r="DK95" s="1630"/>
      <c r="DL95" s="1630"/>
      <c r="DM95" s="1641">
        <v>0</v>
      </c>
    </row>
    <row s="628" customFormat="1" customHeight="1" ht="0.75">
      <c r="A96" s="1349"/>
      <c r="B96" s="1349"/>
      <c r="C96" s="1349"/>
      <c r="D96" s="1349"/>
      <c r="E96" s="2265" t="s">
        <v>91</v>
      </c>
      <c r="F96" s="2265"/>
      <c r="G96" s="2264"/>
      <c r="H96" s="1349"/>
      <c r="I96" s="1349"/>
      <c r="J96" s="1349"/>
      <c r="K96" s="1349"/>
      <c r="L96" s="1551"/>
      <c r="M96" s="1321"/>
      <c r="N96" s="1321"/>
      <c r="O96" s="1648"/>
      <c r="P96" s="1322"/>
      <c r="Q96" s="1350"/>
      <c r="R96" s="1322"/>
      <c r="S96" s="1324"/>
      <c r="T96" s="1325" t="s">
        <v>170</v>
      </c>
      <c r="U96" s="1326"/>
      <c r="V96" s="1326"/>
      <c r="W96" s="1326"/>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326"/>
      <c r="AS96" s="1326"/>
      <c r="AT96" s="1326"/>
      <c r="AU96" s="1326"/>
      <c r="AV96" s="1326"/>
      <c r="AW96" s="1326"/>
      <c r="AX96" s="1326"/>
      <c r="AY96" s="1326"/>
      <c r="AZ96" s="1326"/>
      <c r="BA96" s="1326"/>
      <c r="BB96" s="1326"/>
      <c r="BC96" s="1326"/>
      <c r="BD96" s="1326"/>
      <c r="BE96" s="1326"/>
      <c r="BF96" s="1326"/>
      <c r="BG96" s="1326"/>
      <c r="BH96" s="1326"/>
      <c r="BI96" s="1326"/>
      <c r="BJ96" s="1326"/>
      <c r="BK96" s="1326"/>
      <c r="BL96" s="1326"/>
      <c r="BM96" s="1326"/>
      <c r="BN96" s="1326"/>
      <c r="BO96" s="1326"/>
      <c r="BP96" s="1326"/>
      <c r="BQ96" s="1326"/>
      <c r="BR96" s="1326"/>
      <c r="BS96" s="1326"/>
      <c r="BT96" s="1326"/>
      <c r="BU96" s="1326"/>
      <c r="BV96" s="1326"/>
      <c r="BW96" s="1326"/>
      <c r="BX96" s="1326"/>
      <c r="BY96" s="1326"/>
      <c r="BZ96" s="1326"/>
      <c r="CA96" s="1326"/>
      <c r="CB96" s="1326"/>
      <c r="CC96" s="1326"/>
      <c r="CD96" s="1326"/>
      <c r="CE96" s="1326"/>
      <c r="CF96" s="1326"/>
      <c r="CG96" s="1326"/>
      <c r="CH96" s="1326"/>
      <c r="CI96" s="1326"/>
      <c r="CJ96" s="1326"/>
      <c r="CK96" s="1326"/>
      <c r="CL96" s="1326"/>
      <c r="CM96" s="1326"/>
      <c r="CN96" s="1326"/>
      <c r="CO96" s="1326"/>
      <c r="CP96" s="1326"/>
      <c r="CQ96" s="1326"/>
      <c r="CR96" s="1326"/>
      <c r="CS96" s="1326"/>
      <c r="CT96" s="1326"/>
      <c r="CU96" s="1326"/>
      <c r="CV96" s="1326"/>
      <c r="CW96" s="1326"/>
      <c r="CX96" s="1326"/>
      <c r="CY96" s="1326"/>
      <c r="CZ96" s="1326"/>
      <c r="DA96" s="1326"/>
      <c r="DB96" s="1326"/>
      <c r="DC96" s="1326"/>
      <c r="DD96" s="1326"/>
      <c r="DE96" s="1326"/>
      <c r="DF96" s="1326"/>
      <c r="DG96" s="1326"/>
      <c r="DH96" s="1648"/>
      <c r="DI96" s="1630"/>
      <c r="DJ96" s="1630" t="str">
        <f>IF(T96="","",T96)</f>
        <v>Добавить источник для дифференциации</v>
      </c>
      <c r="DK96" s="1630"/>
      <c r="DL96" s="1630"/>
      <c r="DM96" s="1648">
        <v>0</v>
      </c>
    </row>
    <row s="628" customFormat="1" customHeight="1" ht="0.75">
      <c r="A97" s="1349"/>
      <c r="B97" s="1349"/>
      <c r="C97" s="1349"/>
      <c r="D97" s="1349"/>
      <c r="E97" s="2265" t="s">
        <v>91</v>
      </c>
      <c r="F97" s="2264"/>
      <c r="G97" s="1349"/>
      <c r="H97" s="1349"/>
      <c r="I97" s="1349"/>
      <c r="J97" s="1349"/>
      <c r="K97" s="1349"/>
      <c r="L97" s="1551"/>
      <c r="M97" s="1327"/>
      <c r="N97" s="1327"/>
      <c r="O97" s="1648"/>
      <c r="P97" s="1322"/>
      <c r="Q97" s="1350"/>
      <c r="R97" s="1322"/>
      <c r="S97" s="1328"/>
      <c r="T97" s="1329" t="s">
        <v>171</v>
      </c>
      <c r="U97" s="1330"/>
      <c r="V97" s="1330"/>
      <c r="W97" s="1330"/>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330"/>
      <c r="AS97" s="1330"/>
      <c r="AT97" s="1330"/>
      <c r="AU97" s="1330"/>
      <c r="AV97" s="1330"/>
      <c r="AW97" s="1330"/>
      <c r="AX97" s="1330"/>
      <c r="AY97" s="1330"/>
      <c r="AZ97" s="1330"/>
      <c r="BA97" s="1330"/>
      <c r="BB97" s="1330"/>
      <c r="BC97" s="1330"/>
      <c r="BD97" s="1330"/>
      <c r="BE97" s="1330"/>
      <c r="BF97" s="1330"/>
      <c r="BG97" s="1330"/>
      <c r="BH97" s="1330"/>
      <c r="BI97" s="1330"/>
      <c r="BJ97" s="1330"/>
      <c r="BK97" s="1330"/>
      <c r="BL97" s="1330"/>
      <c r="BM97" s="1330"/>
      <c r="BN97" s="1330"/>
      <c r="BO97" s="1330"/>
      <c r="BP97" s="1330"/>
      <c r="BQ97" s="1330"/>
      <c r="BR97" s="1330"/>
      <c r="BS97" s="1330"/>
      <c r="BT97" s="1330"/>
      <c r="BU97" s="1330"/>
      <c r="BV97" s="1330"/>
      <c r="BW97" s="1330"/>
      <c r="BX97" s="1330"/>
      <c r="BY97" s="1330"/>
      <c r="BZ97" s="1330"/>
      <c r="CA97" s="1330"/>
      <c r="CB97" s="1330"/>
      <c r="CC97" s="1330"/>
      <c r="CD97" s="1330"/>
      <c r="CE97" s="1330"/>
      <c r="CF97" s="1330"/>
      <c r="CG97" s="1330"/>
      <c r="CH97" s="1330"/>
      <c r="CI97" s="1330"/>
      <c r="CJ97" s="1330"/>
      <c r="CK97" s="1330"/>
      <c r="CL97" s="1330"/>
      <c r="CM97" s="1330"/>
      <c r="CN97" s="1330"/>
      <c r="CO97" s="1330"/>
      <c r="CP97" s="1330"/>
      <c r="CQ97" s="1330"/>
      <c r="CR97" s="1330"/>
      <c r="CS97" s="1330"/>
      <c r="CT97" s="1330"/>
      <c r="CU97" s="1330"/>
      <c r="CV97" s="1330"/>
      <c r="CW97" s="1330"/>
      <c r="CX97" s="1330"/>
      <c r="CY97" s="1330"/>
      <c r="CZ97" s="1330"/>
      <c r="DA97" s="1330"/>
      <c r="DB97" s="1330"/>
      <c r="DC97" s="1330"/>
      <c r="DD97" s="1330"/>
      <c r="DE97" s="1330"/>
      <c r="DF97" s="1330"/>
      <c r="DG97" s="1330"/>
      <c r="DH97" s="1648"/>
      <c r="DI97" s="1630"/>
      <c r="DJ97" s="1630" t="str">
        <f>IF(T97="","",T97)</f>
        <v>Добавить централизованную систему для дифференциации</v>
      </c>
      <c r="DK97" s="1630"/>
      <c r="DL97" s="1630"/>
      <c r="DM97" s="1648">
        <v>0</v>
      </c>
    </row>
    <row s="628" customFormat="1" customHeight="1" ht="0.75">
      <c r="A98" s="1349"/>
      <c r="B98" s="1349"/>
      <c r="C98" s="1349"/>
      <c r="D98" s="1349"/>
      <c r="E98" s="2264" t="s">
        <v>91</v>
      </c>
      <c r="F98" s="1349"/>
      <c r="G98" s="1349"/>
      <c r="H98" s="1349"/>
      <c r="I98" s="1349"/>
      <c r="J98" s="1349"/>
      <c r="K98" s="1349"/>
      <c r="L98" s="1551"/>
      <c r="M98" s="1327"/>
      <c r="N98" s="1327"/>
      <c r="O98" s="1648"/>
      <c r="P98" s="1322"/>
      <c r="Q98" s="1350"/>
      <c r="R98" s="1322"/>
      <c r="S98" s="1328"/>
      <c r="T98" s="1331" t="s">
        <v>172</v>
      </c>
      <c r="U98" s="1330"/>
      <c r="V98" s="1330"/>
      <c r="W98" s="1330"/>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330"/>
      <c r="AS98" s="1330"/>
      <c r="AT98" s="1330"/>
      <c r="AU98" s="1330"/>
      <c r="AV98" s="1330"/>
      <c r="AW98" s="1330"/>
      <c r="AX98" s="1330"/>
      <c r="AY98" s="1330"/>
      <c r="AZ98" s="1330"/>
      <c r="BA98" s="1330"/>
      <c r="BB98" s="1330"/>
      <c r="BC98" s="1330"/>
      <c r="BD98" s="1330"/>
      <c r="BE98" s="1330"/>
      <c r="BF98" s="1330"/>
      <c r="BG98" s="1330"/>
      <c r="BH98" s="1330"/>
      <c r="BI98" s="1330"/>
      <c r="BJ98" s="1330"/>
      <c r="BK98" s="1330"/>
      <c r="BL98" s="1330"/>
      <c r="BM98" s="1330"/>
      <c r="BN98" s="1330"/>
      <c r="BO98" s="1330"/>
      <c r="BP98" s="1330"/>
      <c r="BQ98" s="1330"/>
      <c r="BR98" s="1330"/>
      <c r="BS98" s="1330"/>
      <c r="BT98" s="1330"/>
      <c r="BU98" s="1330"/>
      <c r="BV98" s="1330"/>
      <c r="BW98" s="1330"/>
      <c r="BX98" s="1330"/>
      <c r="BY98" s="1330"/>
      <c r="BZ98" s="1330"/>
      <c r="CA98" s="1330"/>
      <c r="CB98" s="1330"/>
      <c r="CC98" s="1330"/>
      <c r="CD98" s="1330"/>
      <c r="CE98" s="1330"/>
      <c r="CF98" s="1330"/>
      <c r="CG98" s="1330"/>
      <c r="CH98" s="1330"/>
      <c r="CI98" s="1330"/>
      <c r="CJ98" s="1330"/>
      <c r="CK98" s="1330"/>
      <c r="CL98" s="1330"/>
      <c r="CM98" s="1330"/>
      <c r="CN98" s="1330"/>
      <c r="CO98" s="1330"/>
      <c r="CP98" s="1330"/>
      <c r="CQ98" s="1330"/>
      <c r="CR98" s="1330"/>
      <c r="CS98" s="1330"/>
      <c r="CT98" s="1330"/>
      <c r="CU98" s="1330"/>
      <c r="CV98" s="1330"/>
      <c r="CW98" s="1330"/>
      <c r="CX98" s="1330"/>
      <c r="CY98" s="1330"/>
      <c r="CZ98" s="1330"/>
      <c r="DA98" s="1330"/>
      <c r="DB98" s="1330"/>
      <c r="DC98" s="1330"/>
      <c r="DD98" s="1330"/>
      <c r="DE98" s="1330"/>
      <c r="DF98" s="1330"/>
      <c r="DG98" s="1330"/>
      <c r="DH98" s="1648"/>
      <c r="DI98" s="1630"/>
      <c r="DJ98" s="1630" t="str">
        <f>IF(T98="","",T98)</f>
        <v>Добавить территорию для дифференциации</v>
      </c>
      <c r="DK98" s="1630"/>
      <c r="DL98" s="1630"/>
      <c r="DM98" s="1648">
        <v>0</v>
      </c>
    </row>
    <row s="1648" customFormat="1" customHeight="1" ht="1.05">
      <c r="A99" s="1320"/>
      <c r="B99" s="1320"/>
      <c r="C99" s="1320"/>
      <c r="D99" s="1320"/>
      <c r="E99" s="1349"/>
      <c r="F99" s="1320"/>
      <c r="G99" s="1320"/>
      <c r="H99" s="1320"/>
      <c r="I99" s="1320"/>
      <c r="J99" s="1320"/>
      <c r="K99" s="1320"/>
      <c r="L99" s="1345"/>
      <c r="M99" s="1327"/>
      <c r="N99" s="1327"/>
      <c r="P99" s="1322"/>
      <c r="Q99" s="1323"/>
      <c r="R99" s="1322"/>
      <c r="S99" s="1328"/>
      <c r="T99" s="1331" t="s">
        <v>189</v>
      </c>
      <c r="U99" s="1330"/>
      <c r="V99" s="1330"/>
      <c r="W99" s="1330"/>
      <c r="X99" s="1330"/>
      <c r="Y99" s="1330"/>
      <c r="Z99" s="1330"/>
      <c r="AA99" s="1330"/>
      <c r="AB99" s="1330"/>
      <c r="AC99" s="1330"/>
      <c r="AD99" s="1330"/>
      <c r="AE99" s="1330"/>
      <c r="AF99" s="1330"/>
      <c r="AG99" s="1330"/>
      <c r="AH99" s="1330"/>
      <c r="AI99" s="1330"/>
      <c r="AJ99" s="1330"/>
      <c r="AK99" s="1330"/>
      <c r="AL99" s="1330"/>
      <c r="AM99" s="1330"/>
      <c r="AN99" s="1330"/>
      <c r="AO99" s="1330"/>
      <c r="AP99" s="1330"/>
      <c r="AQ99" s="1330"/>
      <c r="AR99" s="1330"/>
      <c r="AS99" s="1330"/>
      <c r="AT99" s="1330"/>
      <c r="AU99" s="1330"/>
      <c r="AV99" s="1330"/>
      <c r="AW99" s="1330"/>
      <c r="AX99" s="1330"/>
      <c r="AY99" s="1330"/>
      <c r="AZ99" s="1330"/>
      <c r="BA99" s="1330"/>
      <c r="BB99" s="1330"/>
      <c r="BC99" s="1330"/>
      <c r="BD99" s="1330"/>
      <c r="BE99" s="1330"/>
      <c r="BF99" s="1330"/>
      <c r="BG99" s="1330"/>
      <c r="BH99" s="1330"/>
      <c r="BI99" s="1330"/>
      <c r="BJ99" s="1330"/>
      <c r="BK99" s="1330"/>
      <c r="BL99" s="1330"/>
      <c r="BM99" s="1330"/>
      <c r="BN99" s="1330"/>
      <c r="BO99" s="1330"/>
      <c r="BP99" s="1330"/>
      <c r="BQ99" s="1330"/>
      <c r="BR99" s="1330"/>
      <c r="BS99" s="1330"/>
      <c r="BT99" s="1330"/>
      <c r="BU99" s="1330"/>
      <c r="BV99" s="1330"/>
      <c r="BW99" s="1330"/>
      <c r="BX99" s="1330"/>
      <c r="BY99" s="1330"/>
      <c r="BZ99" s="1330"/>
      <c r="CA99" s="1330"/>
      <c r="CB99" s="1330"/>
      <c r="CC99" s="1330"/>
      <c r="CD99" s="1330"/>
      <c r="CE99" s="1330"/>
      <c r="CF99" s="1330"/>
      <c r="CG99" s="1330"/>
      <c r="CH99" s="1330"/>
      <c r="CI99" s="1330"/>
      <c r="CJ99" s="1330"/>
      <c r="CK99" s="1330"/>
      <c r="CL99" s="1330"/>
      <c r="CM99" s="1330"/>
      <c r="CN99" s="1330"/>
      <c r="CO99" s="1330"/>
      <c r="CP99" s="1330"/>
      <c r="CQ99" s="1330"/>
      <c r="CR99" s="1330"/>
      <c r="CS99" s="1330"/>
      <c r="CT99" s="1330"/>
      <c r="CU99" s="1330"/>
      <c r="CV99" s="1330"/>
      <c r="CW99" s="1330"/>
      <c r="CX99" s="1330"/>
      <c r="CY99" s="1330"/>
      <c r="CZ99" s="1330"/>
      <c r="DA99" s="1330"/>
      <c r="DB99" s="1330"/>
      <c r="DC99" s="1330"/>
      <c r="DD99" s="1330"/>
      <c r="DE99" s="2729"/>
      <c r="DF99" s="1330"/>
      <c r="DG99" s="1330"/>
      <c r="DI99" s="795"/>
      <c r="DJ99" s="795" t="str">
        <f>IF(T99="","",T99)</f>
        <v>Добавить наименование тарифа</v>
      </c>
      <c r="DK99" s="795"/>
      <c r="DL99" s="795"/>
      <c r="DM99" s="524">
        <v>1</v>
      </c>
    </row>
    <row customHeight="1" ht="11.549999999999999">
      <c r="M100" s="1166"/>
      <c r="N100" s="1166"/>
      <c r="O100" s="543"/>
      <c r="P100" s="1161"/>
      <c r="Q100" s="1161"/>
      <c r="R100" s="1161"/>
      <c r="S100" s="1161"/>
      <c r="AL100" s="1641"/>
      <c r="AM100" s="1641"/>
      <c r="AN100" s="1641"/>
      <c r="AO100" s="1641"/>
      <c r="AP100" s="1641"/>
      <c r="AQ100" s="1641"/>
      <c r="AR100" s="1641"/>
      <c r="AS100" s="1641"/>
      <c r="AT100" s="1641"/>
      <c r="AU100" s="1641"/>
      <c r="AV100" s="1641"/>
      <c r="AW100" s="1641"/>
      <c r="AX100" s="1641"/>
      <c r="AY100" s="1641"/>
      <c r="AZ100" s="1641"/>
      <c r="BA100" s="1641"/>
      <c r="BB100" s="1641"/>
      <c r="BC100" s="1641"/>
      <c r="BD100" s="1641"/>
      <c r="BE100" s="1641"/>
      <c r="BF100" s="1641"/>
      <c r="BG100" s="1641"/>
      <c r="BH100" s="1641"/>
      <c r="BI100" s="1641"/>
      <c r="BJ100" s="1641"/>
      <c r="BK100" s="1641"/>
      <c r="BL100" s="1641"/>
      <c r="BM100" s="1641"/>
      <c r="BN100" s="1641"/>
      <c r="BO100" s="1641"/>
      <c r="BP100" s="1641"/>
      <c r="BQ100" s="1641"/>
      <c r="BR100" s="1641"/>
      <c r="BS100" s="1641"/>
      <c r="BT100" s="1641"/>
      <c r="BU100" s="1641"/>
      <c r="BV100" s="1641"/>
      <c r="BW100" s="1641"/>
      <c r="BX100" s="1641"/>
      <c r="BY100" s="1641"/>
      <c r="BZ100" s="1641"/>
      <c r="CA100" s="1641"/>
      <c r="CB100" s="1641"/>
      <c r="CC100" s="1641"/>
      <c r="CD100" s="1641"/>
      <c r="CE100" s="1641"/>
      <c r="CF100" s="1641"/>
      <c r="CG100" s="1641"/>
      <c r="CH100" s="1641"/>
      <c r="CI100" s="1641"/>
      <c r="CJ100" s="1641"/>
      <c r="CK100" s="1641"/>
      <c r="CL100" s="1641"/>
      <c r="CM100" s="1641"/>
      <c r="CN100" s="1641"/>
      <c r="CO100" s="1641"/>
      <c r="CP100" s="1641"/>
      <c r="CQ100" s="1641"/>
      <c r="CR100" s="1641"/>
      <c r="CS100" s="1641"/>
      <c r="CT100" s="1641"/>
      <c r="CU100" s="1641"/>
      <c r="CV100" s="1641"/>
      <c r="CW100" s="1641"/>
      <c r="CX100" s="1641"/>
      <c r="CY100" s="1641"/>
      <c r="CZ100" s="1641"/>
      <c r="DA100" s="1641"/>
      <c r="DB100" s="1641"/>
      <c r="DC100" s="1641"/>
      <c r="DD100" s="1641"/>
      <c r="DE100" s="2722"/>
      <c r="DH100" s="1161"/>
      <c r="DI100" s="1161"/>
      <c r="DJ100" s="1161"/>
      <c r="DK100" s="1161"/>
      <c r="DL100" s="1161"/>
      <c r="DM100" s="1161">
        <v>11</v>
      </c>
    </row>
    <row customHeight="1" ht="28.5">
      <c r="O101" s="543"/>
      <c r="S101" s="1259"/>
      <c r="T101" s="2291"/>
      <c r="U101" s="2291"/>
      <c r="V101" s="2291"/>
      <c r="W101" s="2291"/>
      <c r="X101" s="2291"/>
      <c r="Y101" s="2291"/>
      <c r="Z101" s="2291"/>
      <c r="AA101" s="2291"/>
      <c r="AB101" s="2291"/>
      <c r="AC101" s="2291"/>
      <c r="AD101" s="2291"/>
      <c r="AE101" s="2291"/>
      <c r="AF101" s="2291"/>
      <c r="AG101" s="2291"/>
      <c r="AH101" s="2291"/>
      <c r="AI101" s="2291"/>
      <c r="AJ101" s="2291"/>
      <c r="AK101" s="2291"/>
      <c r="AL101" s="2391"/>
      <c r="AM101" s="2391"/>
      <c r="AN101" s="2391"/>
      <c r="AO101" s="2391"/>
      <c r="AP101" s="2391"/>
      <c r="AQ101" s="2391"/>
      <c r="AR101" s="2391"/>
      <c r="AS101" s="2391"/>
      <c r="AT101" s="2391"/>
      <c r="AU101" s="2391"/>
      <c r="AV101" s="2391"/>
      <c r="AW101" s="2391"/>
      <c r="AX101" s="2391"/>
      <c r="AY101" s="2391"/>
      <c r="AZ101" s="2391"/>
      <c r="BA101" s="2391"/>
      <c r="BB101" s="2391"/>
      <c r="BC101" s="2391"/>
      <c r="BD101" s="2391"/>
      <c r="BE101" s="2391"/>
      <c r="BF101" s="2391"/>
      <c r="BG101" s="2391"/>
      <c r="BH101" s="2391"/>
      <c r="BI101" s="2391"/>
      <c r="BJ101" s="2391"/>
      <c r="BK101" s="2391"/>
      <c r="BL101" s="2391"/>
      <c r="BM101" s="2391"/>
      <c r="BN101" s="2391"/>
      <c r="BO101" s="2391"/>
      <c r="BP101" s="2391"/>
      <c r="BQ101" s="2391"/>
      <c r="BR101" s="2391"/>
      <c r="BS101" s="2391"/>
      <c r="BT101" s="2391"/>
      <c r="BU101" s="2391"/>
      <c r="BV101" s="2391"/>
      <c r="BW101" s="2391"/>
      <c r="BX101" s="2391"/>
      <c r="BY101" s="2391"/>
      <c r="BZ101" s="2391"/>
      <c r="CA101" s="2391"/>
      <c r="CB101" s="2391"/>
      <c r="CC101" s="2391"/>
      <c r="CD101" s="2391"/>
      <c r="CE101" s="2391"/>
      <c r="CF101" s="2391"/>
      <c r="CG101" s="2391"/>
      <c r="CH101" s="2391"/>
      <c r="CI101" s="2391"/>
      <c r="CJ101" s="2391"/>
      <c r="CK101" s="2391"/>
      <c r="CL101" s="2391"/>
      <c r="CM101" s="2391"/>
      <c r="CN101" s="2391"/>
      <c r="CO101" s="2391"/>
      <c r="CP101" s="2391"/>
      <c r="CQ101" s="2391"/>
      <c r="CR101" s="2391"/>
      <c r="CS101" s="2391"/>
      <c r="CT101" s="2391"/>
      <c r="CU101" s="2391"/>
      <c r="CV101" s="2391"/>
      <c r="CW101" s="2391"/>
      <c r="CX101" s="2391"/>
      <c r="CY101" s="2391"/>
      <c r="CZ101" s="2391"/>
      <c r="DA101" s="2391"/>
      <c r="DB101" s="2391"/>
      <c r="DC101" s="2391"/>
      <c r="DD101" s="2391"/>
      <c r="DE101" s="2744"/>
      <c r="DF101" s="2291"/>
      <c r="DG101" s="2291"/>
      <c r="DM101" s="1161">
        <v>27</v>
      </c>
    </row>
    <row customHeight="1" ht="65.25">
      <c r="O102" s="543"/>
      <c r="T102" s="2291"/>
      <c r="U102" s="2291"/>
      <c r="V102" s="2291"/>
      <c r="W102" s="2291"/>
      <c r="X102" s="2291"/>
      <c r="Y102" s="2291"/>
      <c r="Z102" s="2291"/>
      <c r="AA102" s="2291"/>
      <c r="AB102" s="2291"/>
      <c r="AC102" s="2291"/>
      <c r="AD102" s="2291"/>
      <c r="AE102" s="2291"/>
      <c r="AF102" s="2291"/>
      <c r="AG102" s="2291"/>
      <c r="AH102" s="2291"/>
      <c r="AI102" s="2291"/>
      <c r="AJ102" s="2291"/>
      <c r="AK102" s="2291"/>
      <c r="AL102" s="2391"/>
      <c r="AM102" s="2391"/>
      <c r="AN102" s="2391"/>
      <c r="AO102" s="2391"/>
      <c r="AP102" s="2391"/>
      <c r="AQ102" s="2391"/>
      <c r="AR102" s="2391"/>
      <c r="AS102" s="2391"/>
      <c r="AT102" s="2391"/>
      <c r="AU102" s="2391"/>
      <c r="AV102" s="2391"/>
      <c r="AW102" s="2391"/>
      <c r="AX102" s="2391"/>
      <c r="AY102" s="2391"/>
      <c r="AZ102" s="2391"/>
      <c r="BA102" s="2391"/>
      <c r="BB102" s="2391"/>
      <c r="BC102" s="2391"/>
      <c r="BD102" s="2391"/>
      <c r="BE102" s="2391"/>
      <c r="BF102" s="2391"/>
      <c r="BG102" s="2391"/>
      <c r="BH102" s="2391"/>
      <c r="BI102" s="2391"/>
      <c r="BJ102" s="2391"/>
      <c r="BK102" s="2391"/>
      <c r="BL102" s="2391"/>
      <c r="BM102" s="2391"/>
      <c r="BN102" s="2391"/>
      <c r="BO102" s="2391"/>
      <c r="BP102" s="2391"/>
      <c r="BQ102" s="2391"/>
      <c r="BR102" s="2391"/>
      <c r="BS102" s="2391"/>
      <c r="BT102" s="2391"/>
      <c r="BU102" s="2391"/>
      <c r="BV102" s="2391"/>
      <c r="BW102" s="2391"/>
      <c r="BX102" s="2391"/>
      <c r="BY102" s="2391"/>
      <c r="BZ102" s="2391"/>
      <c r="CA102" s="2391"/>
      <c r="CB102" s="2391"/>
      <c r="CC102" s="2391"/>
      <c r="CD102" s="2391"/>
      <c r="CE102" s="2391"/>
      <c r="CF102" s="2391"/>
      <c r="CG102" s="2391"/>
      <c r="CH102" s="2391"/>
      <c r="CI102" s="2391"/>
      <c r="CJ102" s="2391"/>
      <c r="CK102" s="2391"/>
      <c r="CL102" s="2391"/>
      <c r="CM102" s="2391"/>
      <c r="CN102" s="2391"/>
      <c r="CO102" s="2391"/>
      <c r="CP102" s="2391"/>
      <c r="CQ102" s="2391"/>
      <c r="CR102" s="2391"/>
      <c r="CS102" s="2391"/>
      <c r="CT102" s="2391"/>
      <c r="CU102" s="2391"/>
      <c r="CV102" s="2391"/>
      <c r="CW102" s="2391"/>
      <c r="CX102" s="2391"/>
      <c r="CY102" s="2391"/>
      <c r="CZ102" s="2391"/>
      <c r="DA102" s="2391"/>
      <c r="DB102" s="2391"/>
      <c r="DC102" s="2391"/>
      <c r="DD102" s="2391"/>
      <c r="DE102" s="2744"/>
      <c r="DF102" s="2291"/>
      <c r="DG102" s="2291"/>
      <c r="DM102" s="1161">
        <v>62</v>
      </c>
    </row>
    <row customHeight="1" ht="14.699999999999998">
      <c r="O103" s="543"/>
      <c r="AL103" s="1641"/>
      <c r="AM103" s="1641"/>
      <c r="AN103" s="1641"/>
      <c r="AO103" s="1641"/>
      <c r="AP103" s="1641"/>
      <c r="AQ103" s="1641"/>
      <c r="AR103" s="1641"/>
      <c r="AS103" s="1641"/>
      <c r="AT103" s="1641"/>
      <c r="AU103" s="1641"/>
      <c r="AV103" s="1641"/>
      <c r="AW103" s="1641"/>
      <c r="AX103" s="1641"/>
      <c r="AY103" s="1641"/>
      <c r="AZ103" s="1641"/>
      <c r="BA103" s="1641"/>
      <c r="BB103" s="1641"/>
      <c r="BC103" s="1641"/>
      <c r="BD103" s="1641"/>
      <c r="BE103" s="1641"/>
      <c r="BF103" s="1641"/>
      <c r="BG103" s="1641"/>
      <c r="BH103" s="1641"/>
      <c r="BI103" s="1641"/>
      <c r="BJ103" s="1641"/>
      <c r="BK103" s="1641"/>
      <c r="BL103" s="1641"/>
      <c r="BM103" s="1641"/>
      <c r="BN103" s="1641"/>
      <c r="BO103" s="1641"/>
      <c r="BP103" s="1641"/>
      <c r="BQ103" s="1641"/>
      <c r="BR103" s="1641"/>
      <c r="BS103" s="1641"/>
      <c r="BT103" s="1641"/>
      <c r="BU103" s="1641"/>
      <c r="BV103" s="1641"/>
      <c r="BW103" s="1641"/>
      <c r="BX103" s="1641"/>
      <c r="BY103" s="1641"/>
      <c r="BZ103" s="1641"/>
      <c r="CA103" s="1641"/>
      <c r="CB103" s="1641"/>
      <c r="CC103" s="1641"/>
      <c r="CD103" s="1641"/>
      <c r="CE103" s="1641"/>
      <c r="CF103" s="1641"/>
      <c r="CG103" s="1641"/>
      <c r="CH103" s="1641"/>
      <c r="CI103" s="1641"/>
      <c r="CJ103" s="1641"/>
      <c r="CK103" s="1641"/>
      <c r="CL103" s="1641"/>
      <c r="CM103" s="1641"/>
      <c r="CN103" s="1641"/>
      <c r="CO103" s="1641"/>
      <c r="CP103" s="1641"/>
      <c r="CQ103" s="1641"/>
      <c r="CR103" s="1641"/>
      <c r="CS103" s="1641"/>
      <c r="CT103" s="1641"/>
      <c r="CU103" s="1641"/>
      <c r="CV103" s="1641"/>
      <c r="CW103" s="1641"/>
      <c r="CX103" s="1641"/>
      <c r="CY103" s="1641"/>
      <c r="CZ103" s="1641"/>
      <c r="DA103" s="1641"/>
      <c r="DB103" s="1641"/>
      <c r="DC103" s="1641"/>
      <c r="DD103" s="1641"/>
      <c r="DE103" s="2722"/>
      <c r="DM103" s="1161">
        <v>14</v>
      </c>
    </row>
    <row customHeight="1" ht="18.75">
      <c r="O104" s="543"/>
      <c r="S104" s="1259"/>
      <c r="T104" s="2291"/>
      <c r="U104" s="2291"/>
      <c r="V104" s="2291"/>
      <c r="W104" s="2291"/>
      <c r="X104" s="2291"/>
      <c r="Y104" s="2291"/>
      <c r="Z104" s="2291"/>
      <c r="AA104" s="2291"/>
      <c r="AB104" s="2291"/>
      <c r="AC104" s="2291"/>
      <c r="AD104" s="2291"/>
      <c r="AE104" s="2291"/>
      <c r="AF104" s="2291"/>
      <c r="AG104" s="2291"/>
      <c r="AH104" s="2291"/>
      <c r="AI104" s="2291"/>
      <c r="AJ104" s="2291"/>
      <c r="AK104" s="2291"/>
      <c r="AL104" s="2391"/>
      <c r="AM104" s="2391"/>
      <c r="AN104" s="2391"/>
      <c r="AO104" s="2391"/>
      <c r="AP104" s="2391"/>
      <c r="AQ104" s="2391"/>
      <c r="AR104" s="2391"/>
      <c r="AS104" s="2391"/>
      <c r="AT104" s="2391"/>
      <c r="AU104" s="2391"/>
      <c r="AV104" s="2391"/>
      <c r="AW104" s="2391"/>
      <c r="AX104" s="2391"/>
      <c r="AY104" s="2391"/>
      <c r="AZ104" s="2391"/>
      <c r="BA104" s="2391"/>
      <c r="BB104" s="2391"/>
      <c r="BC104" s="2391"/>
      <c r="BD104" s="2391"/>
      <c r="BE104" s="2391"/>
      <c r="BF104" s="2391"/>
      <c r="BG104" s="2391"/>
      <c r="BH104" s="2391"/>
      <c r="BI104" s="2391"/>
      <c r="BJ104" s="2391"/>
      <c r="BK104" s="2391"/>
      <c r="BL104" s="2391"/>
      <c r="BM104" s="2391"/>
      <c r="BN104" s="2391"/>
      <c r="BO104" s="2391"/>
      <c r="BP104" s="2391"/>
      <c r="BQ104" s="2391"/>
      <c r="BR104" s="2391"/>
      <c r="BS104" s="2391"/>
      <c r="BT104" s="2391"/>
      <c r="BU104" s="2391"/>
      <c r="BV104" s="2391"/>
      <c r="BW104" s="2391"/>
      <c r="BX104" s="2391"/>
      <c r="BY104" s="2391"/>
      <c r="BZ104" s="2391"/>
      <c r="CA104" s="2391"/>
      <c r="CB104" s="2391"/>
      <c r="CC104" s="2391"/>
      <c r="CD104" s="2391"/>
      <c r="CE104" s="2391"/>
      <c r="CF104" s="2391"/>
      <c r="CG104" s="2391"/>
      <c r="CH104" s="2391"/>
      <c r="CI104" s="2391"/>
      <c r="CJ104" s="2391"/>
      <c r="CK104" s="2391"/>
      <c r="CL104" s="2391"/>
      <c r="CM104" s="2391"/>
      <c r="CN104" s="2391"/>
      <c r="CO104" s="2391"/>
      <c r="CP104" s="2391"/>
      <c r="CQ104" s="2391"/>
      <c r="CR104" s="2391"/>
      <c r="CS104" s="2391"/>
      <c r="CT104" s="2391"/>
      <c r="CU104" s="2391"/>
      <c r="CV104" s="2391"/>
      <c r="CW104" s="2391"/>
      <c r="CX104" s="2391"/>
      <c r="CY104" s="2391"/>
      <c r="CZ104" s="2391"/>
      <c r="DA104" s="2391"/>
      <c r="DB104" s="2391"/>
      <c r="DC104" s="2391"/>
      <c r="DD104" s="2391"/>
      <c r="DE104" s="2744"/>
      <c r="DF104" s="2291"/>
      <c r="DG104" s="2291"/>
      <c r="DM104" s="1161">
        <v>18</v>
      </c>
    </row>
    <row customHeight="1" ht="18.75">
      <c r="O105" s="543"/>
      <c r="T105" s="2291"/>
      <c r="U105" s="2291"/>
      <c r="V105" s="2291"/>
      <c r="W105" s="2291"/>
      <c r="X105" s="2291"/>
      <c r="Y105" s="2291"/>
      <c r="Z105" s="2291"/>
      <c r="AA105" s="2291"/>
      <c r="AB105" s="2291"/>
      <c r="AC105" s="2291"/>
      <c r="AD105" s="2291"/>
      <c r="AE105" s="2291"/>
      <c r="AF105" s="2291"/>
      <c r="AG105" s="2291"/>
      <c r="AH105" s="2291"/>
      <c r="AI105" s="2291"/>
      <c r="AJ105" s="2291"/>
      <c r="AK105" s="2291"/>
      <c r="AL105" s="2391"/>
      <c r="AM105" s="2391"/>
      <c r="AN105" s="2391"/>
      <c r="AO105" s="2391"/>
      <c r="AP105" s="2391"/>
      <c r="AQ105" s="2391"/>
      <c r="AR105" s="2391"/>
      <c r="AS105" s="2391"/>
      <c r="AT105" s="2391"/>
      <c r="AU105" s="2391"/>
      <c r="AV105" s="2391"/>
      <c r="AW105" s="2391"/>
      <c r="AX105" s="2391"/>
      <c r="AY105" s="2391"/>
      <c r="AZ105" s="2391"/>
      <c r="BA105" s="2391"/>
      <c r="BB105" s="2391"/>
      <c r="BC105" s="2391"/>
      <c r="BD105" s="2391"/>
      <c r="BE105" s="2391"/>
      <c r="BF105" s="2391"/>
      <c r="BG105" s="2391"/>
      <c r="BH105" s="2391"/>
      <c r="BI105" s="2391"/>
      <c r="BJ105" s="2391"/>
      <c r="BK105" s="2391"/>
      <c r="BL105" s="2391"/>
      <c r="BM105" s="2391"/>
      <c r="BN105" s="2391"/>
      <c r="BO105" s="2391"/>
      <c r="BP105" s="2391"/>
      <c r="BQ105" s="2391"/>
      <c r="BR105" s="2391"/>
      <c r="BS105" s="2391"/>
      <c r="BT105" s="2391"/>
      <c r="BU105" s="2391"/>
      <c r="BV105" s="2391"/>
      <c r="BW105" s="2391"/>
      <c r="BX105" s="2391"/>
      <c r="BY105" s="2391"/>
      <c r="BZ105" s="2391"/>
      <c r="CA105" s="2391"/>
      <c r="CB105" s="2391"/>
      <c r="CC105" s="2391"/>
      <c r="CD105" s="2391"/>
      <c r="CE105" s="2391"/>
      <c r="CF105" s="2391"/>
      <c r="CG105" s="2391"/>
      <c r="CH105" s="2391"/>
      <c r="CI105" s="2391"/>
      <c r="CJ105" s="2391"/>
      <c r="CK105" s="2391"/>
      <c r="CL105" s="2391"/>
      <c r="CM105" s="2391"/>
      <c r="CN105" s="2391"/>
      <c r="CO105" s="2391"/>
      <c r="CP105" s="2391"/>
      <c r="CQ105" s="2391"/>
      <c r="CR105" s="2391"/>
      <c r="CS105" s="2391"/>
      <c r="CT105" s="2391"/>
      <c r="CU105" s="2391"/>
      <c r="CV105" s="2391"/>
      <c r="CW105" s="2391"/>
      <c r="CX105" s="2391"/>
      <c r="CY105" s="2391"/>
      <c r="CZ105" s="2391"/>
      <c r="DA105" s="2391"/>
      <c r="DB105" s="2391"/>
      <c r="DC105" s="2391"/>
      <c r="DD105" s="2391"/>
      <c r="DE105" s="2744"/>
      <c r="DF105" s="2291"/>
      <c r="DG105" s="2291"/>
      <c r="DM105" s="1161">
        <v>18</v>
      </c>
    </row>
    <row customHeight="1" ht="29.25">
      <c r="O106" s="543"/>
      <c r="S106" s="1259"/>
      <c r="T106" s="2291"/>
      <c r="U106" s="2291"/>
      <c r="V106" s="2291"/>
      <c r="W106" s="2291"/>
      <c r="X106" s="2291"/>
      <c r="Y106" s="2291"/>
      <c r="Z106" s="2291"/>
      <c r="AA106" s="2291"/>
      <c r="AB106" s="2291"/>
      <c r="AC106" s="2291"/>
      <c r="AD106" s="2291"/>
      <c r="AE106" s="2291"/>
      <c r="AF106" s="2291"/>
      <c r="AG106" s="2291"/>
      <c r="AH106" s="2291"/>
      <c r="AI106" s="2291"/>
      <c r="AJ106" s="2291"/>
      <c r="AK106" s="2291"/>
      <c r="AL106" s="2391"/>
      <c r="AM106" s="2391"/>
      <c r="AN106" s="2391"/>
      <c r="AO106" s="2391"/>
      <c r="AP106" s="2391"/>
      <c r="AQ106" s="2391"/>
      <c r="AR106" s="2391"/>
      <c r="AS106" s="2391"/>
      <c r="AT106" s="2391"/>
      <c r="AU106" s="2391"/>
      <c r="AV106" s="2391"/>
      <c r="AW106" s="2391"/>
      <c r="AX106" s="2391"/>
      <c r="AY106" s="2391"/>
      <c r="AZ106" s="2391"/>
      <c r="BA106" s="2391"/>
      <c r="BB106" s="2391"/>
      <c r="BC106" s="2391"/>
      <c r="BD106" s="2391"/>
      <c r="BE106" s="2391"/>
      <c r="BF106" s="2391"/>
      <c r="BG106" s="2391"/>
      <c r="BH106" s="2391"/>
      <c r="BI106" s="2391"/>
      <c r="BJ106" s="2391"/>
      <c r="BK106" s="2391"/>
      <c r="BL106" s="2391"/>
      <c r="BM106" s="2391"/>
      <c r="BN106" s="2391"/>
      <c r="BO106" s="2391"/>
      <c r="BP106" s="2391"/>
      <c r="BQ106" s="2391"/>
      <c r="BR106" s="2391"/>
      <c r="BS106" s="2391"/>
      <c r="BT106" s="2391"/>
      <c r="BU106" s="2391"/>
      <c r="BV106" s="2391"/>
      <c r="BW106" s="2391"/>
      <c r="BX106" s="2391"/>
      <c r="BY106" s="2391"/>
      <c r="BZ106" s="2391"/>
      <c r="CA106" s="2391"/>
      <c r="CB106" s="2391"/>
      <c r="CC106" s="2391"/>
      <c r="CD106" s="2391"/>
      <c r="CE106" s="2391"/>
      <c r="CF106" s="2391"/>
      <c r="CG106" s="2391"/>
      <c r="CH106" s="2391"/>
      <c r="CI106" s="2391"/>
      <c r="CJ106" s="2391"/>
      <c r="CK106" s="2391"/>
      <c r="CL106" s="2391"/>
      <c r="CM106" s="2391"/>
      <c r="CN106" s="2391"/>
      <c r="CO106" s="2391"/>
      <c r="CP106" s="2391"/>
      <c r="CQ106" s="2391"/>
      <c r="CR106" s="2391"/>
      <c r="CS106" s="2391"/>
      <c r="CT106" s="2391"/>
      <c r="CU106" s="2391"/>
      <c r="CV106" s="2391"/>
      <c r="CW106" s="2391"/>
      <c r="CX106" s="2391"/>
      <c r="CY106" s="2391"/>
      <c r="CZ106" s="2391"/>
      <c r="DA106" s="2391"/>
      <c r="DB106" s="2391"/>
      <c r="DC106" s="2391"/>
      <c r="DD106" s="2391"/>
      <c r="DE106" s="2744"/>
      <c r="DF106" s="2291"/>
      <c r="DG106" s="2291"/>
      <c r="DM106" s="1161">
        <v>28</v>
      </c>
    </row>
    <row customHeight="1" ht="22.5" hidden="1">
      <c r="A107" s="1166" t="s">
        <v>83</v>
      </c>
      <c r="B107" s="1166">
        <v>0</v>
      </c>
      <c r="C107" s="1166">
        <v>0</v>
      </c>
      <c r="D107" s="1166">
        <v>0</v>
      </c>
      <c r="E107" s="1166">
        <v>0</v>
      </c>
      <c r="F107" s="1166">
        <v>0</v>
      </c>
      <c r="G107" s="1166">
        <v>0</v>
      </c>
      <c r="H107" s="1166">
        <v>0</v>
      </c>
      <c r="I107" s="1166">
        <v>0</v>
      </c>
      <c r="J107" s="1166">
        <v>0</v>
      </c>
      <c r="K107" s="1166">
        <v>0</v>
      </c>
      <c r="L107" s="1335">
        <v>0</v>
      </c>
      <c r="M107" s="1368">
        <v>0</v>
      </c>
      <c r="N107" s="1368">
        <v>0</v>
      </c>
      <c r="O107" s="1368">
        <v>0</v>
      </c>
      <c r="P107" s="1334">
        <v>3</v>
      </c>
      <c r="Q107" s="350">
        <v>3</v>
      </c>
      <c r="R107" s="350">
        <v>3</v>
      </c>
      <c r="S107" s="587">
        <v>12</v>
      </c>
      <c r="T107" s="1161">
        <v>31</v>
      </c>
      <c r="U107" s="1161">
        <v>0</v>
      </c>
      <c r="V107" s="1161">
        <v>0</v>
      </c>
      <c r="W107" s="1161">
        <v>0</v>
      </c>
      <c r="X107" s="1161">
        <v>0</v>
      </c>
      <c r="Y107" s="1161">
        <v>0</v>
      </c>
      <c r="Z107" s="1161">
        <v>0</v>
      </c>
      <c r="AA107" s="1161">
        <v>0</v>
      </c>
      <c r="AB107" s="1161">
        <v>0</v>
      </c>
      <c r="AC107" s="1161">
        <v>0</v>
      </c>
      <c r="AD107" s="1161">
        <v>24</v>
      </c>
      <c r="AE107" s="1161">
        <v>0</v>
      </c>
      <c r="AF107" s="1161">
        <v>24</v>
      </c>
      <c r="AG107" s="1161">
        <v>24</v>
      </c>
      <c r="AH107" s="1161">
        <v>11</v>
      </c>
      <c r="AI107" s="1161">
        <v>3</v>
      </c>
      <c r="AJ107" s="1161">
        <v>11</v>
      </c>
      <c r="AK107" s="1161">
        <v>0</v>
      </c>
      <c r="AL107" s="1641">
        <v>0</v>
      </c>
      <c r="AM107" s="1641">
        <v>0</v>
      </c>
      <c r="AN107" s="1641">
        <v>0</v>
      </c>
      <c r="AO107" s="1641">
        <v>0</v>
      </c>
      <c r="AP107" s="1641">
        <v>0</v>
      </c>
      <c r="AQ107" s="1641">
        <v>0</v>
      </c>
      <c r="AR107" s="1641">
        <v>0</v>
      </c>
      <c r="AS107" s="1641">
        <v>0</v>
      </c>
      <c r="AT107" s="1641">
        <v>0</v>
      </c>
      <c r="AU107" s="1641">
        <v>0</v>
      </c>
      <c r="AV107" s="1641">
        <v>0</v>
      </c>
      <c r="AW107" s="1641">
        <v>0</v>
      </c>
      <c r="AX107" s="1641">
        <v>0</v>
      </c>
      <c r="AY107" s="1641">
        <v>0</v>
      </c>
      <c r="AZ107" s="1641">
        <v>0</v>
      </c>
      <c r="BA107" s="1641">
        <v>0</v>
      </c>
      <c r="BB107" s="1641">
        <v>0</v>
      </c>
      <c r="BC107" s="1641">
        <v>0</v>
      </c>
      <c r="BD107" s="1641">
        <v>0</v>
      </c>
      <c r="BE107" s="1641">
        <v>0</v>
      </c>
      <c r="BF107" s="1641">
        <v>0</v>
      </c>
      <c r="BG107" s="1641">
        <v>0</v>
      </c>
      <c r="BH107" s="1641">
        <v>0</v>
      </c>
      <c r="BI107" s="1641">
        <v>0</v>
      </c>
      <c r="BJ107" s="1641">
        <v>0</v>
      </c>
      <c r="BK107" s="1641">
        <v>0</v>
      </c>
      <c r="BL107" s="1641">
        <v>0</v>
      </c>
      <c r="BM107" s="1641">
        <v>0</v>
      </c>
      <c r="BN107" s="1641">
        <v>0</v>
      </c>
      <c r="BO107" s="1641">
        <v>0</v>
      </c>
      <c r="BP107" s="1641">
        <v>0</v>
      </c>
      <c r="BQ107" s="1641">
        <v>0</v>
      </c>
      <c r="BR107" s="1641">
        <v>0</v>
      </c>
      <c r="BS107" s="1641">
        <v>0</v>
      </c>
      <c r="BT107" s="1641">
        <v>0</v>
      </c>
      <c r="BU107" s="1641">
        <v>0</v>
      </c>
      <c r="BV107" s="1641">
        <v>0</v>
      </c>
      <c r="BW107" s="1641">
        <v>0</v>
      </c>
      <c r="BX107" s="1641">
        <v>0</v>
      </c>
      <c r="BY107" s="1641">
        <v>0</v>
      </c>
      <c r="BZ107" s="1641">
        <v>0</v>
      </c>
      <c r="CA107" s="1641">
        <v>0</v>
      </c>
      <c r="CB107" s="1641">
        <v>0</v>
      </c>
      <c r="CC107" s="1641">
        <v>0</v>
      </c>
      <c r="CD107" s="1641">
        <v>0</v>
      </c>
      <c r="CE107" s="1641">
        <v>0</v>
      </c>
      <c r="CF107" s="1641">
        <v>0</v>
      </c>
      <c r="CG107" s="1641">
        <v>0</v>
      </c>
      <c r="CH107" s="1641">
        <v>0</v>
      </c>
      <c r="CI107" s="1641">
        <v>0</v>
      </c>
      <c r="CJ107" s="1641">
        <v>0</v>
      </c>
      <c r="CK107" s="1641">
        <v>0</v>
      </c>
      <c r="CL107" s="1641">
        <v>0</v>
      </c>
      <c r="CM107" s="1641">
        <v>0</v>
      </c>
      <c r="CN107" s="1641">
        <v>0</v>
      </c>
      <c r="CO107" s="1641">
        <v>0</v>
      </c>
      <c r="CP107" s="1641">
        <v>0</v>
      </c>
      <c r="CQ107" s="1641">
        <v>0</v>
      </c>
      <c r="CR107" s="1641">
        <v>0</v>
      </c>
      <c r="CS107" s="1641">
        <v>0</v>
      </c>
      <c r="CT107" s="1641">
        <v>0</v>
      </c>
      <c r="CU107" s="1641">
        <v>0</v>
      </c>
      <c r="CV107" s="1641">
        <v>0</v>
      </c>
      <c r="CW107" s="1641">
        <v>0</v>
      </c>
      <c r="CX107" s="1641">
        <v>0</v>
      </c>
      <c r="CY107" s="1641">
        <v>0</v>
      </c>
      <c r="CZ107" s="1641">
        <v>0</v>
      </c>
      <c r="DA107" s="1641">
        <v>0</v>
      </c>
      <c r="DB107" s="1641">
        <v>0</v>
      </c>
      <c r="DC107" s="1641">
        <v>0</v>
      </c>
      <c r="DD107" s="1641">
        <v>0</v>
      </c>
      <c r="DE107" s="2722">
        <v>0</v>
      </c>
      <c r="DF107" s="1161">
        <v>4</v>
      </c>
      <c r="DG107" s="1161">
        <v>115</v>
      </c>
      <c r="DH107" s="517">
        <v>10</v>
      </c>
      <c r="DI107" s="517">
        <v>10</v>
      </c>
      <c r="DJ107" s="517">
        <v>10</v>
      </c>
      <c r="DK107" s="517">
        <v>10</v>
      </c>
      <c r="DL107" s="517">
        <v>10</v>
      </c>
      <c r="DM107" s="1161">
        <v>23</v>
      </c>
    </row>
  </sheetData>
  <sheetProtection formatColumns="0" formatRows="0" autoFilter="0" sort="0" insertRows="0" insertColumns="1" deleteRows="0" deleteColumns="0"/>
  <mergeCells count="517">
    <mergeCell ref="T105:DG105"/>
    <mergeCell ref="T106:DG106"/>
    <mergeCell ref="T104:DG104"/>
    <mergeCell ref="DG49:DG51"/>
    <mergeCell ref="T101:DG101"/>
    <mergeCell ref="T102:DG102"/>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63:DG65"/>
    <mergeCell ref="AH63:AH64"/>
    <mergeCell ref="AI63:AI64"/>
    <mergeCell ref="AJ63:AJ64"/>
    <mergeCell ref="AK63:AK64"/>
    <mergeCell ref="V62:AC62"/>
    <mergeCell ref="AD62:DF62"/>
    <mergeCell ref="V57:AC57"/>
    <mergeCell ref="AD57:DF57"/>
    <mergeCell ref="V58:AC58"/>
    <mergeCell ref="AD58:DF58"/>
    <mergeCell ref="V59:AC59"/>
    <mergeCell ref="AD59:DF59"/>
    <mergeCell ref="V60:AC60"/>
    <mergeCell ref="AD60:DF60"/>
    <mergeCell ref="V61:AC61"/>
    <mergeCell ref="AD61:DF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DG77:DG79"/>
    <mergeCell ref="AH77:AH78"/>
    <mergeCell ref="AI77:AI78"/>
    <mergeCell ref="AJ77:AJ78"/>
    <mergeCell ref="AK77:AK78"/>
    <mergeCell ref="V76:AC76"/>
    <mergeCell ref="AD76:DF76"/>
    <mergeCell ref="V71:AC71"/>
    <mergeCell ref="AD71:DF71"/>
    <mergeCell ref="V72:AC72"/>
    <mergeCell ref="AD72:DF72"/>
    <mergeCell ref="V73:AC73"/>
    <mergeCell ref="AD73:DF73"/>
    <mergeCell ref="V74:AC74"/>
    <mergeCell ref="AD74:DF74"/>
    <mergeCell ref="V75:AC75"/>
    <mergeCell ref="AD75:DF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DG91:DG93"/>
    <mergeCell ref="AH91:AH92"/>
    <mergeCell ref="AI91:AI92"/>
    <mergeCell ref="AJ91:AJ92"/>
    <mergeCell ref="AK91:AK92"/>
    <mergeCell ref="V90:AC90"/>
    <mergeCell ref="AD90:DF90"/>
    <mergeCell ref="V85:AC85"/>
    <mergeCell ref="AD85:DF85"/>
    <mergeCell ref="V86:AC86"/>
    <mergeCell ref="AD86:DF86"/>
    <mergeCell ref="V87:AC87"/>
    <mergeCell ref="AD87:DF87"/>
    <mergeCell ref="V88:AC88"/>
    <mergeCell ref="AD88:DF88"/>
    <mergeCell ref="V89:AC89"/>
    <mergeCell ref="AD89:DF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AX77:AX78"/>
    <mergeCell ref="AY77:AY78"/>
    <mergeCell ref="AZ77:AZ78"/>
    <mergeCell ref="BA77:BA78"/>
    <mergeCell ref="AX91:AX92"/>
    <mergeCell ref="AY91:AY92"/>
    <mergeCell ref="AZ91:AZ92"/>
    <mergeCell ref="BA91:BA9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F77:BF78"/>
    <mergeCell ref="BG77:BG78"/>
    <mergeCell ref="BH77:BH78"/>
    <mergeCell ref="BI77:BI78"/>
    <mergeCell ref="BF91:BF92"/>
    <mergeCell ref="BG91:BG92"/>
    <mergeCell ref="BH91:BH92"/>
    <mergeCell ref="BI91:BI9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N77:BN78"/>
    <mergeCell ref="BO77:BO78"/>
    <mergeCell ref="BP77:BP78"/>
    <mergeCell ref="BQ77:BQ78"/>
    <mergeCell ref="BN91:BN92"/>
    <mergeCell ref="BO91:BO92"/>
    <mergeCell ref="BP91:BP92"/>
    <mergeCell ref="BQ91:BQ9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V77:BV78"/>
    <mergeCell ref="BW77:BW78"/>
    <mergeCell ref="BX77:BX78"/>
    <mergeCell ref="BY77:BY78"/>
    <mergeCell ref="BV91:BV92"/>
    <mergeCell ref="BW91:BW92"/>
    <mergeCell ref="BX91:BX92"/>
    <mergeCell ref="BY91:BY9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D77:CD78"/>
    <mergeCell ref="CE77:CE78"/>
    <mergeCell ref="CF77:CF78"/>
    <mergeCell ref="CG77:CG78"/>
    <mergeCell ref="CD91:CD92"/>
    <mergeCell ref="CE91:CE92"/>
    <mergeCell ref="CF91:CF92"/>
    <mergeCell ref="CG91:CG9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L77:CL78"/>
    <mergeCell ref="CM77:CM78"/>
    <mergeCell ref="CN77:CN78"/>
    <mergeCell ref="CO77:CO78"/>
    <mergeCell ref="CL91:CL92"/>
    <mergeCell ref="CM91:CM92"/>
    <mergeCell ref="CN91:CN92"/>
    <mergeCell ref="CO91:CO9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T77:CT78"/>
    <mergeCell ref="CU77:CU78"/>
    <mergeCell ref="CV77:CV78"/>
    <mergeCell ref="CW77:CW78"/>
    <mergeCell ref="CT91:CT92"/>
    <mergeCell ref="CU91:CU92"/>
    <mergeCell ref="CV91:CV92"/>
    <mergeCell ref="CW91:CW9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 ref="DB77:DB78"/>
    <mergeCell ref="DC77:DC78"/>
    <mergeCell ref="DD77:DD78"/>
    <mergeCell ref="DE77:DE78"/>
    <mergeCell ref="DB91:DB92"/>
    <mergeCell ref="DC91:DC92"/>
    <mergeCell ref="DD91:DD92"/>
    <mergeCell ref="DE91:DE92"/>
  </mergeCells>
  <dataValidations count="8">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AG50 AG18 Y50 Y64 AG64 Y78 AG78 Y92 AG92 AO9 AO50 AO64 AO78 AO92 AW9 AW50 AW64 AW78 AW92 BE9 BE50 BE64 BE78 BE92 BM9 BM50 BM64 BM78 BM92 BU9 BU50 BU64 BU78 BU92 CC9 CC50 CC64 CC78 CC92 CK9 CK50 CK64 CK78 CK92 CS9 CS50 CS64 CS78 CS92 DA9 DA50 DA64 DA78 DA92"/>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327771:DE327771 AK393307:DE393307 AK49 AQ49 AS49 AY49 BA49 BG49 BI49 BO49 BQ49 BW49 BY49 CE49 CG49 CM49 CO49 CU49 CW49 DC49 DE49 AK524379:DE524379 AK8 AQ8 AS8 AY8 BA8 BG8 BI8 BO8 BQ8 BW8 BY8 CE8 CG8 CM8 CO8 CU8 CW8 DC8 DE8 AK589915:DE589915 AK655451:DE655451 AK17 AK720987:DE720987 AK786523:DE786523 AK852059:DE852059 AK917595:DE917595 AK983131:DE983131 AK65627:DE65627 AK131163:DE131163 AI49 AK458843:DE458843 AI8 AC8 AA8 AI17 AK196699:DE196699 AA49 AC49 AK262235:DE262235 AA63 AC63 AI63 AK63 AQ63 AS63 AY63 BA63 BG63 BI63 BO63 BQ63 BW63 BY63 CE63 CG63 CM63 CO63 CU63 CW63 DC63 DE63 AA77 AC77 AI77 AK77 AQ77 AS77 AY77 BA77 BG77 BI77 BO77 BQ77 BW77 BY77 CE77 CG77 CM77 CO77 CU77 CW77 DC77 DE77 AA91 AC91 AI91 AK91 AQ91 AS91 AY91 BA91 BG91 BI91 BO91 BQ91 BW91 BY91 CE91 CG91 CM91 CO91 CU91 CW91 DC91 DE9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AP8 AR8 AP49 AR49 AP63 AR63 AP77 AR77 AP91 AR91 AX8 AZ8 AX49 AZ49 AX63 AZ63 AX77 AZ77 AX91 AZ91 BF8 BH8 BF49 BH49 BF63 BH63 BF77 BH77 BF91 BH91 BN8 BP8 BN49 BP49 BN63 BP63 BN77 BP77 BN91 BP91 BV8 BX8 BV49 BX49 BV63 BX63 BV77 BX77 BV91 BX91 CD8 CF8 CD49 CF49 CD63 CF63 CD77 CF77 CD91 CF91 CL8 CN8 CL49 CN49 CL63 CN63 CL77 CN77 CL91 CN91 CT8 CV8 CT49 CV49 CT63 CV63 CT77 CV77 CT91 CV91 DB8 DD8 DB49 DD49 DB63 DD63 DB77 DD77 DB91 DD91"/>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type="textLength" operator="lessThanOrEqual" allowBlank="1" showInputMessage="1" showErrorMessage="1" errorTitle="Ошибка" error="Допускается ввод не более 900 символов!" sqref="DG65621:DG65628 DG131157:DG131164 DG196693:DG196700 DG262229:DG262236 DG327765:DG327772 DG393301:DG393308 DG458837:DG458844 DG524373:DG524380 DG589909:DG589916 DG655445:DG655452 DG720981:DG720988 DG786517:DG786524 DG852053:DG852060 DG917589:DG917596 DG983125:DG983132">
      <formula1>900</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allowBlank="1" sqref="S131165:DG131171 S196701:DG196707 S262237:DG262243 S327773:DG327779 S393309:DG393315 S458845:DG458851 S524381:DG524387 S589917:DG589923 S655453:DG655459 S720989:DG720995 S786525:DG786531 S852061:DG852067 S917597:DG917603 S983133:DG983139 S65629:DG65635"/>
    <dataValidation type="list" allowBlank="1" showInputMessage="1" errorTitle="Ошибка" error="Выберите значение из списка" prompt="Выберите значение из списка" sqref="V983130:DF983130 V65626:DF65626 V131162:DF131162 V196698:DF196698 V262234:DF262234 V327770:DF327770 V393306:DF393306 V458842:DF458842 V524378:DF524378 V589914:DF589914 V655450:DF655450 V720986:DF720986 V786522:DF786522 V852058:DF852058 V917594:DF91759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92C83-A1CD-6D89-E2EC-0.762A9F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428</v>
      </c>
      <c r="M6" s="1641"/>
      <c r="P6" s="2263">
        <v>1</v>
      </c>
      <c r="Q6" s="1960"/>
      <c r="R6" s="362"/>
      <c r="S6" s="1964">
        <f>$I6</f>
      </c>
      <c r="T6" s="291" t="s">
        <v>429</v>
      </c>
      <c r="U6" s="306"/>
      <c r="V6" s="2251"/>
      <c r="W6" s="2252"/>
      <c r="X6" s="2252"/>
      <c r="Y6" s="2252"/>
      <c r="Z6" s="2252"/>
      <c r="AA6" s="2252"/>
      <c r="AB6" s="2252"/>
      <c r="AC6" s="2253"/>
      <c r="AD6" s="2251"/>
      <c r="AE6" s="2252"/>
      <c r="AF6" s="2252"/>
      <c r="AG6" s="2252"/>
      <c r="AH6" s="2252"/>
      <c r="AI6" s="2252"/>
      <c r="AJ6" s="2252"/>
      <c r="AK6" s="2252"/>
      <c r="AL6" s="2253"/>
      <c r="AM6" s="1264" t="s">
        <v>430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431</v>
      </c>
      <c r="M7" s="1641"/>
      <c r="N7" s="1637"/>
      <c r="P7" s="2263"/>
      <c r="Q7" s="2263">
        <v>1</v>
      </c>
      <c r="R7" s="363"/>
      <c r="S7" s="1964">
        <f>$J7</f>
      </c>
      <c r="T7" s="292" t="s">
        <v>432</v>
      </c>
      <c r="U7" s="306"/>
      <c r="V7" s="2251"/>
      <c r="W7" s="2252"/>
      <c r="X7" s="2252"/>
      <c r="Y7" s="2252"/>
      <c r="Z7" s="2252"/>
      <c r="AA7" s="2252"/>
      <c r="AB7" s="2252"/>
      <c r="AC7" s="2253"/>
      <c r="AD7" s="2251"/>
      <c r="AE7" s="2252"/>
      <c r="AF7" s="2252"/>
      <c r="AG7" s="2252"/>
      <c r="AH7" s="2252"/>
      <c r="AI7" s="2252"/>
      <c r="AJ7" s="2252"/>
      <c r="AK7" s="2252"/>
      <c r="AL7" s="2253"/>
      <c r="AM7" s="1264" t="s">
        <v>433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434</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435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440</v>
      </c>
      <c r="P22" s="1368"/>
      <c r="Q22" s="1377"/>
      <c r="R22" s="1377"/>
      <c r="S22" s="735"/>
      <c r="T22" s="1372" t="s">
        <v>441</v>
      </c>
      <c r="AA22" s="601" t="s">
        <v>442</v>
      </c>
      <c r="AC22" s="601" t="s">
        <v>443</v>
      </c>
      <c r="AD22" s="1372" t="s">
        <v>441</v>
      </c>
      <c r="AI22" s="601" t="s">
        <v>444</v>
      </c>
      <c r="AK22" s="601" t="s">
        <v>443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445</v>
      </c>
      <c r="T30" s="2256"/>
      <c r="U30" s="1378"/>
      <c r="V30" s="2270" t="str">
        <f>IF(TITLE_DATE_PR_CHANGE="",IF(TITLE_DATE_PR="","",TITLE_DATE_PR),TITLE_DATE_PR_CHANGE)</f>
        <v>45989</v>
      </c>
      <c r="W30" s="2270"/>
      <c r="X30" s="2270"/>
      <c r="Y30" s="2270"/>
      <c r="Z30" s="2270"/>
      <c r="AA30" s="2270"/>
      <c r="AB30" s="2270"/>
      <c r="AC30" s="1641"/>
      <c r="AD30" s="2270" t="str">
        <f>IF(TITLE_DATE_PR_CHANGE="",IF(TITLE_DATE_PR="","",TITLE_DATE_PR),TITLE_DATE_PR_CHANGE)</f>
        <v>45989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446</v>
      </c>
      <c r="T31" s="2256"/>
      <c r="U31" s="1378"/>
      <c r="V31" s="2257" t="str">
        <f>IF(TITLE_NUMBER_PR_CHANGE="",IF(TITLE_NUMBER_PR="","",TITLE_NUMBER_PR),TITLE_NUMBER_PR_CHANGE)</f>
        <v>б/н</v>
      </c>
      <c r="W31" s="2257"/>
      <c r="X31" s="2257"/>
      <c r="Y31" s="2257"/>
      <c r="Z31" s="2257"/>
      <c r="AA31" s="2257"/>
      <c r="AB31" s="2257"/>
      <c r="AC31" s="1641"/>
      <c r="AD31" s="2257" t="str">
        <f>IF(TITLE_NUMBER_PR_CHANGE="",IF(TITLE_NUMBER_PR="","",TITLE_NUMBER_PR),TITLE_NUMBER_PR_CHANGE)</f>
        <v>б/н</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447</v>
      </c>
      <c r="T34" s="2256"/>
      <c r="U34" s="1378"/>
      <c r="V34" s="2270" t="str">
        <f>IF(TITLE_DATE_PR_CHANGE="",IF(TITLE_DATE_PR="","",TITLE_DATE_PR),TITLE_DATE_PR_CHANGE)</f>
        <v>45989</v>
      </c>
      <c r="W34" s="2270"/>
      <c r="X34" s="2270"/>
      <c r="Y34" s="2270"/>
      <c r="Z34" s="2270"/>
      <c r="AA34" s="2270"/>
      <c r="AB34" s="2270"/>
      <c r="AC34" s="1641"/>
      <c r="AD34" s="2270" t="str">
        <f>IF(TITLE_DATE_PR_CHANGE="",IF(TITLE_DATE_PR="","",TITLE_DATE_PR),TITLE_DATE_PR_CHANGE)</f>
        <v>45989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448</v>
      </c>
      <c r="T35" s="2256"/>
      <c r="U35" s="1378"/>
      <c r="V35" s="2257" t="str">
        <f>IF(TITLE_NUMBER_PR_CHANGE="",IF(TITLE_NUMBER_PR="","",TITLE_NUMBER_PR),TITLE_NUMBER_PR_CHANGE)</f>
        <v>б/н</v>
      </c>
      <c r="W35" s="2257"/>
      <c r="X35" s="2257"/>
      <c r="Y35" s="2257"/>
      <c r="Z35" s="2257"/>
      <c r="AA35" s="2257"/>
      <c r="AB35" s="2257"/>
      <c r="AC35" s="1641"/>
      <c r="AD35" s="2257" t="str">
        <f>IF(TITLE_NUMBER_PR_CHANGE="",IF(TITLE_NUMBER_PR="","",TITLE_NUMBER_PR),TITLE_NUMBER_PR_CHANGE)</f>
        <v>б/н</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449</v>
      </c>
      <c r="AD36" s="1641"/>
      <c r="AE36" s="1641"/>
      <c r="AF36" s="1641"/>
      <c r="AG36" s="1641"/>
      <c r="AH36" s="1641"/>
      <c r="AI36" s="1641"/>
      <c r="AJ36" s="1641"/>
      <c r="AK36" s="1648" t="s">
        <v>449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637">
        <v>14</v>
      </c>
    </row>
    <row customHeight="1" ht="14.699999999999998">
      <c r="Q39" s="382"/>
      <c r="R39" s="382"/>
      <c r="S39" s="2279" t="s">
        <v>89</v>
      </c>
      <c r="T39" s="2215" t="s">
        <v>450</v>
      </c>
      <c r="U39" s="343"/>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637">
        <v>14</v>
      </c>
    </row>
    <row customHeight="1" ht="35.699999999999996">
      <c r="Q40" s="382"/>
      <c r="R40" s="382"/>
      <c r="S40" s="2279"/>
      <c r="T40" s="2215"/>
      <c r="U40" s="1037"/>
      <c r="V40" s="2266" t="s">
        <v>455</v>
      </c>
      <c r="W40" s="2289" t="s">
        <v>456</v>
      </c>
      <c r="X40" s="2268" t="s">
        <v>457</v>
      </c>
      <c r="Y40" s="2269"/>
      <c r="Z40" s="2268" t="s">
        <v>470</v>
      </c>
      <c r="AA40" s="2275"/>
      <c r="AB40" s="2269"/>
      <c r="AC40" s="2284"/>
      <c r="AD40" s="2266" t="s">
        <v>455</v>
      </c>
      <c r="AE40" s="2289" t="s">
        <v>456</v>
      </c>
      <c r="AF40" s="2268" t="s">
        <v>457</v>
      </c>
      <c r="AG40" s="2269"/>
      <c r="AH40" s="2268" t="s">
        <v>458</v>
      </c>
      <c r="AI40" s="2275"/>
      <c r="AJ40" s="2269"/>
      <c r="AK40" s="2284"/>
      <c r="AL40" s="2287"/>
      <c r="AM40" s="2133"/>
      <c r="AS40" s="1637">
        <v>34</v>
      </c>
    </row>
    <row customHeight="1" ht="35.699999999999996">
      <c r="A41" s="1272"/>
      <c r="B41" s="1272" t="s">
        <v>137</v>
      </c>
      <c r="C41" s="1272" t="s">
        <v>138</v>
      </c>
      <c r="D41" s="1272" t="s">
        <v>139</v>
      </c>
      <c r="E41" s="1316" t="s">
        <v>459</v>
      </c>
      <c r="F41" s="1316" t="s">
        <v>460</v>
      </c>
      <c r="G41" s="1316" t="s">
        <v>461</v>
      </c>
      <c r="H41" s="1316" t="s">
        <v>462</v>
      </c>
      <c r="I41" s="1316" t="s">
        <v>463</v>
      </c>
      <c r="J41" s="1316" t="s">
        <v>464</v>
      </c>
      <c r="K41" s="1316" t="s">
        <v>465</v>
      </c>
      <c r="L41" s="1316" t="s">
        <v>440</v>
      </c>
      <c r="Q41" s="382"/>
      <c r="R41" s="382"/>
      <c r="S41" s="2279"/>
      <c r="T41" s="2215"/>
      <c r="U41" s="308"/>
      <c r="V41" s="2267"/>
      <c r="W41" s="2290"/>
      <c r="X41" s="1944" t="s">
        <v>466</v>
      </c>
      <c r="Y41" s="1944" t="s">
        <v>467</v>
      </c>
      <c r="Z41" s="1944" t="s">
        <v>468</v>
      </c>
      <c r="AA41" s="2276" t="s">
        <v>469</v>
      </c>
      <c r="AB41" s="2277"/>
      <c r="AC41" s="2285"/>
      <c r="AD41" s="2267"/>
      <c r="AE41" s="2290"/>
      <c r="AF41" s="1944" t="s">
        <v>466</v>
      </c>
      <c r="AG41" s="1944" t="s">
        <v>467</v>
      </c>
      <c r="AH41" s="1944" t="s">
        <v>468</v>
      </c>
      <c r="AI41" s="2276" t="s">
        <v>469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237</v>
      </c>
      <c r="B44" s="1273" t="s">
        <v>238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1630"/>
      <c r="AP44" s="1630" t="str">
        <f>IF(T44="","",T44)</f>
        <v>Территория действия тарифа</v>
      </c>
      <c r="AQ44" s="1630"/>
      <c r="AR44" s="1630"/>
      <c r="AS44" s="1637">
        <v>21</v>
      </c>
    </row>
    <row customHeight="1" ht="24">
      <c r="A45" s="1273" t="s">
        <v>237</v>
      </c>
      <c r="B45" s="1273" t="s">
        <v>238</v>
      </c>
      <c r="C45" s="1273" t="s">
        <v>239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1630"/>
      <c r="AP45" s="1630" t="str">
        <f>IF(T45="","",T45)</f>
        <v>Наименование системы теплоснабжения </v>
      </c>
      <c r="AQ45" s="1630"/>
      <c r="AR45" s="1630"/>
      <c r="AS45" s="1637">
        <v>23</v>
      </c>
    </row>
    <row customHeight="1" ht="22.049999999999997">
      <c r="A46" s="1273" t="s">
        <v>237</v>
      </c>
      <c r="B46" s="1273" t="s">
        <v>238</v>
      </c>
      <c r="C46" s="1273" t="s">
        <v>239</v>
      </c>
      <c r="D46" s="1273" t="s">
        <v>240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1630"/>
      <c r="AP46" s="1630" t="str">
        <f>IF(T46="","",T46)</f>
        <v>Источник тепловой энергии  </v>
      </c>
      <c r="AQ46" s="1630"/>
      <c r="AR46" s="1630"/>
      <c r="AS46" s="1637">
        <v>21</v>
      </c>
    </row>
    <row customHeight="1" ht="49.5">
      <c r="A47" s="1273" t="s">
        <v>237</v>
      </c>
      <c r="B47" s="1273" t="s">
        <v>238</v>
      </c>
      <c r="C47" s="1273" t="s">
        <v>239</v>
      </c>
      <c r="D47" s="1273" t="s">
        <v>240</v>
      </c>
      <c r="E47" s="2296"/>
      <c r="F47" s="2296"/>
      <c r="G47" s="2296"/>
      <c r="H47" s="2296"/>
      <c r="I47" s="2133" t="str">
        <f>S46&amp;".1"</f>
        <v>....1</v>
      </c>
      <c r="J47" s="1273"/>
      <c r="K47" s="1273"/>
      <c r="L47" s="1316" t="s">
        <v>428</v>
      </c>
      <c r="P47" s="2263">
        <v>1</v>
      </c>
      <c r="Q47" s="1960"/>
      <c r="R47" s="362"/>
      <c r="S47" s="1964" t="str">
        <f>$I47</f>
        <v>....1</v>
      </c>
      <c r="T47" s="291" t="s">
        <v>429</v>
      </c>
      <c r="U47" s="306"/>
      <c r="V47" s="2251"/>
      <c r="W47" s="2252"/>
      <c r="X47" s="2252"/>
      <c r="Y47" s="2252"/>
      <c r="Z47" s="2252"/>
      <c r="AA47" s="2252"/>
      <c r="AB47" s="2252"/>
      <c r="AC47" s="2253"/>
      <c r="AD47" s="2251"/>
      <c r="AE47" s="2252"/>
      <c r="AF47" s="2252"/>
      <c r="AG47" s="2252"/>
      <c r="AH47" s="2252"/>
      <c r="AI47" s="2252"/>
      <c r="AJ47" s="2252"/>
      <c r="AK47" s="2252"/>
      <c r="AL47" s="2253"/>
      <c r="AM47" s="1264" t="s">
        <v>430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237</v>
      </c>
      <c r="B48" s="1273" t="s">
        <v>238</v>
      </c>
      <c r="C48" s="1273" t="s">
        <v>239</v>
      </c>
      <c r="D48" s="1273" t="s">
        <v>240</v>
      </c>
      <c r="E48" s="2296"/>
      <c r="F48" s="2296"/>
      <c r="G48" s="2296"/>
      <c r="H48" s="2296"/>
      <c r="I48" s="2107"/>
      <c r="J48" s="2133" t="str">
        <f>I47&amp;".1"</f>
        <v>....1.1</v>
      </c>
      <c r="K48" s="1273"/>
      <c r="L48" s="1316" t="s">
        <v>431</v>
      </c>
      <c r="P48" s="2263"/>
      <c r="Q48" s="2263">
        <v>1</v>
      </c>
      <c r="R48" s="363"/>
      <c r="S48" s="1964" t="str">
        <f>$J48</f>
        <v>....1.1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1630"/>
      <c r="AP48" s="1630" t="str">
        <f>IF(T48="","",T48)</f>
        <v>Группа потребителей</v>
      </c>
      <c r="AQ48" s="1630"/>
      <c r="AR48" s="1630"/>
      <c r="AS48" s="1637">
        <v>21</v>
      </c>
    </row>
    <row customHeight="1" ht="22.049999999999997">
      <c r="A49" s="1273" t="s">
        <v>237</v>
      </c>
      <c r="B49" s="1273" t="s">
        <v>238</v>
      </c>
      <c r="C49" s="1273" t="s">
        <v>239</v>
      </c>
      <c r="D49" s="1273" t="s">
        <v>240</v>
      </c>
      <c r="E49" s="2296"/>
      <c r="F49" s="2296"/>
      <c r="G49" s="2296"/>
      <c r="H49" s="2296"/>
      <c r="I49" s="2107"/>
      <c r="J49" s="2107"/>
      <c r="K49" s="2133" t="str">
        <f>J48&amp;".1"</f>
        <v>....1.1.1</v>
      </c>
      <c r="L49" s="1316" t="s">
        <v>434</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435</v>
      </c>
      <c r="AN49" s="1642">
        <f>STRCHECKDATE(V50:AL50)</f>
      </c>
      <c r="AO49" s="1630"/>
      <c r="AP49" s="1630" t="str">
        <f>IF(T49="","",T49)</f>
        <v/>
      </c>
      <c r="AQ49" s="1630"/>
      <c r="AR49" s="1630"/>
      <c r="AS49" s="1637">
        <v>21</v>
      </c>
    </row>
    <row customHeight="1" ht="1.05">
      <c r="A50" s="1273" t="s">
        <v>237</v>
      </c>
      <c r="B50" s="1273" t="s">
        <v>238</v>
      </c>
      <c r="C50" s="1273" t="s">
        <v>239</v>
      </c>
      <c r="D50" s="1273" t="s">
        <v>240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237</v>
      </c>
      <c r="B51" s="1273" t="s">
        <v>238</v>
      </c>
      <c r="C51" s="1273" t="s">
        <v>239</v>
      </c>
      <c r="D51" s="1273" t="s">
        <v>240</v>
      </c>
      <c r="E51" s="2296"/>
      <c r="F51" s="2296"/>
      <c r="G51" s="2296"/>
      <c r="H51" s="2296"/>
      <c r="I51" s="2107"/>
      <c r="J51" s="2133"/>
      <c r="K51" s="1273"/>
      <c r="L51" s="1316"/>
      <c r="P51" s="2263"/>
      <c r="Q51" s="2263"/>
      <c r="R51" s="362"/>
      <c r="S51" s="1284"/>
      <c r="T51" s="294" t="s">
        <v>436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237</v>
      </c>
      <c r="B52" s="1273" t="s">
        <v>238</v>
      </c>
      <c r="C52" s="1273" t="s">
        <v>239</v>
      </c>
      <c r="D52" s="1273" t="s">
        <v>240</v>
      </c>
      <c r="E52" s="2296"/>
      <c r="F52" s="2296"/>
      <c r="G52" s="2296"/>
      <c r="H52" s="2296"/>
      <c r="I52" s="2133"/>
      <c r="J52" s="1273"/>
      <c r="K52" s="1273"/>
      <c r="L52" s="1316"/>
      <c r="P52" s="2263"/>
      <c r="Q52" s="1960"/>
      <c r="R52" s="362"/>
      <c r="S52" s="1284"/>
      <c r="T52" s="293" t="s">
        <v>437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237</v>
      </c>
      <c r="B53" s="1273" t="s">
        <v>238</v>
      </c>
      <c r="C53" s="1273" t="s">
        <v>239</v>
      </c>
      <c r="D53" s="1273" t="s">
        <v>240</v>
      </c>
      <c r="E53" s="2296"/>
      <c r="F53" s="2296"/>
      <c r="G53" s="2296"/>
      <c r="H53" s="2295"/>
      <c r="I53" s="1273"/>
      <c r="J53" s="1273"/>
      <c r="K53" s="1273"/>
      <c r="L53" s="1316"/>
      <c r="M53" s="1616"/>
      <c r="N53" s="1616"/>
      <c r="O53" s="1641"/>
      <c r="P53" s="366"/>
      <c r="Q53" s="381"/>
      <c r="R53" s="361"/>
      <c r="S53" s="1284"/>
      <c r="T53" s="371" t="s">
        <v>438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237</v>
      </c>
      <c r="B54" s="1381" t="s">
        <v>238</v>
      </c>
      <c r="C54" s="1381" t="s">
        <v>239</v>
      </c>
      <c r="D54" s="1380"/>
      <c r="E54" s="2296"/>
      <c r="F54" s="2296"/>
      <c r="G54" s="2295"/>
      <c r="H54" s="1380"/>
      <c r="I54" s="1380"/>
      <c r="J54" s="1380"/>
      <c r="K54" s="1380"/>
      <c r="L54" s="1383"/>
      <c r="M54" s="1384"/>
      <c r="N54" s="1384"/>
      <c r="O54" s="357"/>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237</v>
      </c>
      <c r="B55" s="1381" t="s">
        <v>238</v>
      </c>
      <c r="C55" s="1380"/>
      <c r="D55" s="1380"/>
      <c r="E55" s="2296"/>
      <c r="F55" s="2295"/>
      <c r="G55" s="1380"/>
      <c r="H55" s="1380"/>
      <c r="I55" s="1380"/>
      <c r="J55" s="1380"/>
      <c r="K55" s="1380"/>
      <c r="L55" s="1383"/>
      <c r="M55" s="1385"/>
      <c r="N55" s="1385"/>
      <c r="O55" s="35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237</v>
      </c>
      <c r="B56" s="1381"/>
      <c r="C56" s="1381"/>
      <c r="D56" s="1381"/>
      <c r="E56" s="2295"/>
      <c r="F56" s="1381"/>
      <c r="G56" s="1381"/>
      <c r="H56" s="1381"/>
      <c r="I56" s="1381"/>
      <c r="J56" s="1381"/>
      <c r="K56" s="1381"/>
      <c r="L56" s="1387"/>
      <c r="M56" s="1385"/>
      <c r="N56" s="1385"/>
      <c r="O56" s="357"/>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427E5-D5DF-4798-80CD-0.7C197C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428</v>
      </c>
      <c r="M6" s="1641"/>
      <c r="P6" s="2263">
        <v>1</v>
      </c>
      <c r="Q6" s="1960"/>
      <c r="R6" s="362"/>
      <c r="S6" s="1964">
        <f>$I6</f>
      </c>
      <c r="T6" s="291" t="s">
        <v>429</v>
      </c>
      <c r="U6" s="306"/>
      <c r="V6" s="2251"/>
      <c r="W6" s="2252"/>
      <c r="X6" s="2252"/>
      <c r="Y6" s="2252"/>
      <c r="Z6" s="2252"/>
      <c r="AA6" s="2252"/>
      <c r="AB6" s="2252"/>
      <c r="AC6" s="2253"/>
      <c r="AD6" s="2251"/>
      <c r="AE6" s="2252"/>
      <c r="AF6" s="2252"/>
      <c r="AG6" s="2252"/>
      <c r="AH6" s="2252"/>
      <c r="AI6" s="2252"/>
      <c r="AJ6" s="2252"/>
      <c r="AK6" s="2252"/>
      <c r="AL6" s="2253"/>
      <c r="AM6" s="1264" t="s">
        <v>430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431</v>
      </c>
      <c r="M7" s="1641"/>
      <c r="N7" s="1637"/>
      <c r="P7" s="2263"/>
      <c r="Q7" s="2263">
        <v>1</v>
      </c>
      <c r="R7" s="363"/>
      <c r="S7" s="1964">
        <f>$J7</f>
      </c>
      <c r="T7" s="292" t="s">
        <v>432</v>
      </c>
      <c r="U7" s="306"/>
      <c r="V7" s="2251"/>
      <c r="W7" s="2252"/>
      <c r="X7" s="2252"/>
      <c r="Y7" s="2252"/>
      <c r="Z7" s="2252"/>
      <c r="AA7" s="2252"/>
      <c r="AB7" s="2252"/>
      <c r="AC7" s="2253"/>
      <c r="AD7" s="2251"/>
      <c r="AE7" s="2252"/>
      <c r="AF7" s="2252"/>
      <c r="AG7" s="2252"/>
      <c r="AH7" s="2252"/>
      <c r="AI7" s="2252"/>
      <c r="AJ7" s="2252"/>
      <c r="AK7" s="2252"/>
      <c r="AL7" s="2253"/>
      <c r="AM7" s="1264" t="s">
        <v>433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434</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435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440</v>
      </c>
      <c r="P22" s="1368"/>
      <c r="Q22" s="1377"/>
      <c r="R22" s="1377"/>
      <c r="S22" s="735"/>
      <c r="T22" s="1372" t="s">
        <v>441</v>
      </c>
      <c r="AA22" s="601" t="s">
        <v>442</v>
      </c>
      <c r="AC22" s="601" t="s">
        <v>443</v>
      </c>
      <c r="AD22" s="1372" t="s">
        <v>441</v>
      </c>
      <c r="AI22" s="601" t="s">
        <v>444</v>
      </c>
      <c r="AK22" s="601" t="s">
        <v>443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445</v>
      </c>
      <c r="T30" s="2256"/>
      <c r="U30" s="1378"/>
      <c r="V30" s="2270" t="str">
        <f>IF(TITLE_DATE_PR_CHANGE="",IF(TITLE_DATE_PR="","",TITLE_DATE_PR),TITLE_DATE_PR_CHANGE)</f>
        <v>45989</v>
      </c>
      <c r="W30" s="2270"/>
      <c r="X30" s="2270"/>
      <c r="Y30" s="2270"/>
      <c r="Z30" s="2270"/>
      <c r="AA30" s="2270"/>
      <c r="AB30" s="2270"/>
      <c r="AC30" s="1641"/>
      <c r="AD30" s="2270" t="str">
        <f>IF(TITLE_DATE_PR_CHANGE="",IF(TITLE_DATE_PR="","",TITLE_DATE_PR),TITLE_DATE_PR_CHANGE)</f>
        <v>45989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446</v>
      </c>
      <c r="T31" s="2256"/>
      <c r="U31" s="1378"/>
      <c r="V31" s="2257" t="str">
        <f>IF(TITLE_NUMBER_PR_CHANGE="",IF(TITLE_NUMBER_PR="","",TITLE_NUMBER_PR),TITLE_NUMBER_PR_CHANGE)</f>
        <v>б/н</v>
      </c>
      <c r="W31" s="2257"/>
      <c r="X31" s="2257"/>
      <c r="Y31" s="2257"/>
      <c r="Z31" s="2257"/>
      <c r="AA31" s="2257"/>
      <c r="AB31" s="2257"/>
      <c r="AC31" s="1641"/>
      <c r="AD31" s="2257" t="str">
        <f>IF(TITLE_NUMBER_PR_CHANGE="",IF(TITLE_NUMBER_PR="","",TITLE_NUMBER_PR),TITLE_NUMBER_PR_CHANGE)</f>
        <v>б/н</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447</v>
      </c>
      <c r="T34" s="2256"/>
      <c r="U34" s="1378"/>
      <c r="V34" s="2270" t="str">
        <f>IF(TITLE_DATE_PR_CHANGE="",IF(TITLE_DATE_PR="","",TITLE_DATE_PR),TITLE_DATE_PR_CHANGE)</f>
        <v>45989</v>
      </c>
      <c r="W34" s="2270"/>
      <c r="X34" s="2270"/>
      <c r="Y34" s="2270"/>
      <c r="Z34" s="2270"/>
      <c r="AA34" s="2270"/>
      <c r="AB34" s="2270"/>
      <c r="AC34" s="1641"/>
      <c r="AD34" s="2270" t="str">
        <f>IF(TITLE_DATE_PR_CHANGE="",IF(TITLE_DATE_PR="","",TITLE_DATE_PR),TITLE_DATE_PR_CHANGE)</f>
        <v>45989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448</v>
      </c>
      <c r="T35" s="2256"/>
      <c r="U35" s="1378"/>
      <c r="V35" s="2257" t="str">
        <f>IF(TITLE_NUMBER_PR_CHANGE="",IF(TITLE_NUMBER_PR="","",TITLE_NUMBER_PR),TITLE_NUMBER_PR_CHANGE)</f>
        <v>б/н</v>
      </c>
      <c r="W35" s="2257"/>
      <c r="X35" s="2257"/>
      <c r="Y35" s="2257"/>
      <c r="Z35" s="2257"/>
      <c r="AA35" s="2257"/>
      <c r="AB35" s="2257"/>
      <c r="AC35" s="1641"/>
      <c r="AD35" s="2257" t="str">
        <f>IF(TITLE_NUMBER_PR_CHANGE="",IF(TITLE_NUMBER_PR="","",TITLE_NUMBER_PR),TITLE_NUMBER_PR_CHANGE)</f>
        <v>б/н</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449</v>
      </c>
      <c r="AD36" s="1641"/>
      <c r="AE36" s="1641"/>
      <c r="AF36" s="1641"/>
      <c r="AG36" s="1641"/>
      <c r="AH36" s="1641"/>
      <c r="AI36" s="1641"/>
      <c r="AJ36" s="1641"/>
      <c r="AK36" s="1648" t="s">
        <v>449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637">
        <v>14</v>
      </c>
    </row>
    <row customHeight="1" ht="14.699999999999998">
      <c r="Q39" s="382"/>
      <c r="R39" s="382"/>
      <c r="S39" s="2279" t="s">
        <v>89</v>
      </c>
      <c r="T39" s="2215" t="s">
        <v>450</v>
      </c>
      <c r="U39" s="343"/>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637">
        <v>14</v>
      </c>
    </row>
    <row customHeight="1" ht="35.699999999999996">
      <c r="Q40" s="382"/>
      <c r="R40" s="382"/>
      <c r="S40" s="2279"/>
      <c r="T40" s="2215"/>
      <c r="U40" s="1037"/>
      <c r="V40" s="2266" t="s">
        <v>455</v>
      </c>
      <c r="W40" s="2289" t="s">
        <v>456</v>
      </c>
      <c r="X40" s="2268" t="s">
        <v>457</v>
      </c>
      <c r="Y40" s="2269"/>
      <c r="Z40" s="2268" t="s">
        <v>470</v>
      </c>
      <c r="AA40" s="2275"/>
      <c r="AB40" s="2269"/>
      <c r="AC40" s="2284"/>
      <c r="AD40" s="2266" t="s">
        <v>455</v>
      </c>
      <c r="AE40" s="2289" t="s">
        <v>456</v>
      </c>
      <c r="AF40" s="2268" t="s">
        <v>457</v>
      </c>
      <c r="AG40" s="2269"/>
      <c r="AH40" s="2268" t="s">
        <v>458</v>
      </c>
      <c r="AI40" s="2275"/>
      <c r="AJ40" s="2269"/>
      <c r="AK40" s="2284"/>
      <c r="AL40" s="2287"/>
      <c r="AM40" s="2133"/>
      <c r="AS40" s="1637">
        <v>34</v>
      </c>
    </row>
    <row customHeight="1" ht="35.699999999999996">
      <c r="A41" s="1272"/>
      <c r="B41" s="1272" t="s">
        <v>137</v>
      </c>
      <c r="C41" s="1272" t="s">
        <v>138</v>
      </c>
      <c r="D41" s="1272" t="s">
        <v>139</v>
      </c>
      <c r="E41" s="1316" t="s">
        <v>459</v>
      </c>
      <c r="F41" s="1316" t="s">
        <v>460</v>
      </c>
      <c r="G41" s="1316" t="s">
        <v>461</v>
      </c>
      <c r="H41" s="1316" t="s">
        <v>462</v>
      </c>
      <c r="I41" s="1316" t="s">
        <v>463</v>
      </c>
      <c r="J41" s="1316" t="s">
        <v>464</v>
      </c>
      <c r="K41" s="1316" t="s">
        <v>465</v>
      </c>
      <c r="L41" s="1316" t="s">
        <v>440</v>
      </c>
      <c r="Q41" s="382"/>
      <c r="R41" s="382"/>
      <c r="S41" s="2279"/>
      <c r="T41" s="2215"/>
      <c r="U41" s="308"/>
      <c r="V41" s="2267"/>
      <c r="W41" s="2290"/>
      <c r="X41" s="1944" t="s">
        <v>466</v>
      </c>
      <c r="Y41" s="1944" t="s">
        <v>467</v>
      </c>
      <c r="Z41" s="1944" t="s">
        <v>468</v>
      </c>
      <c r="AA41" s="2276" t="s">
        <v>469</v>
      </c>
      <c r="AB41" s="2277"/>
      <c r="AC41" s="2285"/>
      <c r="AD41" s="2267"/>
      <c r="AE41" s="2290"/>
      <c r="AF41" s="1944" t="s">
        <v>466</v>
      </c>
      <c r="AG41" s="1944" t="s">
        <v>467</v>
      </c>
      <c r="AH41" s="1944" t="s">
        <v>468</v>
      </c>
      <c r="AI41" s="2276" t="s">
        <v>469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237</v>
      </c>
      <c r="B44" s="1273" t="s">
        <v>238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1630"/>
      <c r="AP44" s="1630" t="str">
        <f>IF(T44="","",T44)</f>
        <v>Территория действия тарифа</v>
      </c>
      <c r="AQ44" s="1630"/>
      <c r="AR44" s="1630"/>
      <c r="AS44" s="1637">
        <v>21</v>
      </c>
    </row>
    <row customHeight="1" ht="24">
      <c r="A45" s="1273" t="s">
        <v>237</v>
      </c>
      <c r="B45" s="1273" t="s">
        <v>238</v>
      </c>
      <c r="C45" s="1273" t="s">
        <v>239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1630"/>
      <c r="AP45" s="1630" t="str">
        <f>IF(T45="","",T45)</f>
        <v>Наименование системы теплоснабжения </v>
      </c>
      <c r="AQ45" s="1630"/>
      <c r="AR45" s="1630"/>
      <c r="AS45" s="1637">
        <v>23</v>
      </c>
    </row>
    <row customHeight="1" ht="22.049999999999997">
      <c r="A46" s="1273" t="s">
        <v>237</v>
      </c>
      <c r="B46" s="1273" t="s">
        <v>238</v>
      </c>
      <c r="C46" s="1273" t="s">
        <v>239</v>
      </c>
      <c r="D46" s="1273" t="s">
        <v>240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1630"/>
      <c r="AP46" s="1630" t="str">
        <f>IF(T46="","",T46)</f>
        <v>Источник тепловой энергии  </v>
      </c>
      <c r="AQ46" s="1630"/>
      <c r="AR46" s="1630"/>
      <c r="AS46" s="1637">
        <v>21</v>
      </c>
    </row>
    <row customHeight="1" ht="49.5">
      <c r="A47" s="1273" t="s">
        <v>237</v>
      </c>
      <c r="B47" s="1273" t="s">
        <v>238</v>
      </c>
      <c r="C47" s="1273" t="s">
        <v>239</v>
      </c>
      <c r="D47" s="1273" t="s">
        <v>240</v>
      </c>
      <c r="E47" s="2296"/>
      <c r="F47" s="2296"/>
      <c r="G47" s="2296"/>
      <c r="H47" s="2296"/>
      <c r="I47" s="2133" t="str">
        <f>S46&amp;".1"</f>
        <v>....1</v>
      </c>
      <c r="J47" s="1273"/>
      <c r="K47" s="1273"/>
      <c r="L47" s="1316" t="s">
        <v>428</v>
      </c>
      <c r="P47" s="2263">
        <v>1</v>
      </c>
      <c r="Q47" s="1960"/>
      <c r="R47" s="362"/>
      <c r="S47" s="1964" t="str">
        <f>$I47</f>
        <v>....1</v>
      </c>
      <c r="T47" s="291" t="s">
        <v>429</v>
      </c>
      <c r="U47" s="306"/>
      <c r="V47" s="2251"/>
      <c r="W47" s="2252"/>
      <c r="X47" s="2252"/>
      <c r="Y47" s="2252"/>
      <c r="Z47" s="2252"/>
      <c r="AA47" s="2252"/>
      <c r="AB47" s="2252"/>
      <c r="AC47" s="2253"/>
      <c r="AD47" s="2251"/>
      <c r="AE47" s="2252"/>
      <c r="AF47" s="2252"/>
      <c r="AG47" s="2252"/>
      <c r="AH47" s="2252"/>
      <c r="AI47" s="2252"/>
      <c r="AJ47" s="2252"/>
      <c r="AK47" s="2252"/>
      <c r="AL47" s="2253"/>
      <c r="AM47" s="1264" t="s">
        <v>430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237</v>
      </c>
      <c r="B48" s="1273" t="s">
        <v>238</v>
      </c>
      <c r="C48" s="1273" t="s">
        <v>239</v>
      </c>
      <c r="D48" s="1273" t="s">
        <v>240</v>
      </c>
      <c r="E48" s="2296"/>
      <c r="F48" s="2296"/>
      <c r="G48" s="2296"/>
      <c r="H48" s="2296"/>
      <c r="I48" s="2107"/>
      <c r="J48" s="2133" t="str">
        <f>I47&amp;".1"</f>
        <v>....1.1</v>
      </c>
      <c r="K48" s="1273"/>
      <c r="L48" s="1316" t="s">
        <v>431</v>
      </c>
      <c r="P48" s="2263"/>
      <c r="Q48" s="2263">
        <v>1</v>
      </c>
      <c r="R48" s="363"/>
      <c r="S48" s="1964" t="str">
        <f>$J48</f>
        <v>....1.1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1630"/>
      <c r="AP48" s="1630" t="str">
        <f>IF(T48="","",T48)</f>
        <v>Группа потребителей</v>
      </c>
      <c r="AQ48" s="1630"/>
      <c r="AR48" s="1630"/>
      <c r="AS48" s="1637">
        <v>21</v>
      </c>
    </row>
    <row customHeight="1" ht="22.049999999999997">
      <c r="A49" s="1273" t="s">
        <v>237</v>
      </c>
      <c r="B49" s="1273" t="s">
        <v>238</v>
      </c>
      <c r="C49" s="1273" t="s">
        <v>239</v>
      </c>
      <c r="D49" s="1273" t="s">
        <v>240</v>
      </c>
      <c r="E49" s="2296"/>
      <c r="F49" s="2296"/>
      <c r="G49" s="2296"/>
      <c r="H49" s="2296"/>
      <c r="I49" s="2107"/>
      <c r="J49" s="2107"/>
      <c r="K49" s="2133" t="str">
        <f>J48&amp;".1"</f>
        <v>....1.1.1</v>
      </c>
      <c r="L49" s="1316" t="s">
        <v>434</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435</v>
      </c>
      <c r="AN49" s="1642">
        <f>STRCHECKDATE(V50:AL50)</f>
      </c>
      <c r="AO49" s="1630"/>
      <c r="AP49" s="1630" t="str">
        <f>IF(T49="","",T49)</f>
        <v/>
      </c>
      <c r="AQ49" s="1630"/>
      <c r="AR49" s="1630"/>
      <c r="AS49" s="1637">
        <v>21</v>
      </c>
    </row>
    <row customHeight="1" ht="1.05">
      <c r="A50" s="1273" t="s">
        <v>237</v>
      </c>
      <c r="B50" s="1273" t="s">
        <v>238</v>
      </c>
      <c r="C50" s="1273" t="s">
        <v>239</v>
      </c>
      <c r="D50" s="1273" t="s">
        <v>240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237</v>
      </c>
      <c r="B51" s="1273" t="s">
        <v>238</v>
      </c>
      <c r="C51" s="1273" t="s">
        <v>239</v>
      </c>
      <c r="D51" s="1273" t="s">
        <v>240</v>
      </c>
      <c r="E51" s="2296"/>
      <c r="F51" s="2296"/>
      <c r="G51" s="2296"/>
      <c r="H51" s="2296"/>
      <c r="I51" s="2107"/>
      <c r="J51" s="2133"/>
      <c r="K51" s="1273"/>
      <c r="L51" s="1316"/>
      <c r="P51" s="2263"/>
      <c r="Q51" s="2263"/>
      <c r="R51" s="362"/>
      <c r="S51" s="1284"/>
      <c r="T51" s="294" t="s">
        <v>436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237</v>
      </c>
      <c r="B52" s="1273" t="s">
        <v>238</v>
      </c>
      <c r="C52" s="1273" t="s">
        <v>239</v>
      </c>
      <c r="D52" s="1273" t="s">
        <v>240</v>
      </c>
      <c r="E52" s="2296"/>
      <c r="F52" s="2296"/>
      <c r="G52" s="2296"/>
      <c r="H52" s="2296"/>
      <c r="I52" s="2133"/>
      <c r="J52" s="1273"/>
      <c r="K52" s="1273"/>
      <c r="L52" s="1316"/>
      <c r="P52" s="2263"/>
      <c r="Q52" s="1960"/>
      <c r="R52" s="362"/>
      <c r="S52" s="1284"/>
      <c r="T52" s="293" t="s">
        <v>437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237</v>
      </c>
      <c r="B53" s="1273" t="s">
        <v>238</v>
      </c>
      <c r="C53" s="1273" t="s">
        <v>239</v>
      </c>
      <c r="D53" s="1273" t="s">
        <v>240</v>
      </c>
      <c r="E53" s="2296"/>
      <c r="F53" s="2296"/>
      <c r="G53" s="2296"/>
      <c r="H53" s="2295"/>
      <c r="I53" s="1273"/>
      <c r="J53" s="1273"/>
      <c r="K53" s="1273"/>
      <c r="L53" s="1316"/>
      <c r="M53" s="1616"/>
      <c r="N53" s="1616"/>
      <c r="O53" s="1641"/>
      <c r="P53" s="366"/>
      <c r="Q53" s="381"/>
      <c r="R53" s="361"/>
      <c r="S53" s="1284"/>
      <c r="T53" s="371" t="s">
        <v>438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237</v>
      </c>
      <c r="B54" s="1273" t="s">
        <v>238</v>
      </c>
      <c r="C54" s="1273" t="s">
        <v>239</v>
      </c>
      <c r="D54" s="1980"/>
      <c r="E54" s="2296"/>
      <c r="F54" s="2296"/>
      <c r="G54" s="2295"/>
      <c r="H54" s="1980"/>
      <c r="I54" s="1980"/>
      <c r="J54" s="1980"/>
      <c r="K54" s="1980"/>
      <c r="L54" s="1386"/>
      <c r="M54" s="1616"/>
      <c r="N54" s="1616"/>
      <c r="O54" s="164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237</v>
      </c>
      <c r="B55" s="1273" t="s">
        <v>238</v>
      </c>
      <c r="C55" s="1980"/>
      <c r="D55" s="1980"/>
      <c r="E55" s="2296"/>
      <c r="F55" s="2295"/>
      <c r="G55" s="1980"/>
      <c r="H55" s="1980"/>
      <c r="I55" s="1980"/>
      <c r="J55" s="1980"/>
      <c r="K55" s="1980"/>
      <c r="L55" s="1386"/>
      <c r="M55" s="1981"/>
      <c r="N55" s="1981"/>
      <c r="O55" s="1641"/>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237</v>
      </c>
      <c r="B56" s="1273"/>
      <c r="C56" s="1273"/>
      <c r="D56" s="1273"/>
      <c r="E56" s="2295"/>
      <c r="F56" s="1273"/>
      <c r="G56" s="1273"/>
      <c r="H56" s="1273"/>
      <c r="I56" s="1273"/>
      <c r="J56" s="1273"/>
      <c r="K56" s="1273"/>
      <c r="L56" s="1316"/>
      <c r="M56" s="1981"/>
      <c r="N56" s="1981"/>
      <c r="O56" s="1641"/>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D533B-6C56-AF1A-BD89-0.CF223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428</v>
      </c>
      <c r="M6" s="543"/>
      <c r="P6" s="2263">
        <v>1</v>
      </c>
      <c r="Q6" s="1337"/>
      <c r="R6" s="362"/>
      <c r="S6" s="1342">
        <f>$I6</f>
      </c>
      <c r="T6" s="291" t="s">
        <v>429</v>
      </c>
      <c r="U6" s="306"/>
      <c r="V6" s="2251"/>
      <c r="W6" s="2252"/>
      <c r="X6" s="2252"/>
      <c r="Y6" s="2252"/>
      <c r="Z6" s="2252"/>
      <c r="AA6" s="2252"/>
      <c r="AB6" s="2252"/>
      <c r="AC6" s="2253"/>
      <c r="AD6" s="2251"/>
      <c r="AE6" s="2252"/>
      <c r="AF6" s="2252"/>
      <c r="AG6" s="2252"/>
      <c r="AH6" s="2252"/>
      <c r="AI6" s="2252"/>
      <c r="AJ6" s="2252"/>
      <c r="AK6" s="2252"/>
      <c r="AL6" s="2253"/>
      <c r="AM6" s="1264" t="s">
        <v>430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431</v>
      </c>
      <c r="M7" s="543"/>
      <c r="N7" s="1372"/>
      <c r="P7" s="2263"/>
      <c r="Q7" s="2263">
        <v>1</v>
      </c>
      <c r="R7" s="363"/>
      <c r="S7" s="1342">
        <f>$J7</f>
      </c>
      <c r="T7" s="292" t="s">
        <v>432</v>
      </c>
      <c r="U7" s="306"/>
      <c r="V7" s="2251"/>
      <c r="W7" s="2252"/>
      <c r="X7" s="2252"/>
      <c r="Y7" s="2252"/>
      <c r="Z7" s="2252"/>
      <c r="AA7" s="2252"/>
      <c r="AB7" s="2252"/>
      <c r="AC7" s="2253"/>
      <c r="AD7" s="2251"/>
      <c r="AE7" s="2252"/>
      <c r="AF7" s="2252"/>
      <c r="AG7" s="2252"/>
      <c r="AH7" s="2252"/>
      <c r="AI7" s="2252"/>
      <c r="AJ7" s="2252"/>
      <c r="AK7" s="2252"/>
      <c r="AL7" s="2253"/>
      <c r="AM7" s="1264" t="s">
        <v>433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434</v>
      </c>
      <c r="M8" s="543"/>
      <c r="N8" s="1372"/>
      <c r="O8" s="1372"/>
      <c r="P8" s="2263"/>
      <c r="Q8" s="2263"/>
      <c r="R8" s="363">
        <v>1</v>
      </c>
      <c r="S8" s="1342">
        <f>$K8</f>
      </c>
      <c r="T8" s="1353"/>
      <c r="U8" s="306"/>
      <c r="V8" s="331"/>
      <c r="W8" s="757"/>
      <c r="X8" s="331"/>
      <c r="Y8" s="390"/>
      <c r="Z8" s="2271"/>
      <c r="AA8" s="2113" t="s">
        <v>67</v>
      </c>
      <c r="AB8" s="2271"/>
      <c r="AC8" s="2113" t="s">
        <v>67</v>
      </c>
      <c r="AD8" s="331"/>
      <c r="AE8" s="757"/>
      <c r="AF8" s="331"/>
      <c r="AG8" s="390"/>
      <c r="AH8" s="2271"/>
      <c r="AI8" s="2113" t="s">
        <v>67</v>
      </c>
      <c r="AJ8" s="2271"/>
      <c r="AK8" s="2113" t="s">
        <v>67</v>
      </c>
      <c r="AL8" s="331"/>
      <c r="AM8" s="2259" t="s">
        <v>435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161">
        <v>14</v>
      </c>
    </row>
    <row customHeight="1" ht="14.699999999999998">
      <c r="Q39" s="382"/>
      <c r="R39" s="382"/>
      <c r="S39" s="2279" t="s">
        <v>89</v>
      </c>
      <c r="T39" s="2215" t="s">
        <v>450</v>
      </c>
      <c r="U39" s="307"/>
      <c r="V39" s="2280" t="s">
        <v>451</v>
      </c>
      <c r="W39" s="2281"/>
      <c r="X39" s="2297"/>
      <c r="Y39" s="2297"/>
      <c r="Z39" s="2281"/>
      <c r="AA39" s="2281"/>
      <c r="AB39" s="2282"/>
      <c r="AC39" s="2283" t="s">
        <v>452</v>
      </c>
      <c r="AD39" s="2280" t="s">
        <v>451</v>
      </c>
      <c r="AE39" s="2281"/>
      <c r="AF39" s="2297"/>
      <c r="AG39" s="2297"/>
      <c r="AH39" s="2281"/>
      <c r="AI39" s="2281"/>
      <c r="AJ39" s="2282"/>
      <c r="AK39" s="2283" t="s">
        <v>453</v>
      </c>
      <c r="AL39" s="2286" t="s">
        <v>454</v>
      </c>
      <c r="AM39" s="2133"/>
      <c r="AS39" s="1161">
        <v>14</v>
      </c>
    </row>
    <row customHeight="1" ht="24">
      <c r="Q40" s="382"/>
      <c r="R40" s="382"/>
      <c r="S40" s="2279"/>
      <c r="T40" s="2215"/>
      <c r="U40" s="1037"/>
      <c r="V40" s="2298" t="s">
        <v>455</v>
      </c>
      <c r="W40" s="2300" t="s">
        <v>456</v>
      </c>
      <c r="X40" s="1382" t="s">
        <v>457</v>
      </c>
      <c r="Y40" s="1382"/>
      <c r="Z40" s="2275" t="s">
        <v>458</v>
      </c>
      <c r="AA40" s="2275"/>
      <c r="AB40" s="2269"/>
      <c r="AC40" s="2284"/>
      <c r="AD40" s="2298" t="s">
        <v>455</v>
      </c>
      <c r="AE40" s="2300" t="s">
        <v>456</v>
      </c>
      <c r="AF40" s="1382" t="s">
        <v>457</v>
      </c>
      <c r="AG40" s="1382"/>
      <c r="AH40" s="2275" t="s">
        <v>458</v>
      </c>
      <c r="AI40" s="2275"/>
      <c r="AJ40" s="2269"/>
      <c r="AK40" s="2284"/>
      <c r="AL40" s="2287"/>
      <c r="AM40" s="2133"/>
      <c r="AS40" s="1161">
        <v>23</v>
      </c>
    </row>
    <row s="1272" customFormat="1" customHeight="1" ht="24">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M41" s="1368"/>
      <c r="N41" s="1368"/>
      <c r="O41" s="1368"/>
      <c r="P41" s="1334"/>
      <c r="Q41" s="382"/>
      <c r="R41" s="382"/>
      <c r="S41" s="2279"/>
      <c r="T41" s="2215"/>
      <c r="U41" s="308"/>
      <c r="V41" s="2299"/>
      <c r="W41" s="2301"/>
      <c r="X41" s="1379" t="s">
        <v>466</v>
      </c>
      <c r="Y41" s="1379" t="s">
        <v>467</v>
      </c>
      <c r="Z41" s="1340" t="s">
        <v>468</v>
      </c>
      <c r="AA41" s="2276" t="s">
        <v>469</v>
      </c>
      <c r="AB41" s="2277"/>
      <c r="AC41" s="2285"/>
      <c r="AD41" s="2299"/>
      <c r="AE41" s="2301"/>
      <c r="AF41" s="1379" t="s">
        <v>466</v>
      </c>
      <c r="AG41" s="1379" t="s">
        <v>467</v>
      </c>
      <c r="AH41" s="1340" t="s">
        <v>468</v>
      </c>
      <c r="AI41" s="2276" t="s">
        <v>469</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219</v>
      </c>
      <c r="B44" s="1369" t="s">
        <v>220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506"/>
      <c r="AP44" s="506" t="str">
        <f>IF(T44="","",T44)</f>
        <v>Территория действия тарифа</v>
      </c>
      <c r="AQ44" s="506"/>
      <c r="AR44" s="506"/>
      <c r="AS44" s="1161">
        <v>21</v>
      </c>
    </row>
    <row customHeight="1" ht="24">
      <c r="A45" s="1369" t="s">
        <v>219</v>
      </c>
      <c r="B45" s="1369" t="s">
        <v>220</v>
      </c>
      <c r="C45" s="1369" t="s">
        <v>221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506"/>
      <c r="AP45" s="506" t="str">
        <f>IF(T45="","",T45)</f>
        <v>Наименование системы теплоснабжения </v>
      </c>
      <c r="AQ45" s="506"/>
      <c r="AR45" s="506"/>
      <c r="AS45" s="1161">
        <v>23</v>
      </c>
    </row>
    <row customHeight="1" ht="22.049999999999997">
      <c r="A46" s="1369" t="s">
        <v>219</v>
      </c>
      <c r="B46" s="1369" t="s">
        <v>220</v>
      </c>
      <c r="C46" s="1369" t="s">
        <v>221</v>
      </c>
      <c r="D46" s="1369" t="s">
        <v>222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506"/>
      <c r="AP46" s="506" t="str">
        <f>IF(T46="","",T46)</f>
        <v>Источник тепловой энергии  </v>
      </c>
      <c r="AQ46" s="506"/>
      <c r="AR46" s="506"/>
      <c r="AS46" s="1161">
        <v>21</v>
      </c>
    </row>
    <row customHeight="1" ht="49.5">
      <c r="A47" s="1369" t="s">
        <v>219</v>
      </c>
      <c r="B47" s="1369" t="s">
        <v>220</v>
      </c>
      <c r="C47" s="1369" t="s">
        <v>221</v>
      </c>
      <c r="D47" s="1369" t="s">
        <v>222</v>
      </c>
      <c r="E47" s="2265"/>
      <c r="F47" s="2265"/>
      <c r="G47" s="2265"/>
      <c r="H47" s="2265"/>
      <c r="I47" s="2262" t="str">
        <f>S46&amp;".1"</f>
        <v>....1</v>
      </c>
      <c r="J47" s="1369"/>
      <c r="K47" s="1369"/>
      <c r="L47" s="1370" t="s">
        <v>428</v>
      </c>
      <c r="P47" s="2263">
        <v>1</v>
      </c>
      <c r="Q47" s="1337"/>
      <c r="R47" s="362"/>
      <c r="S47" s="1342" t="str">
        <f>$I47</f>
        <v>....1</v>
      </c>
      <c r="T47" s="291" t="s">
        <v>429</v>
      </c>
      <c r="U47" s="306"/>
      <c r="V47" s="2251"/>
      <c r="W47" s="2252"/>
      <c r="X47" s="2252"/>
      <c r="Y47" s="2252"/>
      <c r="Z47" s="2252"/>
      <c r="AA47" s="2252"/>
      <c r="AB47" s="2252"/>
      <c r="AC47" s="2253"/>
      <c r="AD47" s="2251"/>
      <c r="AE47" s="2252"/>
      <c r="AF47" s="2252"/>
      <c r="AG47" s="2252"/>
      <c r="AH47" s="2252"/>
      <c r="AI47" s="2252"/>
      <c r="AJ47" s="2252"/>
      <c r="AK47" s="2252"/>
      <c r="AL47" s="2253"/>
      <c r="AM47" s="1264" t="s">
        <v>430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219</v>
      </c>
      <c r="B48" s="1369" t="s">
        <v>220</v>
      </c>
      <c r="C48" s="1369" t="s">
        <v>221</v>
      </c>
      <c r="D48" s="1369" t="s">
        <v>222</v>
      </c>
      <c r="E48" s="2265"/>
      <c r="F48" s="2265"/>
      <c r="G48" s="2265"/>
      <c r="H48" s="2265"/>
      <c r="I48" s="2292"/>
      <c r="J48" s="2262" t="str">
        <f>I47&amp;".1"</f>
        <v>....1.1</v>
      </c>
      <c r="K48" s="1369"/>
      <c r="L48" s="1370" t="s">
        <v>431</v>
      </c>
      <c r="P48" s="2263"/>
      <c r="Q48" s="2263">
        <v>1</v>
      </c>
      <c r="R48" s="363"/>
      <c r="S48" s="1342" t="str">
        <f>$J48</f>
        <v>....1.1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506"/>
      <c r="AP48" s="506" t="str">
        <f>IF(T48="","",T48)</f>
        <v>Группа потребителей</v>
      </c>
      <c r="AQ48" s="506"/>
      <c r="AR48" s="506"/>
      <c r="AS48" s="1161">
        <v>21</v>
      </c>
    </row>
    <row customHeight="1" ht="22.049999999999997">
      <c r="A49" s="1369" t="s">
        <v>219</v>
      </c>
      <c r="B49" s="1369" t="s">
        <v>220</v>
      </c>
      <c r="C49" s="1369" t="s">
        <v>221</v>
      </c>
      <c r="D49" s="1369" t="s">
        <v>222</v>
      </c>
      <c r="E49" s="2265"/>
      <c r="F49" s="2265"/>
      <c r="G49" s="2265"/>
      <c r="H49" s="2265"/>
      <c r="I49" s="2292"/>
      <c r="J49" s="2292"/>
      <c r="K49" s="2262" t="str">
        <f>J48&amp;".1"</f>
        <v>....1.1.1</v>
      </c>
      <c r="L49" s="1370" t="s">
        <v>434</v>
      </c>
      <c r="P49" s="2263"/>
      <c r="Q49" s="2263"/>
      <c r="R49" s="363">
        <v>1</v>
      </c>
      <c r="S49" s="1342" t="str">
        <f>$K49</f>
        <v>....1.1.1</v>
      </c>
      <c r="T49" s="1353"/>
      <c r="U49" s="306"/>
      <c r="V49" s="331"/>
      <c r="W49" s="757"/>
      <c r="X49" s="331"/>
      <c r="Y49" s="390"/>
      <c r="Z49" s="2271"/>
      <c r="AA49" s="2113" t="s">
        <v>67</v>
      </c>
      <c r="AB49" s="2271"/>
      <c r="AC49" s="2113" t="s">
        <v>67</v>
      </c>
      <c r="AD49" s="331"/>
      <c r="AE49" s="757"/>
      <c r="AF49" s="331"/>
      <c r="AG49" s="390"/>
      <c r="AH49" s="2271"/>
      <c r="AI49" s="2113" t="s">
        <v>67</v>
      </c>
      <c r="AJ49" s="2293"/>
      <c r="AK49" s="2113" t="s">
        <v>67</v>
      </c>
      <c r="AL49" s="1354"/>
      <c r="AM49" s="2259" t="s">
        <v>435</v>
      </c>
      <c r="AN49" s="517">
        <f>STRCHECKDATE(V50:AL50)</f>
      </c>
      <c r="AO49" s="506"/>
      <c r="AP49" s="506" t="str">
        <f>IF(T49="","",T49)</f>
        <v/>
      </c>
      <c r="AQ49" s="506"/>
      <c r="AR49" s="506"/>
      <c r="AS49" s="1161">
        <v>21</v>
      </c>
    </row>
    <row customHeight="1" ht="1.05">
      <c r="A50" s="1369" t="s">
        <v>219</v>
      </c>
      <c r="B50" s="1369" t="s">
        <v>220</v>
      </c>
      <c r="C50" s="1369" t="s">
        <v>221</v>
      </c>
      <c r="D50" s="1369" t="s">
        <v>222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219</v>
      </c>
      <c r="B51" s="1369" t="s">
        <v>220</v>
      </c>
      <c r="C51" s="1369" t="s">
        <v>221</v>
      </c>
      <c r="D51" s="1369" t="s">
        <v>222</v>
      </c>
      <c r="E51" s="2265"/>
      <c r="F51" s="2265"/>
      <c r="G51" s="2265"/>
      <c r="H51" s="2265"/>
      <c r="I51" s="2292"/>
      <c r="J51" s="2262"/>
      <c r="K51" s="1369"/>
      <c r="L51" s="1370"/>
      <c r="P51" s="2263"/>
      <c r="Q51" s="2263"/>
      <c r="R51" s="362"/>
      <c r="S51" s="1284"/>
      <c r="T51" s="294" t="s">
        <v>436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219</v>
      </c>
      <c r="B52" s="1369" t="s">
        <v>220</v>
      </c>
      <c r="C52" s="1369" t="s">
        <v>221</v>
      </c>
      <c r="D52" s="1369" t="s">
        <v>222</v>
      </c>
      <c r="E52" s="2265"/>
      <c r="F52" s="2265"/>
      <c r="G52" s="2265"/>
      <c r="H52" s="2265"/>
      <c r="I52" s="2262"/>
      <c r="J52" s="1369"/>
      <c r="K52" s="1369"/>
      <c r="L52" s="1370"/>
      <c r="P52" s="2263"/>
      <c r="Q52" s="1337"/>
      <c r="R52" s="362"/>
      <c r="S52" s="1284"/>
      <c r="T52" s="293" t="s">
        <v>437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219</v>
      </c>
      <c r="B53" s="1369" t="s">
        <v>220</v>
      </c>
      <c r="C53" s="1369" t="s">
        <v>221</v>
      </c>
      <c r="D53" s="1369" t="s">
        <v>222</v>
      </c>
      <c r="E53" s="2265"/>
      <c r="F53" s="2265"/>
      <c r="G53" s="2265"/>
      <c r="H53" s="2264"/>
      <c r="I53" s="1369"/>
      <c r="J53" s="1369"/>
      <c r="K53" s="1369"/>
      <c r="L53" s="1370"/>
      <c r="M53" s="1371"/>
      <c r="N53" s="1371"/>
      <c r="O53" s="543"/>
      <c r="P53" s="366"/>
      <c r="Q53" s="381"/>
      <c r="R53" s="361"/>
      <c r="S53" s="1284"/>
      <c r="T53" s="371" t="s">
        <v>438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219</v>
      </c>
      <c r="B54" s="1349" t="s">
        <v>220</v>
      </c>
      <c r="C54" s="1349" t="s">
        <v>221</v>
      </c>
      <c r="D54" s="1320"/>
      <c r="E54" s="2265"/>
      <c r="F54" s="2265"/>
      <c r="G54" s="2264"/>
      <c r="H54" s="1320"/>
      <c r="I54" s="1320"/>
      <c r="J54" s="1320"/>
      <c r="K54" s="1320"/>
      <c r="L54" s="1345"/>
      <c r="M54" s="1321"/>
      <c r="N54" s="132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219</v>
      </c>
      <c r="B55" s="1349" t="s">
        <v>220</v>
      </c>
      <c r="C55" s="1320"/>
      <c r="D55" s="1320"/>
      <c r="E55" s="2265"/>
      <c r="F55" s="2264"/>
      <c r="G55" s="1320"/>
      <c r="H55" s="1320"/>
      <c r="I55" s="1320"/>
      <c r="J55" s="1320"/>
      <c r="K55" s="1320"/>
      <c r="L55" s="1345"/>
      <c r="M55" s="1327"/>
      <c r="N55" s="132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219</v>
      </c>
      <c r="B56" s="1349"/>
      <c r="C56" s="1349"/>
      <c r="D56" s="1349"/>
      <c r="E56" s="2264"/>
      <c r="F56" s="1349"/>
      <c r="G56" s="1349"/>
      <c r="H56" s="1349"/>
      <c r="I56" s="1349"/>
      <c r="J56" s="1349"/>
      <c r="K56" s="1349"/>
      <c r="L56" s="1352"/>
      <c r="M56" s="1327"/>
      <c r="N56" s="1327"/>
      <c r="O56" s="524"/>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DB02-72BB-BA7A-38E5-0.AA8F9EB8}" mc:Ignorable="x14ac xr xr2 xr3">
  <sheetPr>
    <tabColor theme="6" tint="0.4"/>
  </sheetPr>
  <dimension ref="A1:DM70"/>
  <sheetViews>
    <sheetView topLeftCell="A1" showGridLines="0" zoomScale="90" workbookViewId="0">
      <selection activeCell="DC53" sqref="DC53:DC54"/>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109" max="109" style="70" width="10.57421875" hidden="1"/>
    <col min="110" max="110" style="1641" width="4.00390625" customWidth="1"/>
    <col min="111" max="111" style="1641" width="115.00390625" customWidth="1"/>
    <col min="112" max="116" style="1648" width="10.00390625" customWidth="1"/>
    <col min="117" max="117" style="1641" width="8.421875" hidden="1" customWidth="1"/>
  </cols>
  <sheetData>
    <row customHeight="1" ht="22.5" hidden="1">
      <c r="Y1" s="333"/>
      <c r="Z1" s="333"/>
      <c r="AG1" s="333"/>
      <c r="AH1" s="333"/>
      <c r="AL1" s="1641"/>
      <c r="AM1" s="1641"/>
      <c r="AN1" s="1641"/>
      <c r="AO1" s="1641"/>
      <c r="AP1" s="1641"/>
      <c r="AQ1" s="1641"/>
      <c r="AR1" s="1641"/>
      <c r="AS1" s="1641"/>
      <c r="AT1" s="1641"/>
      <c r="AU1" s="1641"/>
      <c r="AV1" s="1641"/>
      <c r="AW1" s="1641"/>
      <c r="AX1" s="1641"/>
      <c r="AY1" s="1641"/>
      <c r="AZ1" s="1641"/>
      <c r="BA1" s="1641"/>
      <c r="BB1" s="1641"/>
      <c r="BC1" s="1641"/>
      <c r="BD1" s="1641"/>
      <c r="BE1" s="1641"/>
      <c r="BF1" s="1641"/>
      <c r="BG1" s="1641"/>
      <c r="BH1" s="1641"/>
      <c r="BI1" s="1641"/>
      <c r="BJ1" s="1641"/>
      <c r="BK1" s="1641"/>
      <c r="BL1" s="1641"/>
      <c r="BM1" s="1641"/>
      <c r="BN1" s="1641"/>
      <c r="BO1" s="1641"/>
      <c r="BP1" s="1641"/>
      <c r="BQ1" s="1641"/>
      <c r="BR1" s="1641"/>
      <c r="BS1" s="1641"/>
      <c r="BT1" s="1641"/>
      <c r="BU1" s="1641"/>
      <c r="BV1" s="1641"/>
      <c r="BW1" s="1641"/>
      <c r="BX1" s="1641"/>
      <c r="BY1" s="1641"/>
      <c r="BZ1" s="1641"/>
      <c r="CA1" s="1641"/>
      <c r="CB1" s="1641"/>
      <c r="CC1" s="1641"/>
      <c r="CD1" s="1641"/>
      <c r="CE1" s="1641"/>
      <c r="CF1" s="1641"/>
      <c r="CG1" s="1641"/>
      <c r="CH1" s="1641"/>
      <c r="CI1" s="1641"/>
      <c r="CJ1" s="1641"/>
      <c r="CK1" s="1641"/>
      <c r="CL1" s="1641"/>
      <c r="CM1" s="1641"/>
      <c r="CN1" s="1641"/>
      <c r="CO1" s="1641"/>
      <c r="CP1" s="1641"/>
      <c r="CQ1" s="1641"/>
      <c r="CR1" s="1641"/>
      <c r="CS1" s="1641"/>
      <c r="CT1" s="1641"/>
      <c r="CU1" s="1641"/>
      <c r="CV1" s="1641"/>
      <c r="CW1" s="1641"/>
      <c r="CX1" s="1641"/>
      <c r="CY1" s="1641"/>
      <c r="CZ1" s="1641"/>
      <c r="DA1" s="1641"/>
      <c r="DB1" s="1641"/>
      <c r="DC1" s="1641"/>
      <c r="DD1" s="1641"/>
      <c r="DE1" s="2722"/>
      <c r="DM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250"/>
      <c r="AT2" s="2248"/>
      <c r="AU2" s="2249"/>
      <c r="AV2" s="2249"/>
      <c r="AW2" s="2249"/>
      <c r="AX2" s="2249"/>
      <c r="AY2" s="2249"/>
      <c r="AZ2" s="2249"/>
      <c r="BA2" s="2250"/>
      <c r="BB2" s="2248"/>
      <c r="BC2" s="2249"/>
      <c r="BD2" s="2249"/>
      <c r="BE2" s="2249"/>
      <c r="BF2" s="2249"/>
      <c r="BG2" s="2249"/>
      <c r="BH2" s="2249"/>
      <c r="BI2" s="2250"/>
      <c r="BJ2" s="2248"/>
      <c r="BK2" s="2249"/>
      <c r="BL2" s="2249"/>
      <c r="BM2" s="2249"/>
      <c r="BN2" s="2249"/>
      <c r="BO2" s="2249"/>
      <c r="BP2" s="2249"/>
      <c r="BQ2" s="2250"/>
      <c r="BR2" s="2248"/>
      <c r="BS2" s="2249"/>
      <c r="BT2" s="2249"/>
      <c r="BU2" s="2249"/>
      <c r="BV2" s="2249"/>
      <c r="BW2" s="2249"/>
      <c r="BX2" s="2249"/>
      <c r="BY2" s="2250"/>
      <c r="BZ2" s="2248"/>
      <c r="CA2" s="2249"/>
      <c r="CB2" s="2249"/>
      <c r="CC2" s="2249"/>
      <c r="CD2" s="2249"/>
      <c r="CE2" s="2249"/>
      <c r="CF2" s="2249"/>
      <c r="CG2" s="2250"/>
      <c r="CH2" s="2248"/>
      <c r="CI2" s="2249"/>
      <c r="CJ2" s="2249"/>
      <c r="CK2" s="2249"/>
      <c r="CL2" s="2249"/>
      <c r="CM2" s="2249"/>
      <c r="CN2" s="2249"/>
      <c r="CO2" s="2250"/>
      <c r="CP2" s="2248"/>
      <c r="CQ2" s="2249"/>
      <c r="CR2" s="2249"/>
      <c r="CS2" s="2249"/>
      <c r="CT2" s="2249"/>
      <c r="CU2" s="2249"/>
      <c r="CV2" s="2249"/>
      <c r="CW2" s="2250"/>
      <c r="CX2" s="2248"/>
      <c r="CY2" s="2249"/>
      <c r="CZ2" s="2249"/>
      <c r="DA2" s="2249"/>
      <c r="DB2" s="2249"/>
      <c r="DC2" s="2249"/>
      <c r="DD2" s="2249"/>
      <c r="DE2" s="2723"/>
      <c r="DF2" s="2250"/>
      <c r="DG2" s="1264" t="s">
        <v>421</v>
      </c>
      <c r="DI2" s="506"/>
      <c r="DJ2" s="506" t="str">
        <f>IF(T2="","",T2)</f>
        <v>Наименование тарифа</v>
      </c>
      <c r="DK2" s="506"/>
      <c r="DL2" s="506"/>
      <c r="DM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250"/>
      <c r="AT3" s="2248"/>
      <c r="AU3" s="2249"/>
      <c r="AV3" s="2249"/>
      <c r="AW3" s="2249"/>
      <c r="AX3" s="2249"/>
      <c r="AY3" s="2249"/>
      <c r="AZ3" s="2249"/>
      <c r="BA3" s="2250"/>
      <c r="BB3" s="2248"/>
      <c r="BC3" s="2249"/>
      <c r="BD3" s="2249"/>
      <c r="BE3" s="2249"/>
      <c r="BF3" s="2249"/>
      <c r="BG3" s="2249"/>
      <c r="BH3" s="2249"/>
      <c r="BI3" s="2250"/>
      <c r="BJ3" s="2248"/>
      <c r="BK3" s="2249"/>
      <c r="BL3" s="2249"/>
      <c r="BM3" s="2249"/>
      <c r="BN3" s="2249"/>
      <c r="BO3" s="2249"/>
      <c r="BP3" s="2249"/>
      <c r="BQ3" s="2250"/>
      <c r="BR3" s="2248"/>
      <c r="BS3" s="2249"/>
      <c r="BT3" s="2249"/>
      <c r="BU3" s="2249"/>
      <c r="BV3" s="2249"/>
      <c r="BW3" s="2249"/>
      <c r="BX3" s="2249"/>
      <c r="BY3" s="2250"/>
      <c r="BZ3" s="2248"/>
      <c r="CA3" s="2249"/>
      <c r="CB3" s="2249"/>
      <c r="CC3" s="2249"/>
      <c r="CD3" s="2249"/>
      <c r="CE3" s="2249"/>
      <c r="CF3" s="2249"/>
      <c r="CG3" s="2250"/>
      <c r="CH3" s="2248"/>
      <c r="CI3" s="2249"/>
      <c r="CJ3" s="2249"/>
      <c r="CK3" s="2249"/>
      <c r="CL3" s="2249"/>
      <c r="CM3" s="2249"/>
      <c r="CN3" s="2249"/>
      <c r="CO3" s="2250"/>
      <c r="CP3" s="2248"/>
      <c r="CQ3" s="2249"/>
      <c r="CR3" s="2249"/>
      <c r="CS3" s="2249"/>
      <c r="CT3" s="2249"/>
      <c r="CU3" s="2249"/>
      <c r="CV3" s="2249"/>
      <c r="CW3" s="2250"/>
      <c r="CX3" s="2248"/>
      <c r="CY3" s="2249"/>
      <c r="CZ3" s="2249"/>
      <c r="DA3" s="2249"/>
      <c r="DB3" s="2249"/>
      <c r="DC3" s="2249"/>
      <c r="DD3" s="2249"/>
      <c r="DE3" s="2723"/>
      <c r="DF3" s="2250"/>
      <c r="DG3" s="1264" t="s">
        <v>423</v>
      </c>
      <c r="DI3" s="506"/>
      <c r="DJ3" s="506" t="str">
        <f>IF(T3="","",T3)</f>
        <v>Территория действия тарифа</v>
      </c>
      <c r="DK3" s="506"/>
      <c r="DL3" s="506"/>
      <c r="DM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250"/>
      <c r="AT4" s="2248"/>
      <c r="AU4" s="2249"/>
      <c r="AV4" s="2249"/>
      <c r="AW4" s="2249"/>
      <c r="AX4" s="2249"/>
      <c r="AY4" s="2249"/>
      <c r="AZ4" s="2249"/>
      <c r="BA4" s="2250"/>
      <c r="BB4" s="2248"/>
      <c r="BC4" s="2249"/>
      <c r="BD4" s="2249"/>
      <c r="BE4" s="2249"/>
      <c r="BF4" s="2249"/>
      <c r="BG4" s="2249"/>
      <c r="BH4" s="2249"/>
      <c r="BI4" s="2250"/>
      <c r="BJ4" s="2248"/>
      <c r="BK4" s="2249"/>
      <c r="BL4" s="2249"/>
      <c r="BM4" s="2249"/>
      <c r="BN4" s="2249"/>
      <c r="BO4" s="2249"/>
      <c r="BP4" s="2249"/>
      <c r="BQ4" s="2250"/>
      <c r="BR4" s="2248"/>
      <c r="BS4" s="2249"/>
      <c r="BT4" s="2249"/>
      <c r="BU4" s="2249"/>
      <c r="BV4" s="2249"/>
      <c r="BW4" s="2249"/>
      <c r="BX4" s="2249"/>
      <c r="BY4" s="2250"/>
      <c r="BZ4" s="2248"/>
      <c r="CA4" s="2249"/>
      <c r="CB4" s="2249"/>
      <c r="CC4" s="2249"/>
      <c r="CD4" s="2249"/>
      <c r="CE4" s="2249"/>
      <c r="CF4" s="2249"/>
      <c r="CG4" s="2250"/>
      <c r="CH4" s="2248"/>
      <c r="CI4" s="2249"/>
      <c r="CJ4" s="2249"/>
      <c r="CK4" s="2249"/>
      <c r="CL4" s="2249"/>
      <c r="CM4" s="2249"/>
      <c r="CN4" s="2249"/>
      <c r="CO4" s="2250"/>
      <c r="CP4" s="2248"/>
      <c r="CQ4" s="2249"/>
      <c r="CR4" s="2249"/>
      <c r="CS4" s="2249"/>
      <c r="CT4" s="2249"/>
      <c r="CU4" s="2249"/>
      <c r="CV4" s="2249"/>
      <c r="CW4" s="2250"/>
      <c r="CX4" s="2248"/>
      <c r="CY4" s="2249"/>
      <c r="CZ4" s="2249"/>
      <c r="DA4" s="2249"/>
      <c r="DB4" s="2249"/>
      <c r="DC4" s="2249"/>
      <c r="DD4" s="2249"/>
      <c r="DE4" s="2723"/>
      <c r="DF4" s="2250"/>
      <c r="DG4" s="1264" t="s">
        <v>425</v>
      </c>
      <c r="DI4" s="506"/>
      <c r="DJ4" s="506" t="str">
        <f>IF(T4="","",T4)</f>
        <v>Наименование системы теплоснабжения </v>
      </c>
      <c r="DK4" s="506"/>
      <c r="DL4" s="506"/>
      <c r="DM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250"/>
      <c r="AT5" s="2248"/>
      <c r="AU5" s="2249"/>
      <c r="AV5" s="2249"/>
      <c r="AW5" s="2249"/>
      <c r="AX5" s="2249"/>
      <c r="AY5" s="2249"/>
      <c r="AZ5" s="2249"/>
      <c r="BA5" s="2250"/>
      <c r="BB5" s="2248"/>
      <c r="BC5" s="2249"/>
      <c r="BD5" s="2249"/>
      <c r="BE5" s="2249"/>
      <c r="BF5" s="2249"/>
      <c r="BG5" s="2249"/>
      <c r="BH5" s="2249"/>
      <c r="BI5" s="2250"/>
      <c r="BJ5" s="2248"/>
      <c r="BK5" s="2249"/>
      <c r="BL5" s="2249"/>
      <c r="BM5" s="2249"/>
      <c r="BN5" s="2249"/>
      <c r="BO5" s="2249"/>
      <c r="BP5" s="2249"/>
      <c r="BQ5" s="2250"/>
      <c r="BR5" s="2248"/>
      <c r="BS5" s="2249"/>
      <c r="BT5" s="2249"/>
      <c r="BU5" s="2249"/>
      <c r="BV5" s="2249"/>
      <c r="BW5" s="2249"/>
      <c r="BX5" s="2249"/>
      <c r="BY5" s="2250"/>
      <c r="BZ5" s="2248"/>
      <c r="CA5" s="2249"/>
      <c r="CB5" s="2249"/>
      <c r="CC5" s="2249"/>
      <c r="CD5" s="2249"/>
      <c r="CE5" s="2249"/>
      <c r="CF5" s="2249"/>
      <c r="CG5" s="2250"/>
      <c r="CH5" s="2248"/>
      <c r="CI5" s="2249"/>
      <c r="CJ5" s="2249"/>
      <c r="CK5" s="2249"/>
      <c r="CL5" s="2249"/>
      <c r="CM5" s="2249"/>
      <c r="CN5" s="2249"/>
      <c r="CO5" s="2250"/>
      <c r="CP5" s="2248"/>
      <c r="CQ5" s="2249"/>
      <c r="CR5" s="2249"/>
      <c r="CS5" s="2249"/>
      <c r="CT5" s="2249"/>
      <c r="CU5" s="2249"/>
      <c r="CV5" s="2249"/>
      <c r="CW5" s="2250"/>
      <c r="CX5" s="2248"/>
      <c r="CY5" s="2249"/>
      <c r="CZ5" s="2249"/>
      <c r="DA5" s="2249"/>
      <c r="DB5" s="2249"/>
      <c r="DC5" s="2249"/>
      <c r="DD5" s="2249"/>
      <c r="DE5" s="2723"/>
      <c r="DF5" s="2250"/>
      <c r="DG5" s="1264" t="s">
        <v>427</v>
      </c>
      <c r="DI5" s="506"/>
      <c r="DJ5" s="506" t="str">
        <f>IF(T5="","",T5)</f>
        <v>Источник тепловой энергии  </v>
      </c>
      <c r="DK5" s="506"/>
      <c r="DL5" s="506"/>
      <c r="DM5" s="1161">
        <v>0</v>
      </c>
    </row>
    <row customHeight="1" ht="14.25" hidden="1">
      <c r="A6" s="1369"/>
      <c r="B6" s="1369"/>
      <c r="C6" s="1369"/>
      <c r="D6" s="1369"/>
      <c r="E6" s="2265"/>
      <c r="F6" s="2265"/>
      <c r="G6" s="2265"/>
      <c r="H6" s="2265"/>
      <c r="I6" s="2262">
        <f>S5&amp;".1"</f>
      </c>
      <c r="J6" s="1369"/>
      <c r="K6" s="1369"/>
      <c r="L6" s="1370" t="s">
        <v>428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2"/>
      <c r="AM6" s="2303"/>
      <c r="AN6" s="2303"/>
      <c r="AO6" s="2303"/>
      <c r="AP6" s="2303"/>
      <c r="AQ6" s="2303"/>
      <c r="AR6" s="2303"/>
      <c r="AS6" s="2304"/>
      <c r="AT6" s="2302"/>
      <c r="AU6" s="2303"/>
      <c r="AV6" s="2303"/>
      <c r="AW6" s="2303"/>
      <c r="AX6" s="2303"/>
      <c r="AY6" s="2303"/>
      <c r="AZ6" s="2303"/>
      <c r="BA6" s="2304"/>
      <c r="BB6" s="2302"/>
      <c r="BC6" s="2303"/>
      <c r="BD6" s="2303"/>
      <c r="BE6" s="2303"/>
      <c r="BF6" s="2303"/>
      <c r="BG6" s="2303"/>
      <c r="BH6" s="2303"/>
      <c r="BI6" s="2304"/>
      <c r="BJ6" s="2302"/>
      <c r="BK6" s="2303"/>
      <c r="BL6" s="2303"/>
      <c r="BM6" s="2303"/>
      <c r="BN6" s="2303"/>
      <c r="BO6" s="2303"/>
      <c r="BP6" s="2303"/>
      <c r="BQ6" s="2304"/>
      <c r="BR6" s="2302"/>
      <c r="BS6" s="2303"/>
      <c r="BT6" s="2303"/>
      <c r="BU6" s="2303"/>
      <c r="BV6" s="2303"/>
      <c r="BW6" s="2303"/>
      <c r="BX6" s="2303"/>
      <c r="BY6" s="2304"/>
      <c r="BZ6" s="2302"/>
      <c r="CA6" s="2303"/>
      <c r="CB6" s="2303"/>
      <c r="CC6" s="2303"/>
      <c r="CD6" s="2303"/>
      <c r="CE6" s="2303"/>
      <c r="CF6" s="2303"/>
      <c r="CG6" s="2304"/>
      <c r="CH6" s="2302"/>
      <c r="CI6" s="2303"/>
      <c r="CJ6" s="2303"/>
      <c r="CK6" s="2303"/>
      <c r="CL6" s="2303"/>
      <c r="CM6" s="2303"/>
      <c r="CN6" s="2303"/>
      <c r="CO6" s="2304"/>
      <c r="CP6" s="2302"/>
      <c r="CQ6" s="2303"/>
      <c r="CR6" s="2303"/>
      <c r="CS6" s="2303"/>
      <c r="CT6" s="2303"/>
      <c r="CU6" s="2303"/>
      <c r="CV6" s="2303"/>
      <c r="CW6" s="2304"/>
      <c r="CX6" s="2302"/>
      <c r="CY6" s="2303"/>
      <c r="CZ6" s="2303"/>
      <c r="DA6" s="2303"/>
      <c r="DB6" s="2303"/>
      <c r="DC6" s="2303"/>
      <c r="DD6" s="2303"/>
      <c r="DE6" s="2745"/>
      <c r="DF6" s="2304"/>
      <c r="DG6" s="1391"/>
      <c r="DI6" s="506"/>
      <c r="DJ6" s="506" t="str">
        <f>IF(T6="","",T6)</f>
        <v/>
      </c>
      <c r="DK6" s="506"/>
      <c r="DL6" s="506"/>
      <c r="DM6" s="1161">
        <v>0</v>
      </c>
    </row>
    <row customHeight="1" ht="21" hidden="1">
      <c r="A7" s="1369"/>
      <c r="B7" s="1369"/>
      <c r="C7" s="1369"/>
      <c r="D7" s="1369"/>
      <c r="E7" s="2265"/>
      <c r="F7" s="2265"/>
      <c r="G7" s="2265"/>
      <c r="H7" s="2265"/>
      <c r="I7" s="2292"/>
      <c r="J7" s="2262">
        <f>I6&amp;".1"</f>
      </c>
      <c r="K7" s="1369"/>
      <c r="L7" s="1370" t="s">
        <v>431</v>
      </c>
      <c r="M7" s="543"/>
      <c r="N7" s="1372"/>
      <c r="P7" s="2263"/>
      <c r="Q7" s="2263">
        <v>1</v>
      </c>
      <c r="R7" s="363"/>
      <c r="S7" s="1342">
        <f>$J7</f>
      </c>
      <c r="T7" s="292" t="s">
        <v>432</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253"/>
      <c r="AT7" s="2251"/>
      <c r="AU7" s="2252"/>
      <c r="AV7" s="2252"/>
      <c r="AW7" s="2252"/>
      <c r="AX7" s="2252"/>
      <c r="AY7" s="2252"/>
      <c r="AZ7" s="2252"/>
      <c r="BA7" s="2253"/>
      <c r="BB7" s="2251"/>
      <c r="BC7" s="2252"/>
      <c r="BD7" s="2252"/>
      <c r="BE7" s="2252"/>
      <c r="BF7" s="2252"/>
      <c r="BG7" s="2252"/>
      <c r="BH7" s="2252"/>
      <c r="BI7" s="2253"/>
      <c r="BJ7" s="2251"/>
      <c r="BK7" s="2252"/>
      <c r="BL7" s="2252"/>
      <c r="BM7" s="2252"/>
      <c r="BN7" s="2252"/>
      <c r="BO7" s="2252"/>
      <c r="BP7" s="2252"/>
      <c r="BQ7" s="2253"/>
      <c r="BR7" s="2251"/>
      <c r="BS7" s="2252"/>
      <c r="BT7" s="2252"/>
      <c r="BU7" s="2252"/>
      <c r="BV7" s="2252"/>
      <c r="BW7" s="2252"/>
      <c r="BX7" s="2252"/>
      <c r="BY7" s="2253"/>
      <c r="BZ7" s="2251"/>
      <c r="CA7" s="2252"/>
      <c r="CB7" s="2252"/>
      <c r="CC7" s="2252"/>
      <c r="CD7" s="2252"/>
      <c r="CE7" s="2252"/>
      <c r="CF7" s="2252"/>
      <c r="CG7" s="2253"/>
      <c r="CH7" s="2251"/>
      <c r="CI7" s="2252"/>
      <c r="CJ7" s="2252"/>
      <c r="CK7" s="2252"/>
      <c r="CL7" s="2252"/>
      <c r="CM7" s="2252"/>
      <c r="CN7" s="2252"/>
      <c r="CO7" s="2253"/>
      <c r="CP7" s="2251"/>
      <c r="CQ7" s="2252"/>
      <c r="CR7" s="2252"/>
      <c r="CS7" s="2252"/>
      <c r="CT7" s="2252"/>
      <c r="CU7" s="2252"/>
      <c r="CV7" s="2252"/>
      <c r="CW7" s="2253"/>
      <c r="CX7" s="2251"/>
      <c r="CY7" s="2252"/>
      <c r="CZ7" s="2252"/>
      <c r="DA7" s="2252"/>
      <c r="DB7" s="2252"/>
      <c r="DC7" s="2252"/>
      <c r="DD7" s="2252"/>
      <c r="DE7" s="2724"/>
      <c r="DF7" s="2253"/>
      <c r="DG7" s="1264" t="s">
        <v>433</v>
      </c>
      <c r="DI7" s="506"/>
      <c r="DJ7" s="506" t="str">
        <f>IF(T7="","",T7)</f>
        <v>Группа потребителей</v>
      </c>
      <c r="DK7" s="506"/>
      <c r="DL7" s="506"/>
      <c r="DM7" s="1161">
        <v>0</v>
      </c>
    </row>
    <row customHeight="1" ht="21" hidden="1">
      <c r="A8" s="1369"/>
      <c r="B8" s="1369"/>
      <c r="C8" s="1369"/>
      <c r="D8" s="1369"/>
      <c r="E8" s="2265"/>
      <c r="F8" s="2265"/>
      <c r="G8" s="2265"/>
      <c r="H8" s="2265"/>
      <c r="I8" s="2292"/>
      <c r="J8" s="2292"/>
      <c r="K8" s="2262">
        <f>J7&amp;".1"</f>
      </c>
      <c r="L8" s="1370" t="s">
        <v>434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757"/>
      <c r="AM8" s="331"/>
      <c r="AN8" s="757"/>
      <c r="AO8" s="1263"/>
      <c r="AP8" s="2608"/>
      <c r="AQ8" s="2113" t="s">
        <v>67</v>
      </c>
      <c r="AR8" s="2608"/>
      <c r="AS8" s="2113" t="s">
        <v>67</v>
      </c>
      <c r="AT8" s="757"/>
      <c r="AU8" s="331"/>
      <c r="AV8" s="757"/>
      <c r="AW8" s="1263"/>
      <c r="AX8" s="2608"/>
      <c r="AY8" s="2113" t="s">
        <v>67</v>
      </c>
      <c r="AZ8" s="2608"/>
      <c r="BA8" s="2113" t="s">
        <v>67</v>
      </c>
      <c r="BB8" s="757"/>
      <c r="BC8" s="331"/>
      <c r="BD8" s="757"/>
      <c r="BE8" s="1263"/>
      <c r="BF8" s="2608"/>
      <c r="BG8" s="2113" t="s">
        <v>67</v>
      </c>
      <c r="BH8" s="2608"/>
      <c r="BI8" s="2113" t="s">
        <v>67</v>
      </c>
      <c r="BJ8" s="757"/>
      <c r="BK8" s="331"/>
      <c r="BL8" s="757"/>
      <c r="BM8" s="1263"/>
      <c r="BN8" s="2608"/>
      <c r="BO8" s="2113" t="s">
        <v>67</v>
      </c>
      <c r="BP8" s="2608"/>
      <c r="BQ8" s="2113" t="s">
        <v>67</v>
      </c>
      <c r="BR8" s="757"/>
      <c r="BS8" s="331"/>
      <c r="BT8" s="757"/>
      <c r="BU8" s="1263"/>
      <c r="BV8" s="2608"/>
      <c r="BW8" s="2113" t="s">
        <v>67</v>
      </c>
      <c r="BX8" s="2608"/>
      <c r="BY8" s="2113" t="s">
        <v>67</v>
      </c>
      <c r="BZ8" s="757"/>
      <c r="CA8" s="331"/>
      <c r="CB8" s="757"/>
      <c r="CC8" s="1263"/>
      <c r="CD8" s="2608"/>
      <c r="CE8" s="2113" t="s">
        <v>67</v>
      </c>
      <c r="CF8" s="2608"/>
      <c r="CG8" s="2113" t="s">
        <v>67</v>
      </c>
      <c r="CH8" s="757"/>
      <c r="CI8" s="331"/>
      <c r="CJ8" s="757"/>
      <c r="CK8" s="1263"/>
      <c r="CL8" s="2608"/>
      <c r="CM8" s="2113" t="s">
        <v>67</v>
      </c>
      <c r="CN8" s="2608"/>
      <c r="CO8" s="2113" t="s">
        <v>67</v>
      </c>
      <c r="CP8" s="757"/>
      <c r="CQ8" s="331"/>
      <c r="CR8" s="757"/>
      <c r="CS8" s="1263"/>
      <c r="CT8" s="2608"/>
      <c r="CU8" s="2113" t="s">
        <v>67</v>
      </c>
      <c r="CV8" s="2608"/>
      <c r="CW8" s="2113" t="s">
        <v>67</v>
      </c>
      <c r="CX8" s="757"/>
      <c r="CY8" s="331"/>
      <c r="CZ8" s="757"/>
      <c r="DA8" s="1263"/>
      <c r="DB8" s="2608"/>
      <c r="DC8" s="2113" t="s">
        <v>67</v>
      </c>
      <c r="DD8" s="2608"/>
      <c r="DE8" s="2113" t="s">
        <v>67</v>
      </c>
      <c r="DF8" s="331"/>
      <c r="DG8" s="2259" t="s">
        <v>435</v>
      </c>
      <c r="DH8" s="517">
        <f>STRCHECKDATE(V9:DF9)</f>
      </c>
      <c r="DI8" s="506"/>
      <c r="DJ8" s="506" t="str">
        <f>IF(T8="","",T8)</f>
        <v/>
      </c>
      <c r="DK8" s="506"/>
      <c r="DL8" s="506"/>
      <c r="DM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331"/>
      <c r="AV9" s="331"/>
      <c r="AW9" s="334" t="str">
        <f>AX8&amp;"-"&amp;AZ8</f>
        <v>-</v>
      </c>
      <c r="AX9" s="2315"/>
      <c r="AY9" s="2113"/>
      <c r="AZ9" s="2315"/>
      <c r="BA9" s="2113"/>
      <c r="BB9" s="331"/>
      <c r="BC9" s="331"/>
      <c r="BD9" s="331"/>
      <c r="BE9" s="334" t="str">
        <f>BF8&amp;"-"&amp;BH8</f>
        <v>-</v>
      </c>
      <c r="BF9" s="2315"/>
      <c r="BG9" s="2113"/>
      <c r="BH9" s="2315"/>
      <c r="BI9" s="2113"/>
      <c r="BJ9" s="331"/>
      <c r="BK9" s="331"/>
      <c r="BL9" s="331"/>
      <c r="BM9" s="334" t="str">
        <f>BN8&amp;"-"&amp;BP8</f>
        <v>-</v>
      </c>
      <c r="BN9" s="2315"/>
      <c r="BO9" s="2113"/>
      <c r="BP9" s="2315"/>
      <c r="BQ9" s="2113"/>
      <c r="BR9" s="331"/>
      <c r="BS9" s="331"/>
      <c r="BT9" s="331"/>
      <c r="BU9" s="334" t="str">
        <f>BV8&amp;"-"&amp;BX8</f>
        <v>-</v>
      </c>
      <c r="BV9" s="2315"/>
      <c r="BW9" s="2113"/>
      <c r="BX9" s="2315"/>
      <c r="BY9" s="2113"/>
      <c r="BZ9" s="331"/>
      <c r="CA9" s="331"/>
      <c r="CB9" s="331"/>
      <c r="CC9" s="334" t="str">
        <f>CD8&amp;"-"&amp;CF8</f>
        <v>-</v>
      </c>
      <c r="CD9" s="2315"/>
      <c r="CE9" s="2113"/>
      <c r="CF9" s="2315"/>
      <c r="CG9" s="2113"/>
      <c r="CH9" s="331"/>
      <c r="CI9" s="331"/>
      <c r="CJ9" s="331"/>
      <c r="CK9" s="334" t="str">
        <f>CL8&amp;"-"&amp;CN8</f>
        <v>-</v>
      </c>
      <c r="CL9" s="2315"/>
      <c r="CM9" s="2113"/>
      <c r="CN9" s="2315"/>
      <c r="CO9" s="2113"/>
      <c r="CP9" s="331"/>
      <c r="CQ9" s="331"/>
      <c r="CR9" s="331"/>
      <c r="CS9" s="334" t="str">
        <f>CT8&amp;"-"&amp;CV8</f>
        <v>-</v>
      </c>
      <c r="CT9" s="2315"/>
      <c r="CU9" s="2113"/>
      <c r="CV9" s="2315"/>
      <c r="CW9" s="2113"/>
      <c r="CX9" s="331"/>
      <c r="CY9" s="331"/>
      <c r="CZ9" s="331"/>
      <c r="DA9" s="334" t="str">
        <f>DB8&amp;"-"&amp;DD8</f>
        <v>-</v>
      </c>
      <c r="DB9" s="2315"/>
      <c r="DC9" s="2113"/>
      <c r="DD9" s="2315"/>
      <c r="DE9" s="2113"/>
      <c r="DF9" s="331"/>
      <c r="DG9" s="2260"/>
      <c r="DI9" s="506"/>
      <c r="DJ9" s="506" t="str">
        <f>IF(T9="","",T9)</f>
        <v/>
      </c>
      <c r="DK9" s="506"/>
      <c r="DL9" s="506"/>
      <c r="DM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436</v>
      </c>
      <c r="U10" s="373"/>
      <c r="V10" s="373"/>
      <c r="W10" s="373"/>
      <c r="X10" s="373"/>
      <c r="Y10" s="373"/>
      <c r="Z10" s="373"/>
      <c r="AA10" s="373"/>
      <c r="AB10" s="373"/>
      <c r="AC10" s="373"/>
      <c r="AD10" s="373"/>
      <c r="AE10" s="373"/>
      <c r="AF10" s="373"/>
      <c r="AG10" s="373"/>
      <c r="AH10" s="373"/>
      <c r="AI10" s="373"/>
      <c r="AJ10" s="373"/>
      <c r="AK10" s="373"/>
      <c r="AL10" s="2676"/>
      <c r="AM10" s="2676"/>
      <c r="AN10" s="2676"/>
      <c r="AO10" s="2676"/>
      <c r="AP10" s="2676"/>
      <c r="AQ10" s="2676"/>
      <c r="AR10" s="2676"/>
      <c r="AS10" s="2676"/>
      <c r="AT10" s="2676"/>
      <c r="AU10" s="2676"/>
      <c r="AV10" s="2676"/>
      <c r="AW10" s="2676"/>
      <c r="AX10" s="2676"/>
      <c r="AY10" s="2676"/>
      <c r="AZ10" s="2676"/>
      <c r="BA10" s="2676"/>
      <c r="BB10" s="2676"/>
      <c r="BC10" s="2676"/>
      <c r="BD10" s="2676"/>
      <c r="BE10" s="2676"/>
      <c r="BF10" s="2676"/>
      <c r="BG10" s="2676"/>
      <c r="BH10" s="2676"/>
      <c r="BI10" s="2676"/>
      <c r="BJ10" s="2676"/>
      <c r="BK10" s="2676"/>
      <c r="BL10" s="2676"/>
      <c r="BM10" s="2676"/>
      <c r="BN10" s="2676"/>
      <c r="BO10" s="2676"/>
      <c r="BP10" s="2676"/>
      <c r="BQ10" s="2676"/>
      <c r="BR10" s="2676"/>
      <c r="BS10" s="2676"/>
      <c r="BT10" s="2676"/>
      <c r="BU10" s="2676"/>
      <c r="BV10" s="2676"/>
      <c r="BW10" s="2676"/>
      <c r="BX10" s="2676"/>
      <c r="BY10" s="2676"/>
      <c r="BZ10" s="2676"/>
      <c r="CA10" s="2676"/>
      <c r="CB10" s="2676"/>
      <c r="CC10" s="2676"/>
      <c r="CD10" s="2676"/>
      <c r="CE10" s="2676"/>
      <c r="CF10" s="2676"/>
      <c r="CG10" s="2676"/>
      <c r="CH10" s="2676"/>
      <c r="CI10" s="2676"/>
      <c r="CJ10" s="2676"/>
      <c r="CK10" s="2676"/>
      <c r="CL10" s="2676"/>
      <c r="CM10" s="2676"/>
      <c r="CN10" s="2676"/>
      <c r="CO10" s="2676"/>
      <c r="CP10" s="2676"/>
      <c r="CQ10" s="2676"/>
      <c r="CR10" s="2676"/>
      <c r="CS10" s="2676"/>
      <c r="CT10" s="2676"/>
      <c r="CU10" s="2676"/>
      <c r="CV10" s="2676"/>
      <c r="CW10" s="2676"/>
      <c r="CX10" s="2676"/>
      <c r="CY10" s="2676"/>
      <c r="CZ10" s="2676"/>
      <c r="DA10" s="2676"/>
      <c r="DB10" s="2676"/>
      <c r="DC10" s="2676"/>
      <c r="DD10" s="2676"/>
      <c r="DE10" s="2746"/>
      <c r="DF10" s="330"/>
      <c r="DG10" s="2261"/>
      <c r="DI10" s="506"/>
      <c r="DJ10" s="506" t="str">
        <f>IF(T10="","",T10)</f>
        <v>Добавить вид теплоносителя (параметры теплоносителя)</v>
      </c>
      <c r="DK10" s="506"/>
      <c r="DL10" s="506"/>
      <c r="DM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437</v>
      </c>
      <c r="U11" s="373"/>
      <c r="V11" s="373"/>
      <c r="W11" s="373"/>
      <c r="X11" s="373"/>
      <c r="Y11" s="373"/>
      <c r="Z11" s="373"/>
      <c r="AA11" s="373"/>
      <c r="AB11" s="373"/>
      <c r="AC11" s="372"/>
      <c r="AD11" s="373"/>
      <c r="AE11" s="373"/>
      <c r="AF11" s="373"/>
      <c r="AG11" s="373"/>
      <c r="AH11" s="373"/>
      <c r="AI11" s="373"/>
      <c r="AJ11" s="373"/>
      <c r="AK11" s="372"/>
      <c r="AL11" s="2676"/>
      <c r="AM11" s="2676"/>
      <c r="AN11" s="2676"/>
      <c r="AO11" s="2676"/>
      <c r="AP11" s="2676"/>
      <c r="AQ11" s="2676"/>
      <c r="AR11" s="2676"/>
      <c r="AS11" s="2677"/>
      <c r="AT11" s="2676"/>
      <c r="AU11" s="2676"/>
      <c r="AV11" s="2676"/>
      <c r="AW11" s="2676"/>
      <c r="AX11" s="2676"/>
      <c r="AY11" s="2676"/>
      <c r="AZ11" s="2676"/>
      <c r="BA11" s="2677"/>
      <c r="BB11" s="2676"/>
      <c r="BC11" s="2676"/>
      <c r="BD11" s="2676"/>
      <c r="BE11" s="2676"/>
      <c r="BF11" s="2676"/>
      <c r="BG11" s="2676"/>
      <c r="BH11" s="2676"/>
      <c r="BI11" s="2677"/>
      <c r="BJ11" s="2676"/>
      <c r="BK11" s="2676"/>
      <c r="BL11" s="2676"/>
      <c r="BM11" s="2676"/>
      <c r="BN11" s="2676"/>
      <c r="BO11" s="2676"/>
      <c r="BP11" s="2676"/>
      <c r="BQ11" s="2677"/>
      <c r="BR11" s="2676"/>
      <c r="BS11" s="2676"/>
      <c r="BT11" s="2676"/>
      <c r="BU11" s="2676"/>
      <c r="BV11" s="2676"/>
      <c r="BW11" s="2676"/>
      <c r="BX11" s="2676"/>
      <c r="BY11" s="2677"/>
      <c r="BZ11" s="2676"/>
      <c r="CA11" s="2676"/>
      <c r="CB11" s="2676"/>
      <c r="CC11" s="2676"/>
      <c r="CD11" s="2676"/>
      <c r="CE11" s="2676"/>
      <c r="CF11" s="2676"/>
      <c r="CG11" s="2677"/>
      <c r="CH11" s="2676"/>
      <c r="CI11" s="2676"/>
      <c r="CJ11" s="2676"/>
      <c r="CK11" s="2676"/>
      <c r="CL11" s="2676"/>
      <c r="CM11" s="2676"/>
      <c r="CN11" s="2676"/>
      <c r="CO11" s="2677"/>
      <c r="CP11" s="2676"/>
      <c r="CQ11" s="2676"/>
      <c r="CR11" s="2676"/>
      <c r="CS11" s="2676"/>
      <c r="CT11" s="2676"/>
      <c r="CU11" s="2676"/>
      <c r="CV11" s="2676"/>
      <c r="CW11" s="2677"/>
      <c r="CX11" s="2676"/>
      <c r="CY11" s="2676"/>
      <c r="CZ11" s="2676"/>
      <c r="DA11" s="2676"/>
      <c r="DB11" s="2676"/>
      <c r="DC11" s="2676"/>
      <c r="DD11" s="2676"/>
      <c r="DE11" s="2747"/>
      <c r="DF11" s="373"/>
      <c r="DG11" s="309"/>
      <c r="DI11" s="506"/>
      <c r="DJ11" s="506" t="str">
        <f>IF(T11="","",T11)</f>
        <v>Добавить группу потребителей</v>
      </c>
      <c r="DK11" s="506"/>
      <c r="DL11" s="506"/>
      <c r="DM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T12" s="1394"/>
      <c r="AU12" s="1394"/>
      <c r="AV12" s="1394"/>
      <c r="AW12" s="1394"/>
      <c r="AX12" s="1394"/>
      <c r="AY12" s="1394"/>
      <c r="AZ12" s="1394"/>
      <c r="BA12" s="1394"/>
      <c r="BB12" s="1394"/>
      <c r="BC12" s="1394"/>
      <c r="BD12" s="1394"/>
      <c r="BE12" s="1394"/>
      <c r="BF12" s="1394"/>
      <c r="BG12" s="1394"/>
      <c r="BH12" s="1394"/>
      <c r="BI12" s="1394"/>
      <c r="BJ12" s="1394"/>
      <c r="BK12" s="1394"/>
      <c r="BL12" s="1394"/>
      <c r="BM12" s="1394"/>
      <c r="BN12" s="1394"/>
      <c r="BO12" s="1394"/>
      <c r="BP12" s="1394"/>
      <c r="BQ12" s="1394"/>
      <c r="BR12" s="1394"/>
      <c r="BS12" s="1394"/>
      <c r="BT12" s="1394"/>
      <c r="BU12" s="1394"/>
      <c r="BV12" s="1394"/>
      <c r="BW12" s="1394"/>
      <c r="BX12" s="1394"/>
      <c r="BY12" s="1394"/>
      <c r="BZ12" s="1394"/>
      <c r="CA12" s="1394"/>
      <c r="CB12" s="1394"/>
      <c r="CC12" s="1394"/>
      <c r="CD12" s="1394"/>
      <c r="CE12" s="1394"/>
      <c r="CF12" s="1394"/>
      <c r="CG12" s="1394"/>
      <c r="CH12" s="1394"/>
      <c r="CI12" s="1394"/>
      <c r="CJ12" s="1394"/>
      <c r="CK12" s="1394"/>
      <c r="CL12" s="1394"/>
      <c r="CM12" s="1394"/>
      <c r="CN12" s="1394"/>
      <c r="CO12" s="1394"/>
      <c r="CP12" s="1394"/>
      <c r="CQ12" s="1394"/>
      <c r="CR12" s="1394"/>
      <c r="CS12" s="1394"/>
      <c r="CT12" s="1394"/>
      <c r="CU12" s="1394"/>
      <c r="CV12" s="1394"/>
      <c r="CW12" s="1394"/>
      <c r="CX12" s="1394"/>
      <c r="CY12" s="1394"/>
      <c r="CZ12" s="1394"/>
      <c r="DA12" s="1394"/>
      <c r="DB12" s="1394"/>
      <c r="DC12" s="1394"/>
      <c r="DD12" s="1394"/>
      <c r="DE12" s="2748"/>
      <c r="DF12" s="1394"/>
      <c r="DG12" s="1395"/>
      <c r="DI12" s="506"/>
      <c r="DJ12" s="506" t="str">
        <f>IF(T12="","",T12)</f>
        <v/>
      </c>
      <c r="DK12" s="506"/>
      <c r="DL12" s="506"/>
      <c r="DM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1326"/>
      <c r="BS13" s="1326"/>
      <c r="BT13" s="1326"/>
      <c r="BU13" s="1326"/>
      <c r="BV13" s="1326"/>
      <c r="BW13" s="1326"/>
      <c r="BX13" s="1326"/>
      <c r="BY13" s="1326"/>
      <c r="BZ13" s="1326"/>
      <c r="CA13" s="1326"/>
      <c r="CB13" s="1326"/>
      <c r="CC13" s="1326"/>
      <c r="CD13" s="1326"/>
      <c r="CE13" s="1326"/>
      <c r="CF13" s="1326"/>
      <c r="CG13" s="1326"/>
      <c r="CH13" s="1326"/>
      <c r="CI13" s="1326"/>
      <c r="CJ13" s="1326"/>
      <c r="CK13" s="1326"/>
      <c r="CL13" s="1326"/>
      <c r="CM13" s="1326"/>
      <c r="CN13" s="1326"/>
      <c r="CO13" s="1326"/>
      <c r="CP13" s="1326"/>
      <c r="CQ13" s="1326"/>
      <c r="CR13" s="1326"/>
      <c r="CS13" s="1326"/>
      <c r="CT13" s="1326"/>
      <c r="CU13" s="1326"/>
      <c r="CV13" s="1326"/>
      <c r="CW13" s="1326"/>
      <c r="CX13" s="1326"/>
      <c r="CY13" s="1326"/>
      <c r="CZ13" s="1326"/>
      <c r="DA13" s="1326"/>
      <c r="DB13" s="1326"/>
      <c r="DC13" s="1326"/>
      <c r="DD13" s="1326"/>
      <c r="DE13" s="1326"/>
      <c r="DF13" s="1326"/>
      <c r="DG13" s="1326"/>
      <c r="DI13" s="795"/>
      <c r="DJ13" s="795" t="str">
        <f>IF(T13="","",T13)</f>
        <v>Добавить источник для дифференциации</v>
      </c>
      <c r="DK13" s="795"/>
      <c r="DL13" s="795"/>
      <c r="DM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1330"/>
      <c r="DG14" s="1330"/>
      <c r="DI14" s="795"/>
      <c r="DJ14" s="795" t="str">
        <f>IF(T14="","",T14)</f>
        <v>Добавить централизованную систему для дифференциации</v>
      </c>
      <c r="DK14" s="795"/>
      <c r="DL14" s="795"/>
      <c r="DM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1330"/>
      <c r="DG15" s="1330"/>
      <c r="DI15" s="795"/>
      <c r="DJ15" s="795" t="str">
        <f>IF(T15="","",T15)</f>
        <v>Добавить территорию для дифференциации</v>
      </c>
      <c r="DK15" s="795"/>
      <c r="DL15" s="795"/>
      <c r="DM15" s="524">
        <v>0</v>
      </c>
    </row>
    <row customHeight="1" ht="14.25" hidden="1">
      <c r="AC16" s="333"/>
      <c r="AK16" s="33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41"/>
      <c r="BN16" s="1641"/>
      <c r="BO16" s="1641"/>
      <c r="BP16" s="1641"/>
      <c r="BQ16" s="1641"/>
      <c r="BR16" s="1641"/>
      <c r="BS16" s="1641"/>
      <c r="BT16" s="1641"/>
      <c r="BU16" s="1641"/>
      <c r="BV16" s="1641"/>
      <c r="BW16" s="1641"/>
      <c r="BX16" s="1641"/>
      <c r="BY16" s="1641"/>
      <c r="BZ16" s="1641"/>
      <c r="CA16" s="1641"/>
      <c r="CB16" s="1641"/>
      <c r="CC16" s="1641"/>
      <c r="CD16" s="1641"/>
      <c r="CE16" s="1641"/>
      <c r="CF16" s="1641"/>
      <c r="CG16" s="1641"/>
      <c r="CH16" s="1641"/>
      <c r="CI16" s="1641"/>
      <c r="CJ16" s="1641"/>
      <c r="CK16" s="1641"/>
      <c r="CL16" s="1641"/>
      <c r="CM16" s="1641"/>
      <c r="CN16" s="1641"/>
      <c r="CO16" s="1641"/>
      <c r="CP16" s="1641"/>
      <c r="CQ16" s="1641"/>
      <c r="CR16" s="1641"/>
      <c r="CS16" s="1641"/>
      <c r="CT16" s="1641"/>
      <c r="CU16" s="1641"/>
      <c r="CV16" s="1641"/>
      <c r="CW16" s="1641"/>
      <c r="CX16" s="1641"/>
      <c r="CY16" s="1641"/>
      <c r="CZ16" s="1641"/>
      <c r="DA16" s="1641"/>
      <c r="DB16" s="1641"/>
      <c r="DC16" s="1641"/>
      <c r="DD16" s="1641"/>
      <c r="DE16" s="2722"/>
      <c r="DM16" s="1161">
        <v>0</v>
      </c>
    </row>
    <row customHeight="1" ht="14.25" hidden="1">
      <c r="AD17" s="1366"/>
      <c r="AE17" s="1366"/>
      <c r="AF17" s="1366"/>
      <c r="AG17" s="1367"/>
      <c r="AH17" s="2273"/>
      <c r="AI17" s="2274" t="s">
        <v>67</v>
      </c>
      <c r="AJ17" s="2273"/>
      <c r="AK17" s="2274" t="s">
        <v>67</v>
      </c>
      <c r="AL17" s="1641"/>
      <c r="AM17" s="1641"/>
      <c r="AN17" s="1641"/>
      <c r="AO17" s="1641"/>
      <c r="AP17" s="1641"/>
      <c r="AQ17" s="1641"/>
      <c r="AR17" s="1641"/>
      <c r="AS17" s="1641"/>
      <c r="AT17" s="1641"/>
      <c r="AU17" s="1641"/>
      <c r="AV17" s="1641"/>
      <c r="AW17" s="1641"/>
      <c r="AX17" s="1641"/>
      <c r="AY17" s="1641"/>
      <c r="AZ17" s="1641"/>
      <c r="BA17" s="1641"/>
      <c r="BB17" s="1641"/>
      <c r="BC17" s="1641"/>
      <c r="BD17" s="1641"/>
      <c r="BE17" s="1641"/>
      <c r="BF17" s="1641"/>
      <c r="BG17" s="1641"/>
      <c r="BH17" s="1641"/>
      <c r="BI17" s="1641"/>
      <c r="BJ17" s="1641"/>
      <c r="BK17" s="1641"/>
      <c r="BL17" s="1641"/>
      <c r="BM17" s="1641"/>
      <c r="BN17" s="1641"/>
      <c r="BO17" s="1641"/>
      <c r="BP17" s="1641"/>
      <c r="BQ17" s="1641"/>
      <c r="BR17" s="1641"/>
      <c r="BS17" s="1641"/>
      <c r="BT17" s="1641"/>
      <c r="BU17" s="1641"/>
      <c r="BV17" s="1641"/>
      <c r="BW17" s="1641"/>
      <c r="BX17" s="1641"/>
      <c r="BY17" s="1641"/>
      <c r="BZ17" s="1641"/>
      <c r="CA17" s="1641"/>
      <c r="CB17" s="1641"/>
      <c r="CC17" s="1641"/>
      <c r="CD17" s="1641"/>
      <c r="CE17" s="1641"/>
      <c r="CF17" s="1641"/>
      <c r="CG17" s="1641"/>
      <c r="CH17" s="1641"/>
      <c r="CI17" s="1641"/>
      <c r="CJ17" s="1641"/>
      <c r="CK17" s="1641"/>
      <c r="CL17" s="1641"/>
      <c r="CM17" s="1641"/>
      <c r="CN17" s="1641"/>
      <c r="CO17" s="1641"/>
      <c r="CP17" s="1641"/>
      <c r="CQ17" s="1641"/>
      <c r="CR17" s="1641"/>
      <c r="CS17" s="1641"/>
      <c r="CT17" s="1641"/>
      <c r="CU17" s="1641"/>
      <c r="CV17" s="1641"/>
      <c r="CW17" s="1641"/>
      <c r="CX17" s="1641"/>
      <c r="CY17" s="1641"/>
      <c r="CZ17" s="1641"/>
      <c r="DA17" s="1641"/>
      <c r="DB17" s="1641"/>
      <c r="DC17" s="1641"/>
      <c r="DD17" s="1641"/>
      <c r="DE17" s="2722"/>
      <c r="DM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1641"/>
      <c r="AT18" s="1641"/>
      <c r="AU18" s="1641"/>
      <c r="AV18" s="1641"/>
      <c r="AW18" s="1641"/>
      <c r="AX18" s="1641"/>
      <c r="AY18" s="1641"/>
      <c r="AZ18" s="1641"/>
      <c r="BA18" s="1641"/>
      <c r="BB18" s="1641"/>
      <c r="BC18" s="1641"/>
      <c r="BD18" s="1641"/>
      <c r="BE18" s="1641"/>
      <c r="BF18" s="1641"/>
      <c r="BG18" s="1641"/>
      <c r="BH18" s="1641"/>
      <c r="BI18" s="1641"/>
      <c r="BJ18" s="1641"/>
      <c r="BK18" s="1641"/>
      <c r="BL18" s="1641"/>
      <c r="BM18" s="1641"/>
      <c r="BN18" s="1641"/>
      <c r="BO18" s="1641"/>
      <c r="BP18" s="1641"/>
      <c r="BQ18" s="1641"/>
      <c r="BR18" s="1641"/>
      <c r="BS18" s="1641"/>
      <c r="BT18" s="1641"/>
      <c r="BU18" s="1641"/>
      <c r="BV18" s="1641"/>
      <c r="BW18" s="1641"/>
      <c r="BX18" s="1641"/>
      <c r="BY18" s="1641"/>
      <c r="BZ18" s="1641"/>
      <c r="CA18" s="1641"/>
      <c r="CB18" s="1641"/>
      <c r="CC18" s="1641"/>
      <c r="CD18" s="1641"/>
      <c r="CE18" s="1641"/>
      <c r="CF18" s="1641"/>
      <c r="CG18" s="1641"/>
      <c r="CH18" s="1641"/>
      <c r="CI18" s="1641"/>
      <c r="CJ18" s="1641"/>
      <c r="CK18" s="1641"/>
      <c r="CL18" s="1641"/>
      <c r="CM18" s="1641"/>
      <c r="CN18" s="1641"/>
      <c r="CO18" s="1641"/>
      <c r="CP18" s="1641"/>
      <c r="CQ18" s="1641"/>
      <c r="CR18" s="1641"/>
      <c r="CS18" s="1641"/>
      <c r="CT18" s="1641"/>
      <c r="CU18" s="1641"/>
      <c r="CV18" s="1641"/>
      <c r="CW18" s="1641"/>
      <c r="CX18" s="1641"/>
      <c r="CY18" s="1641"/>
      <c r="CZ18" s="1641"/>
      <c r="DA18" s="1641"/>
      <c r="DB18" s="1641"/>
      <c r="DC18" s="1641"/>
      <c r="DD18" s="1641"/>
      <c r="DE18" s="2722"/>
      <c r="DM18" s="1161">
        <v>0</v>
      </c>
    </row>
    <row customHeight="1" ht="14.25" hidden="1">
      <c r="AK19" s="333"/>
      <c r="AL19" s="1641"/>
      <c r="AM19" s="1641"/>
      <c r="AN19" s="1641"/>
      <c r="AO19" s="1641"/>
      <c r="AP19" s="1641"/>
      <c r="AQ19" s="1641"/>
      <c r="AR19" s="1641"/>
      <c r="AS19" s="1641"/>
      <c r="AT19" s="1641"/>
      <c r="AU19" s="1641"/>
      <c r="AV19" s="1641"/>
      <c r="AW19" s="1641"/>
      <c r="AX19" s="1641"/>
      <c r="AY19" s="1641"/>
      <c r="AZ19" s="1641"/>
      <c r="BA19" s="1641"/>
      <c r="BB19" s="1641"/>
      <c r="BC19" s="1641"/>
      <c r="BD19" s="1641"/>
      <c r="BE19" s="1641"/>
      <c r="BF19" s="1641"/>
      <c r="BG19" s="1641"/>
      <c r="BH19" s="1641"/>
      <c r="BI19" s="1641"/>
      <c r="BJ19" s="1641"/>
      <c r="BK19" s="1641"/>
      <c r="BL19" s="1641"/>
      <c r="BM19" s="1641"/>
      <c r="BN19" s="1641"/>
      <c r="BO19" s="1641"/>
      <c r="BP19" s="1641"/>
      <c r="BQ19" s="1641"/>
      <c r="BR19" s="1641"/>
      <c r="BS19" s="1641"/>
      <c r="BT19" s="1641"/>
      <c r="BU19" s="1641"/>
      <c r="BV19" s="1641"/>
      <c r="BW19" s="1641"/>
      <c r="BX19" s="1641"/>
      <c r="BY19" s="1641"/>
      <c r="BZ19" s="1641"/>
      <c r="CA19" s="1641"/>
      <c r="CB19" s="1641"/>
      <c r="CC19" s="1641"/>
      <c r="CD19" s="1641"/>
      <c r="CE19" s="1641"/>
      <c r="CF19" s="1641"/>
      <c r="CG19" s="1641"/>
      <c r="CH19" s="1641"/>
      <c r="CI19" s="1641"/>
      <c r="CJ19" s="1641"/>
      <c r="CK19" s="1641"/>
      <c r="CL19" s="1641"/>
      <c r="CM19" s="1641"/>
      <c r="CN19" s="1641"/>
      <c r="CO19" s="1641"/>
      <c r="CP19" s="1641"/>
      <c r="CQ19" s="1641"/>
      <c r="CR19" s="1641"/>
      <c r="CS19" s="1641"/>
      <c r="CT19" s="1641"/>
      <c r="CU19" s="1641"/>
      <c r="CV19" s="1641"/>
      <c r="CW19" s="1641"/>
      <c r="CX19" s="1641"/>
      <c r="CY19" s="1641"/>
      <c r="CZ19" s="1641"/>
      <c r="DA19" s="1641"/>
      <c r="DB19" s="1641"/>
      <c r="DC19" s="1641"/>
      <c r="DD19" s="1641"/>
      <c r="DE19" s="2722"/>
      <c r="DM19" s="1161">
        <v>0</v>
      </c>
    </row>
    <row s="1372" customFormat="1" customHeight="1" ht="22.5" hidden="1">
      <c r="L20" s="1335"/>
      <c r="M20" s="1368"/>
      <c r="N20" s="1368"/>
      <c r="O20" s="1373" t="s">
        <v>439</v>
      </c>
      <c r="P20" s="1368"/>
      <c r="Q20" s="1377"/>
      <c r="R20" s="1377"/>
      <c r="S20" s="735"/>
      <c r="Z20" s="1373"/>
      <c r="AB20" s="1373"/>
      <c r="AC20" s="1372"/>
      <c r="AH20" s="1373"/>
      <c r="AJ20" s="1373"/>
      <c r="AK20" s="1372"/>
      <c r="AL20" s="1372"/>
      <c r="AM20" s="1372"/>
      <c r="AN20" s="1372"/>
      <c r="AO20" s="1372"/>
      <c r="AP20" s="1373"/>
      <c r="AQ20" s="1372"/>
      <c r="AR20" s="1373"/>
      <c r="AS20" s="1372"/>
      <c r="AT20" s="1372"/>
      <c r="AU20" s="1372"/>
      <c r="AV20" s="1372"/>
      <c r="AW20" s="1372"/>
      <c r="AX20" s="1373"/>
      <c r="AY20" s="1372"/>
      <c r="AZ20" s="1373"/>
      <c r="BA20" s="1372"/>
      <c r="BB20" s="1372"/>
      <c r="BC20" s="1372"/>
      <c r="BD20" s="1372"/>
      <c r="BE20" s="1372"/>
      <c r="BF20" s="1373"/>
      <c r="BG20" s="1372"/>
      <c r="BH20" s="1373"/>
      <c r="BI20" s="1372"/>
      <c r="BJ20" s="1372"/>
      <c r="BK20" s="1372"/>
      <c r="BL20" s="1372"/>
      <c r="BM20" s="1372"/>
      <c r="BN20" s="1373"/>
      <c r="BO20" s="1372"/>
      <c r="BP20" s="1373"/>
      <c r="BQ20" s="1372"/>
      <c r="BR20" s="1372"/>
      <c r="BS20" s="1372"/>
      <c r="BT20" s="1372"/>
      <c r="BU20" s="1372"/>
      <c r="BV20" s="1373"/>
      <c r="BW20" s="1372"/>
      <c r="BX20" s="1373"/>
      <c r="BY20" s="1372"/>
      <c r="BZ20" s="1372"/>
      <c r="CA20" s="1372"/>
      <c r="CB20" s="1372"/>
      <c r="CC20" s="1372"/>
      <c r="CD20" s="1373"/>
      <c r="CE20" s="1372"/>
      <c r="CF20" s="1373"/>
      <c r="CG20" s="1372"/>
      <c r="CH20" s="1372"/>
      <c r="CI20" s="1372"/>
      <c r="CJ20" s="1372"/>
      <c r="CK20" s="1372"/>
      <c r="CL20" s="1373"/>
      <c r="CM20" s="1372"/>
      <c r="CN20" s="1373"/>
      <c r="CO20" s="1372"/>
      <c r="CP20" s="1372"/>
      <c r="CQ20" s="1372"/>
      <c r="CR20" s="1372"/>
      <c r="CS20" s="1372"/>
      <c r="CT20" s="1373"/>
      <c r="CU20" s="1372"/>
      <c r="CV20" s="1373"/>
      <c r="CW20" s="1372"/>
      <c r="CX20" s="1372"/>
      <c r="CY20" s="1372"/>
      <c r="CZ20" s="1372"/>
      <c r="DA20" s="1372"/>
      <c r="DB20" s="1373"/>
      <c r="DC20" s="1372"/>
      <c r="DD20" s="1373"/>
      <c r="DE20" s="2730"/>
      <c r="DH20" s="517"/>
      <c r="DI20" s="517"/>
      <c r="DJ20" s="517"/>
      <c r="DK20" s="517"/>
      <c r="DL20" s="517"/>
      <c r="DM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1372"/>
      <c r="AT21" s="1372"/>
      <c r="AU21" s="1372"/>
      <c r="AV21" s="1372"/>
      <c r="AW21" s="1372"/>
      <c r="AX21" s="1372"/>
      <c r="AY21" s="1372"/>
      <c r="AZ21" s="1372"/>
      <c r="BA21" s="1372"/>
      <c r="BB21" s="1372"/>
      <c r="BC21" s="1372"/>
      <c r="BD21" s="1372"/>
      <c r="BE21" s="1372"/>
      <c r="BF21" s="1372"/>
      <c r="BG21" s="1372"/>
      <c r="BH21" s="1372"/>
      <c r="BI21" s="1372"/>
      <c r="BJ21" s="1372"/>
      <c r="BK21" s="1372"/>
      <c r="BL21" s="1372"/>
      <c r="BM21" s="1372"/>
      <c r="BN21" s="1372"/>
      <c r="BO21" s="1372"/>
      <c r="BP21" s="1372"/>
      <c r="BQ21" s="1372"/>
      <c r="BR21" s="1372"/>
      <c r="BS21" s="1372"/>
      <c r="BT21" s="1372"/>
      <c r="BU21" s="1372"/>
      <c r="BV21" s="1372"/>
      <c r="BW21" s="1372"/>
      <c r="BX21" s="1372"/>
      <c r="BY21" s="1372"/>
      <c r="BZ21" s="1372"/>
      <c r="CA21" s="1372"/>
      <c r="CB21" s="1372"/>
      <c r="CC21" s="1372"/>
      <c r="CD21" s="1372"/>
      <c r="CE21" s="1372"/>
      <c r="CF21" s="1372"/>
      <c r="CG21" s="1372"/>
      <c r="CH21" s="1372"/>
      <c r="CI21" s="1372"/>
      <c r="CJ21" s="1372"/>
      <c r="CK21" s="1372"/>
      <c r="CL21" s="1372"/>
      <c r="CM21" s="1372"/>
      <c r="CN21" s="1372"/>
      <c r="CO21" s="1372"/>
      <c r="CP21" s="1372"/>
      <c r="CQ21" s="1372"/>
      <c r="CR21" s="1372"/>
      <c r="CS21" s="1372"/>
      <c r="CT21" s="1372"/>
      <c r="CU21" s="1372"/>
      <c r="CV21" s="1372"/>
      <c r="CW21" s="1372"/>
      <c r="CX21" s="1372"/>
      <c r="CY21" s="1372"/>
      <c r="CZ21" s="1372"/>
      <c r="DA21" s="1372"/>
      <c r="DB21" s="1372"/>
      <c r="DC21" s="1372"/>
      <c r="DD21" s="1372"/>
      <c r="DE21" s="2730"/>
      <c r="DH21" s="517"/>
      <c r="DI21" s="517"/>
      <c r="DJ21" s="517"/>
      <c r="DK21" s="517"/>
      <c r="DL21" s="517"/>
      <c r="DM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L22" s="1372"/>
      <c r="AM22" s="1372"/>
      <c r="AN22" s="1372"/>
      <c r="AO22" s="1372"/>
      <c r="AP22" s="1372"/>
      <c r="AQ22" s="1376" t="s">
        <v>442</v>
      </c>
      <c r="AR22" s="1372"/>
      <c r="AS22" s="1376" t="s">
        <v>443</v>
      </c>
      <c r="AT22" s="1372"/>
      <c r="AU22" s="1372"/>
      <c r="AV22" s="1372"/>
      <c r="AW22" s="1372"/>
      <c r="AX22" s="1372"/>
      <c r="AY22" s="1376" t="s">
        <v>442</v>
      </c>
      <c r="AZ22" s="1372"/>
      <c r="BA22" s="1376" t="s">
        <v>443</v>
      </c>
      <c r="BB22" s="1372"/>
      <c r="BC22" s="1372"/>
      <c r="BD22" s="1372"/>
      <c r="BE22" s="1372"/>
      <c r="BF22" s="1372"/>
      <c r="BG22" s="1376" t="s">
        <v>442</v>
      </c>
      <c r="BH22" s="1372"/>
      <c r="BI22" s="1376" t="s">
        <v>443</v>
      </c>
      <c r="BJ22" s="1372"/>
      <c r="BK22" s="1372"/>
      <c r="BL22" s="1372"/>
      <c r="BM22" s="1372"/>
      <c r="BN22" s="1372"/>
      <c r="BO22" s="1376" t="s">
        <v>442</v>
      </c>
      <c r="BP22" s="1372"/>
      <c r="BQ22" s="1376" t="s">
        <v>443</v>
      </c>
      <c r="BR22" s="1372"/>
      <c r="BS22" s="1372"/>
      <c r="BT22" s="1372"/>
      <c r="BU22" s="1372"/>
      <c r="BV22" s="1372"/>
      <c r="BW22" s="1376" t="s">
        <v>442</v>
      </c>
      <c r="BX22" s="1372"/>
      <c r="BY22" s="1376" t="s">
        <v>443</v>
      </c>
      <c r="BZ22" s="1372"/>
      <c r="CA22" s="1372"/>
      <c r="CB22" s="1372"/>
      <c r="CC22" s="1372"/>
      <c r="CD22" s="1372"/>
      <c r="CE22" s="1376" t="s">
        <v>442</v>
      </c>
      <c r="CF22" s="1372"/>
      <c r="CG22" s="1376" t="s">
        <v>443</v>
      </c>
      <c r="CH22" s="1372"/>
      <c r="CI22" s="1372"/>
      <c r="CJ22" s="1372"/>
      <c r="CK22" s="1372"/>
      <c r="CL22" s="1372"/>
      <c r="CM22" s="1376" t="s">
        <v>442</v>
      </c>
      <c r="CN22" s="1372"/>
      <c r="CO22" s="1376" t="s">
        <v>443</v>
      </c>
      <c r="CP22" s="1372"/>
      <c r="CQ22" s="1372"/>
      <c r="CR22" s="1372"/>
      <c r="CS22" s="1372"/>
      <c r="CT22" s="1372"/>
      <c r="CU22" s="1376" t="s">
        <v>442</v>
      </c>
      <c r="CV22" s="1372"/>
      <c r="CW22" s="1376" t="s">
        <v>443</v>
      </c>
      <c r="CX22" s="1372"/>
      <c r="CY22" s="1372"/>
      <c r="CZ22" s="1372"/>
      <c r="DA22" s="1372"/>
      <c r="DB22" s="1372"/>
      <c r="DC22" s="1376" t="s">
        <v>442</v>
      </c>
      <c r="DD22" s="1372"/>
      <c r="DE22" s="2731" t="s">
        <v>443</v>
      </c>
      <c r="DH22" s="517"/>
      <c r="DI22" s="517"/>
      <c r="DJ22" s="517"/>
      <c r="DK22" s="517"/>
      <c r="DL22" s="517"/>
      <c r="DM22" s="1166">
        <v>0</v>
      </c>
    </row>
    <row customHeight="1" ht="14.25" hidden="1">
      <c r="O23" s="1370"/>
      <c r="AL23" s="1641"/>
      <c r="AM23" s="1641"/>
      <c r="AN23" s="1641"/>
      <c r="AO23" s="1641"/>
      <c r="AP23" s="1641"/>
      <c r="AQ23" s="1641"/>
      <c r="AR23" s="1641"/>
      <c r="AS23" s="1641"/>
      <c r="AT23" s="1641"/>
      <c r="AU23" s="1641"/>
      <c r="AV23" s="1641"/>
      <c r="AW23" s="1641"/>
      <c r="AX23" s="1641"/>
      <c r="AY23" s="1641"/>
      <c r="AZ23" s="1641"/>
      <c r="BA23" s="1641"/>
      <c r="BB23" s="1641"/>
      <c r="BC23" s="1641"/>
      <c r="BD23" s="1641"/>
      <c r="BE23" s="1641"/>
      <c r="BF23" s="1641"/>
      <c r="BG23" s="1641"/>
      <c r="BH23" s="1641"/>
      <c r="BI23" s="1641"/>
      <c r="BJ23" s="1641"/>
      <c r="BK23" s="1641"/>
      <c r="BL23" s="1641"/>
      <c r="BM23" s="1641"/>
      <c r="BN23" s="1641"/>
      <c r="BO23" s="1641"/>
      <c r="BP23" s="1641"/>
      <c r="BQ23" s="1641"/>
      <c r="BR23" s="1641"/>
      <c r="BS23" s="1641"/>
      <c r="BT23" s="1641"/>
      <c r="BU23" s="1641"/>
      <c r="BV23" s="1641"/>
      <c r="BW23" s="1641"/>
      <c r="BX23" s="1641"/>
      <c r="BY23" s="1641"/>
      <c r="BZ23" s="1641"/>
      <c r="CA23" s="1641"/>
      <c r="CB23" s="1641"/>
      <c r="CC23" s="1641"/>
      <c r="CD23" s="1641"/>
      <c r="CE23" s="1641"/>
      <c r="CF23" s="1641"/>
      <c r="CG23" s="1641"/>
      <c r="CH23" s="1641"/>
      <c r="CI23" s="1641"/>
      <c r="CJ23" s="1641"/>
      <c r="CK23" s="1641"/>
      <c r="CL23" s="1641"/>
      <c r="CM23" s="1641"/>
      <c r="CN23" s="1641"/>
      <c r="CO23" s="1641"/>
      <c r="CP23" s="1641"/>
      <c r="CQ23" s="1641"/>
      <c r="CR23" s="1641"/>
      <c r="CS23" s="1641"/>
      <c r="CT23" s="1641"/>
      <c r="CU23" s="1641"/>
      <c r="CV23" s="1641"/>
      <c r="CW23" s="1641"/>
      <c r="CX23" s="1641"/>
      <c r="CY23" s="1641"/>
      <c r="CZ23" s="1641"/>
      <c r="DA23" s="1641"/>
      <c r="DB23" s="1641"/>
      <c r="DC23" s="1641"/>
      <c r="DD23" s="1641"/>
      <c r="DE23" s="2722"/>
      <c r="DM23" s="1161">
        <v>0</v>
      </c>
    </row>
    <row customHeight="1" ht="14.25" hidden="1">
      <c r="O24" s="1370"/>
      <c r="AL24" s="1641"/>
      <c r="AM24" s="1641"/>
      <c r="AN24" s="1641"/>
      <c r="AO24" s="1641"/>
      <c r="AP24" s="1641"/>
      <c r="AQ24" s="1641"/>
      <c r="AR24" s="1641"/>
      <c r="AS24" s="1641"/>
      <c r="AT24" s="1641"/>
      <c r="AU24" s="1641"/>
      <c r="AV24" s="1641"/>
      <c r="AW24" s="1641"/>
      <c r="AX24" s="1641"/>
      <c r="AY24" s="1641"/>
      <c r="AZ24" s="1641"/>
      <c r="BA24" s="1641"/>
      <c r="BB24" s="1641"/>
      <c r="BC24" s="1641"/>
      <c r="BD24" s="1641"/>
      <c r="BE24" s="1641"/>
      <c r="BF24" s="1641"/>
      <c r="BG24" s="1641"/>
      <c r="BH24" s="1641"/>
      <c r="BI24" s="1641"/>
      <c r="BJ24" s="1641"/>
      <c r="BK24" s="1641"/>
      <c r="BL24" s="1641"/>
      <c r="BM24" s="1641"/>
      <c r="BN24" s="1641"/>
      <c r="BO24" s="1641"/>
      <c r="BP24" s="1641"/>
      <c r="BQ24" s="1641"/>
      <c r="BR24" s="1641"/>
      <c r="BS24" s="1641"/>
      <c r="BT24" s="1641"/>
      <c r="BU24" s="1641"/>
      <c r="BV24" s="1641"/>
      <c r="BW24" s="1641"/>
      <c r="BX24" s="1641"/>
      <c r="BY24" s="1641"/>
      <c r="BZ24" s="1641"/>
      <c r="CA24" s="1641"/>
      <c r="CB24" s="1641"/>
      <c r="CC24" s="1641"/>
      <c r="CD24" s="1641"/>
      <c r="CE24" s="1641"/>
      <c r="CF24" s="1641"/>
      <c r="CG24" s="1641"/>
      <c r="CH24" s="1641"/>
      <c r="CI24" s="1641"/>
      <c r="CJ24" s="1641"/>
      <c r="CK24" s="1641"/>
      <c r="CL24" s="1641"/>
      <c r="CM24" s="1641"/>
      <c r="CN24" s="1641"/>
      <c r="CO24" s="1641"/>
      <c r="CP24" s="1641"/>
      <c r="CQ24" s="1641"/>
      <c r="CR24" s="1641"/>
      <c r="CS24" s="1641"/>
      <c r="CT24" s="1641"/>
      <c r="CU24" s="1641"/>
      <c r="CV24" s="1641"/>
      <c r="CW24" s="1641"/>
      <c r="CX24" s="1641"/>
      <c r="CY24" s="1641"/>
      <c r="CZ24" s="1641"/>
      <c r="DA24" s="1641"/>
      <c r="DB24" s="1641"/>
      <c r="DC24" s="1641"/>
      <c r="DD24" s="1641"/>
      <c r="DE24" s="2722"/>
      <c r="DM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1641"/>
      <c r="AT25" s="1641"/>
      <c r="AU25" s="1641"/>
      <c r="AV25" s="1641"/>
      <c r="AW25" s="1641"/>
      <c r="AX25" s="1641"/>
      <c r="AY25" s="1641"/>
      <c r="AZ25" s="1641"/>
      <c r="BA25" s="1641"/>
      <c r="BB25" s="1641"/>
      <c r="BC25" s="1641"/>
      <c r="BD25" s="1641"/>
      <c r="BE25" s="1641"/>
      <c r="BF25" s="1641"/>
      <c r="BG25" s="1641"/>
      <c r="BH25" s="1641"/>
      <c r="BI25" s="1641"/>
      <c r="BJ25" s="1641"/>
      <c r="BK25" s="1641"/>
      <c r="BL25" s="1641"/>
      <c r="BM25" s="1641"/>
      <c r="BN25" s="1641"/>
      <c r="BO25" s="1641"/>
      <c r="BP25" s="1641"/>
      <c r="BQ25" s="1641"/>
      <c r="BR25" s="1641"/>
      <c r="BS25" s="1641"/>
      <c r="BT25" s="1641"/>
      <c r="BU25" s="1641"/>
      <c r="BV25" s="1641"/>
      <c r="BW25" s="1641"/>
      <c r="BX25" s="1641"/>
      <c r="BY25" s="1641"/>
      <c r="BZ25" s="1641"/>
      <c r="CA25" s="1641"/>
      <c r="CB25" s="1641"/>
      <c r="CC25" s="1641"/>
      <c r="CD25" s="1641"/>
      <c r="CE25" s="1641"/>
      <c r="CF25" s="1641"/>
      <c r="CG25" s="1641"/>
      <c r="CH25" s="1641"/>
      <c r="CI25" s="1641"/>
      <c r="CJ25" s="1641"/>
      <c r="CK25" s="1641"/>
      <c r="CL25" s="1641"/>
      <c r="CM25" s="1641"/>
      <c r="CN25" s="1641"/>
      <c r="CO25" s="1641"/>
      <c r="CP25" s="1641"/>
      <c r="CQ25" s="1641"/>
      <c r="CR25" s="1641"/>
      <c r="CS25" s="1641"/>
      <c r="CT25" s="1641"/>
      <c r="CU25" s="1641"/>
      <c r="CV25" s="1641"/>
      <c r="CW25" s="1641"/>
      <c r="CX25" s="1641"/>
      <c r="CY25" s="1641"/>
      <c r="CZ25" s="1641"/>
      <c r="DA25" s="1641"/>
      <c r="DB25" s="1641"/>
      <c r="DC25" s="1641"/>
      <c r="DD25" s="1641"/>
      <c r="DE25" s="2722"/>
      <c r="DM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254"/>
      <c r="AT26" s="2254"/>
      <c r="AU26" s="2254"/>
      <c r="AV26" s="2254"/>
      <c r="AW26" s="2254"/>
      <c r="AX26" s="2254"/>
      <c r="AY26" s="2254"/>
      <c r="AZ26" s="2254"/>
      <c r="BA26" s="2254"/>
      <c r="BB26" s="2254"/>
      <c r="BC26" s="2254"/>
      <c r="BD26" s="2254"/>
      <c r="BE26" s="2254"/>
      <c r="BF26" s="2254"/>
      <c r="BG26" s="2254"/>
      <c r="BH26" s="2254"/>
      <c r="BI26" s="2254"/>
      <c r="BJ26" s="2254"/>
      <c r="BK26" s="2254"/>
      <c r="BL26" s="2254"/>
      <c r="BM26" s="2254"/>
      <c r="BN26" s="2254"/>
      <c r="BO26" s="2254"/>
      <c r="BP26" s="2254"/>
      <c r="BQ26" s="2254"/>
      <c r="BR26" s="2254"/>
      <c r="BS26" s="2254"/>
      <c r="BT26" s="2254"/>
      <c r="BU26" s="2254"/>
      <c r="BV26" s="2254"/>
      <c r="BW26" s="2254"/>
      <c r="BX26" s="2254"/>
      <c r="BY26" s="2254"/>
      <c r="BZ26" s="2254"/>
      <c r="CA26" s="2254"/>
      <c r="CB26" s="2254"/>
      <c r="CC26" s="2254"/>
      <c r="CD26" s="2254"/>
      <c r="CE26" s="2254"/>
      <c r="CF26" s="2254"/>
      <c r="CG26" s="2254"/>
      <c r="CH26" s="2254"/>
      <c r="CI26" s="2254"/>
      <c r="CJ26" s="2254"/>
      <c r="CK26" s="2254"/>
      <c r="CL26" s="2254"/>
      <c r="CM26" s="2254"/>
      <c r="CN26" s="2254"/>
      <c r="CO26" s="2254"/>
      <c r="CP26" s="2254"/>
      <c r="CQ26" s="2254"/>
      <c r="CR26" s="2254"/>
      <c r="CS26" s="2254"/>
      <c r="CT26" s="2254"/>
      <c r="CU26" s="2254"/>
      <c r="CV26" s="2254"/>
      <c r="CW26" s="2254"/>
      <c r="CX26" s="2254"/>
      <c r="CY26" s="2254"/>
      <c r="CZ26" s="2254"/>
      <c r="DA26" s="2254"/>
      <c r="DB26" s="2254"/>
      <c r="DC26" s="2254"/>
      <c r="DD26" s="2254"/>
      <c r="DE26" s="2732"/>
      <c r="DM26" s="1161">
        <v>60</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255"/>
      <c r="AT27" s="2255"/>
      <c r="AU27" s="2255"/>
      <c r="AV27" s="2255"/>
      <c r="AW27" s="2255"/>
      <c r="AX27" s="2255"/>
      <c r="AY27" s="2255"/>
      <c r="AZ27" s="2255"/>
      <c r="BA27" s="2255"/>
      <c r="BB27" s="2255"/>
      <c r="BC27" s="2255"/>
      <c r="BD27" s="2255"/>
      <c r="BE27" s="2255"/>
      <c r="BF27" s="2255"/>
      <c r="BG27" s="2255"/>
      <c r="BH27" s="2255"/>
      <c r="BI27" s="2255"/>
      <c r="BJ27" s="2255"/>
      <c r="BK27" s="2255"/>
      <c r="BL27" s="2255"/>
      <c r="BM27" s="2255"/>
      <c r="BN27" s="2255"/>
      <c r="BO27" s="2255"/>
      <c r="BP27" s="2255"/>
      <c r="BQ27" s="2255"/>
      <c r="BR27" s="2255"/>
      <c r="BS27" s="2255"/>
      <c r="BT27" s="2255"/>
      <c r="BU27" s="2255"/>
      <c r="BV27" s="2255"/>
      <c r="BW27" s="2255"/>
      <c r="BX27" s="2255"/>
      <c r="BY27" s="2255"/>
      <c r="BZ27" s="2255"/>
      <c r="CA27" s="2255"/>
      <c r="CB27" s="2255"/>
      <c r="CC27" s="2255"/>
      <c r="CD27" s="2255"/>
      <c r="CE27" s="2255"/>
      <c r="CF27" s="2255"/>
      <c r="CG27" s="2255"/>
      <c r="CH27" s="2255"/>
      <c r="CI27" s="2255"/>
      <c r="CJ27" s="2255"/>
      <c r="CK27" s="2255"/>
      <c r="CL27" s="2255"/>
      <c r="CM27" s="2255"/>
      <c r="CN27" s="2255"/>
      <c r="CO27" s="2255"/>
      <c r="CP27" s="2255"/>
      <c r="CQ27" s="2255"/>
      <c r="CR27" s="2255"/>
      <c r="CS27" s="2255"/>
      <c r="CT27" s="2255"/>
      <c r="CU27" s="2255"/>
      <c r="CV27" s="2255"/>
      <c r="CW27" s="2255"/>
      <c r="CX27" s="2255"/>
      <c r="CY27" s="2255"/>
      <c r="CZ27" s="2255"/>
      <c r="DA27" s="2255"/>
      <c r="DB27" s="2255"/>
      <c r="DC27" s="2255"/>
      <c r="DD27" s="2255"/>
      <c r="DE27" s="2733"/>
      <c r="DM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c r="BV28" s="328"/>
      <c r="BW28" s="328"/>
      <c r="BX28" s="328"/>
      <c r="BY28" s="328"/>
      <c r="BZ28" s="328"/>
      <c r="CA28" s="328"/>
      <c r="CB28" s="328"/>
      <c r="CC28" s="328"/>
      <c r="CD28" s="328"/>
      <c r="CE28" s="328"/>
      <c r="CF28" s="328"/>
      <c r="CG28" s="328"/>
      <c r="CH28" s="328"/>
      <c r="CI28" s="328"/>
      <c r="CJ28" s="328"/>
      <c r="CK28" s="328"/>
      <c r="CL28" s="328"/>
      <c r="CM28" s="328"/>
      <c r="CN28" s="328"/>
      <c r="CO28" s="328"/>
      <c r="CP28" s="328"/>
      <c r="CQ28" s="328"/>
      <c r="CR28" s="328"/>
      <c r="CS28" s="328"/>
      <c r="CT28" s="328"/>
      <c r="CU28" s="328"/>
      <c r="CV28" s="328"/>
      <c r="CW28" s="328"/>
      <c r="CX28" s="328"/>
      <c r="CY28" s="328"/>
      <c r="CZ28" s="328"/>
      <c r="DA28" s="328"/>
      <c r="DB28" s="328"/>
      <c r="DC28" s="328"/>
      <c r="DD28" s="328"/>
      <c r="DE28" s="2734"/>
      <c r="DF28" s="515"/>
      <c r="DM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1641"/>
      <c r="AT29" s="2257" t="str">
        <f>IF(TITLE_NAME_OR_PR_CHANGE="",IF(TITLE_NAME_OR_PR="","",TITLE_NAME_OR_PR),TITLE_NAME_OR_PR_CHANGE)</f>
        <v/>
      </c>
      <c r="AU29" s="2257"/>
      <c r="AV29" s="2257"/>
      <c r="AW29" s="2257"/>
      <c r="AX29" s="2257"/>
      <c r="AY29" s="2257"/>
      <c r="AZ29" s="2257"/>
      <c r="BA29" s="1641"/>
      <c r="BB29" s="2257" t="str">
        <f>IF(TITLE_NAME_OR_PR_CHANGE="",IF(TITLE_NAME_OR_PR="","",TITLE_NAME_OR_PR),TITLE_NAME_OR_PR_CHANGE)</f>
        <v/>
      </c>
      <c r="BC29" s="2257"/>
      <c r="BD29" s="2257"/>
      <c r="BE29" s="2257"/>
      <c r="BF29" s="2257"/>
      <c r="BG29" s="2257"/>
      <c r="BH29" s="2257"/>
      <c r="BI29" s="1641"/>
      <c r="BJ29" s="2257" t="str">
        <f>IF(TITLE_NAME_OR_PR_CHANGE="",IF(TITLE_NAME_OR_PR="","",TITLE_NAME_OR_PR),TITLE_NAME_OR_PR_CHANGE)</f>
        <v/>
      </c>
      <c r="BK29" s="2257"/>
      <c r="BL29" s="2257"/>
      <c r="BM29" s="2257"/>
      <c r="BN29" s="2257"/>
      <c r="BO29" s="2257"/>
      <c r="BP29" s="2257"/>
      <c r="BQ29" s="1641"/>
      <c r="BR29" s="2257" t="str">
        <f>IF(TITLE_NAME_OR_PR_CHANGE="",IF(TITLE_NAME_OR_PR="","",TITLE_NAME_OR_PR),TITLE_NAME_OR_PR_CHANGE)</f>
        <v/>
      </c>
      <c r="BS29" s="2257"/>
      <c r="BT29" s="2257"/>
      <c r="BU29" s="2257"/>
      <c r="BV29" s="2257"/>
      <c r="BW29" s="2257"/>
      <c r="BX29" s="2257"/>
      <c r="BY29" s="1641"/>
      <c r="BZ29" s="2257" t="str">
        <f>IF(TITLE_NAME_OR_PR_CHANGE="",IF(TITLE_NAME_OR_PR="","",TITLE_NAME_OR_PR),TITLE_NAME_OR_PR_CHANGE)</f>
        <v/>
      </c>
      <c r="CA29" s="2257"/>
      <c r="CB29" s="2257"/>
      <c r="CC29" s="2257"/>
      <c r="CD29" s="2257"/>
      <c r="CE29" s="2257"/>
      <c r="CF29" s="2257"/>
      <c r="CG29" s="1641"/>
      <c r="CH29" s="2257" t="str">
        <f>IF(TITLE_NAME_OR_PR_CHANGE="",IF(TITLE_NAME_OR_PR="","",TITLE_NAME_OR_PR),TITLE_NAME_OR_PR_CHANGE)</f>
        <v/>
      </c>
      <c r="CI29" s="2257"/>
      <c r="CJ29" s="2257"/>
      <c r="CK29" s="2257"/>
      <c r="CL29" s="2257"/>
      <c r="CM29" s="2257"/>
      <c r="CN29" s="2257"/>
      <c r="CO29" s="1641"/>
      <c r="CP29" s="2257" t="str">
        <f>IF(TITLE_NAME_OR_PR_CHANGE="",IF(TITLE_NAME_OR_PR="","",TITLE_NAME_OR_PR),TITLE_NAME_OR_PR_CHANGE)</f>
        <v/>
      </c>
      <c r="CQ29" s="2257"/>
      <c r="CR29" s="2257"/>
      <c r="CS29" s="2257"/>
      <c r="CT29" s="2257"/>
      <c r="CU29" s="2257"/>
      <c r="CV29" s="2257"/>
      <c r="CW29" s="1641"/>
      <c r="CX29" s="2257" t="str">
        <f>IF(TITLE_NAME_OR_PR_CHANGE="",IF(TITLE_NAME_OR_PR="","",TITLE_NAME_OR_PR),TITLE_NAME_OR_PR_CHANGE)</f>
        <v/>
      </c>
      <c r="CY29" s="2257"/>
      <c r="CZ29" s="2257"/>
      <c r="DA29" s="2257"/>
      <c r="DB29" s="2257"/>
      <c r="DC29" s="2257"/>
      <c r="DD29" s="2257"/>
      <c r="DE29" s="2722"/>
      <c r="DF29" s="332"/>
      <c r="DG29" s="286"/>
      <c r="DH29" s="374"/>
      <c r="DI29" s="374"/>
      <c r="DJ29" s="374"/>
      <c r="DK29" s="374"/>
      <c r="DL29" s="374"/>
      <c r="DM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2270" t="str">
        <f>IF(TITLE_DATE_PR_CHANGE="",IF(TITLE_DATE_PR="","",TITLE_DATE_PR),TITLE_DATE_PR_CHANGE)</f>
        <v>45989</v>
      </c>
      <c r="AM30" s="2270"/>
      <c r="AN30" s="2270"/>
      <c r="AO30" s="2270"/>
      <c r="AP30" s="2270"/>
      <c r="AQ30" s="2270"/>
      <c r="AR30" s="2270"/>
      <c r="AS30" s="1641"/>
      <c r="AT30" s="2270" t="str">
        <f>IF(TITLE_DATE_PR_CHANGE="",IF(TITLE_DATE_PR="","",TITLE_DATE_PR),TITLE_DATE_PR_CHANGE)</f>
        <v>45989</v>
      </c>
      <c r="AU30" s="2270"/>
      <c r="AV30" s="2270"/>
      <c r="AW30" s="2270"/>
      <c r="AX30" s="2270"/>
      <c r="AY30" s="2270"/>
      <c r="AZ30" s="2270"/>
      <c r="BA30" s="1641"/>
      <c r="BB30" s="2270" t="str">
        <f>IF(TITLE_DATE_PR_CHANGE="",IF(TITLE_DATE_PR="","",TITLE_DATE_PR),TITLE_DATE_PR_CHANGE)</f>
        <v>45989</v>
      </c>
      <c r="BC30" s="2270"/>
      <c r="BD30" s="2270"/>
      <c r="BE30" s="2270"/>
      <c r="BF30" s="2270"/>
      <c r="BG30" s="2270"/>
      <c r="BH30" s="2270"/>
      <c r="BI30" s="1641"/>
      <c r="BJ30" s="2270" t="str">
        <f>IF(TITLE_DATE_PR_CHANGE="",IF(TITLE_DATE_PR="","",TITLE_DATE_PR),TITLE_DATE_PR_CHANGE)</f>
        <v>45989</v>
      </c>
      <c r="BK30" s="2270"/>
      <c r="BL30" s="2270"/>
      <c r="BM30" s="2270"/>
      <c r="BN30" s="2270"/>
      <c r="BO30" s="2270"/>
      <c r="BP30" s="2270"/>
      <c r="BQ30" s="1641"/>
      <c r="BR30" s="2270" t="str">
        <f>IF(TITLE_DATE_PR_CHANGE="",IF(TITLE_DATE_PR="","",TITLE_DATE_PR),TITLE_DATE_PR_CHANGE)</f>
        <v>45989</v>
      </c>
      <c r="BS30" s="2270"/>
      <c r="BT30" s="2270"/>
      <c r="BU30" s="2270"/>
      <c r="BV30" s="2270"/>
      <c r="BW30" s="2270"/>
      <c r="BX30" s="2270"/>
      <c r="BY30" s="1641"/>
      <c r="BZ30" s="2270" t="str">
        <f>IF(TITLE_DATE_PR_CHANGE="",IF(TITLE_DATE_PR="","",TITLE_DATE_PR),TITLE_DATE_PR_CHANGE)</f>
        <v>45989</v>
      </c>
      <c r="CA30" s="2270"/>
      <c r="CB30" s="2270"/>
      <c r="CC30" s="2270"/>
      <c r="CD30" s="2270"/>
      <c r="CE30" s="2270"/>
      <c r="CF30" s="2270"/>
      <c r="CG30" s="1641"/>
      <c r="CH30" s="2270" t="str">
        <f>IF(TITLE_DATE_PR_CHANGE="",IF(TITLE_DATE_PR="","",TITLE_DATE_PR),TITLE_DATE_PR_CHANGE)</f>
        <v>45989</v>
      </c>
      <c r="CI30" s="2270"/>
      <c r="CJ30" s="2270"/>
      <c r="CK30" s="2270"/>
      <c r="CL30" s="2270"/>
      <c r="CM30" s="2270"/>
      <c r="CN30" s="2270"/>
      <c r="CO30" s="1641"/>
      <c r="CP30" s="2270" t="str">
        <f>IF(TITLE_DATE_PR_CHANGE="",IF(TITLE_DATE_PR="","",TITLE_DATE_PR),TITLE_DATE_PR_CHANGE)</f>
        <v>45989</v>
      </c>
      <c r="CQ30" s="2270"/>
      <c r="CR30" s="2270"/>
      <c r="CS30" s="2270"/>
      <c r="CT30" s="2270"/>
      <c r="CU30" s="2270"/>
      <c r="CV30" s="2270"/>
      <c r="CW30" s="1641"/>
      <c r="CX30" s="2270" t="str">
        <f>IF(TITLE_DATE_PR_CHANGE="",IF(TITLE_DATE_PR="","",TITLE_DATE_PR),TITLE_DATE_PR_CHANGE)</f>
        <v>45989</v>
      </c>
      <c r="CY30" s="2270"/>
      <c r="CZ30" s="2270"/>
      <c r="DA30" s="2270"/>
      <c r="DB30" s="2270"/>
      <c r="DC30" s="2270"/>
      <c r="DD30" s="2270"/>
      <c r="DE30" s="2722"/>
      <c r="DF30" s="332"/>
      <c r="DG30" s="286"/>
      <c r="DH30" s="374"/>
      <c r="DI30" s="374"/>
      <c r="DJ30" s="374"/>
      <c r="DK30" s="374"/>
      <c r="DL30" s="374"/>
      <c r="DM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2257" t="str">
        <f>IF(TITLE_NUMBER_PR_CHANGE="",IF(TITLE_NUMBER_PR="","",TITLE_NUMBER_PR),TITLE_NUMBER_PR_CHANGE)</f>
        <v>б/н</v>
      </c>
      <c r="AM31" s="2257"/>
      <c r="AN31" s="2257"/>
      <c r="AO31" s="2257"/>
      <c r="AP31" s="2257"/>
      <c r="AQ31" s="2257"/>
      <c r="AR31" s="2257"/>
      <c r="AS31" s="1641"/>
      <c r="AT31" s="2257" t="str">
        <f>IF(TITLE_NUMBER_PR_CHANGE="",IF(TITLE_NUMBER_PR="","",TITLE_NUMBER_PR),TITLE_NUMBER_PR_CHANGE)</f>
        <v>б/н</v>
      </c>
      <c r="AU31" s="2257"/>
      <c r="AV31" s="2257"/>
      <c r="AW31" s="2257"/>
      <c r="AX31" s="2257"/>
      <c r="AY31" s="2257"/>
      <c r="AZ31" s="2257"/>
      <c r="BA31" s="1641"/>
      <c r="BB31" s="2257" t="str">
        <f>IF(TITLE_NUMBER_PR_CHANGE="",IF(TITLE_NUMBER_PR="","",TITLE_NUMBER_PR),TITLE_NUMBER_PR_CHANGE)</f>
        <v>б/н</v>
      </c>
      <c r="BC31" s="2257"/>
      <c r="BD31" s="2257"/>
      <c r="BE31" s="2257"/>
      <c r="BF31" s="2257"/>
      <c r="BG31" s="2257"/>
      <c r="BH31" s="2257"/>
      <c r="BI31" s="1641"/>
      <c r="BJ31" s="2257" t="str">
        <f>IF(TITLE_NUMBER_PR_CHANGE="",IF(TITLE_NUMBER_PR="","",TITLE_NUMBER_PR),TITLE_NUMBER_PR_CHANGE)</f>
        <v>б/н</v>
      </c>
      <c r="BK31" s="2257"/>
      <c r="BL31" s="2257"/>
      <c r="BM31" s="2257"/>
      <c r="BN31" s="2257"/>
      <c r="BO31" s="2257"/>
      <c r="BP31" s="2257"/>
      <c r="BQ31" s="1641"/>
      <c r="BR31" s="2257" t="str">
        <f>IF(TITLE_NUMBER_PR_CHANGE="",IF(TITLE_NUMBER_PR="","",TITLE_NUMBER_PR),TITLE_NUMBER_PR_CHANGE)</f>
        <v>б/н</v>
      </c>
      <c r="BS31" s="2257"/>
      <c r="BT31" s="2257"/>
      <c r="BU31" s="2257"/>
      <c r="BV31" s="2257"/>
      <c r="BW31" s="2257"/>
      <c r="BX31" s="2257"/>
      <c r="BY31" s="1641"/>
      <c r="BZ31" s="2257" t="str">
        <f>IF(TITLE_NUMBER_PR_CHANGE="",IF(TITLE_NUMBER_PR="","",TITLE_NUMBER_PR),TITLE_NUMBER_PR_CHANGE)</f>
        <v>б/н</v>
      </c>
      <c r="CA31" s="2257"/>
      <c r="CB31" s="2257"/>
      <c r="CC31" s="2257"/>
      <c r="CD31" s="2257"/>
      <c r="CE31" s="2257"/>
      <c r="CF31" s="2257"/>
      <c r="CG31" s="1641"/>
      <c r="CH31" s="2257" t="str">
        <f>IF(TITLE_NUMBER_PR_CHANGE="",IF(TITLE_NUMBER_PR="","",TITLE_NUMBER_PR),TITLE_NUMBER_PR_CHANGE)</f>
        <v>б/н</v>
      </c>
      <c r="CI31" s="2257"/>
      <c r="CJ31" s="2257"/>
      <c r="CK31" s="2257"/>
      <c r="CL31" s="2257"/>
      <c r="CM31" s="2257"/>
      <c r="CN31" s="2257"/>
      <c r="CO31" s="1641"/>
      <c r="CP31" s="2257" t="str">
        <f>IF(TITLE_NUMBER_PR_CHANGE="",IF(TITLE_NUMBER_PR="","",TITLE_NUMBER_PR),TITLE_NUMBER_PR_CHANGE)</f>
        <v>б/н</v>
      </c>
      <c r="CQ31" s="2257"/>
      <c r="CR31" s="2257"/>
      <c r="CS31" s="2257"/>
      <c r="CT31" s="2257"/>
      <c r="CU31" s="2257"/>
      <c r="CV31" s="2257"/>
      <c r="CW31" s="1641"/>
      <c r="CX31" s="2257" t="str">
        <f>IF(TITLE_NUMBER_PR_CHANGE="",IF(TITLE_NUMBER_PR="","",TITLE_NUMBER_PR),TITLE_NUMBER_PR_CHANGE)</f>
        <v>б/н</v>
      </c>
      <c r="CY31" s="2257"/>
      <c r="CZ31" s="2257"/>
      <c r="DA31" s="2257"/>
      <c r="DB31" s="2257"/>
      <c r="DC31" s="2257"/>
      <c r="DD31" s="2257"/>
      <c r="DE31" s="2722"/>
      <c r="DF31" s="332"/>
      <c r="DG31" s="286"/>
      <c r="DH31" s="374"/>
      <c r="DI31" s="374"/>
      <c r="DJ31" s="374"/>
      <c r="DK31" s="374"/>
      <c r="DL31" s="374"/>
      <c r="DM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1641"/>
      <c r="AT32" s="2257" t="str">
        <f>IF(TITLE_IST_PUB_CHANGE="",IF(TITLE_IST_PUB="","",TITLE_IST_PUB),TITLE_IST_PUB_CHANGE)</f>
        <v/>
      </c>
      <c r="AU32" s="2257"/>
      <c r="AV32" s="2257"/>
      <c r="AW32" s="2257"/>
      <c r="AX32" s="2257"/>
      <c r="AY32" s="2257"/>
      <c r="AZ32" s="2257"/>
      <c r="BA32" s="1641"/>
      <c r="BB32" s="2257" t="str">
        <f>IF(TITLE_IST_PUB_CHANGE="",IF(TITLE_IST_PUB="","",TITLE_IST_PUB),TITLE_IST_PUB_CHANGE)</f>
        <v/>
      </c>
      <c r="BC32" s="2257"/>
      <c r="BD32" s="2257"/>
      <c r="BE32" s="2257"/>
      <c r="BF32" s="2257"/>
      <c r="BG32" s="2257"/>
      <c r="BH32" s="2257"/>
      <c r="BI32" s="1641"/>
      <c r="BJ32" s="2257" t="str">
        <f>IF(TITLE_IST_PUB_CHANGE="",IF(TITLE_IST_PUB="","",TITLE_IST_PUB),TITLE_IST_PUB_CHANGE)</f>
        <v/>
      </c>
      <c r="BK32" s="2257"/>
      <c r="BL32" s="2257"/>
      <c r="BM32" s="2257"/>
      <c r="BN32" s="2257"/>
      <c r="BO32" s="2257"/>
      <c r="BP32" s="2257"/>
      <c r="BQ32" s="1641"/>
      <c r="BR32" s="2257" t="str">
        <f>IF(TITLE_IST_PUB_CHANGE="",IF(TITLE_IST_PUB="","",TITLE_IST_PUB),TITLE_IST_PUB_CHANGE)</f>
        <v/>
      </c>
      <c r="BS32" s="2257"/>
      <c r="BT32" s="2257"/>
      <c r="BU32" s="2257"/>
      <c r="BV32" s="2257"/>
      <c r="BW32" s="2257"/>
      <c r="BX32" s="2257"/>
      <c r="BY32" s="1641"/>
      <c r="BZ32" s="2257" t="str">
        <f>IF(TITLE_IST_PUB_CHANGE="",IF(TITLE_IST_PUB="","",TITLE_IST_PUB),TITLE_IST_PUB_CHANGE)</f>
        <v/>
      </c>
      <c r="CA32" s="2257"/>
      <c r="CB32" s="2257"/>
      <c r="CC32" s="2257"/>
      <c r="CD32" s="2257"/>
      <c r="CE32" s="2257"/>
      <c r="CF32" s="2257"/>
      <c r="CG32" s="1641"/>
      <c r="CH32" s="2257" t="str">
        <f>IF(TITLE_IST_PUB_CHANGE="",IF(TITLE_IST_PUB="","",TITLE_IST_PUB),TITLE_IST_PUB_CHANGE)</f>
        <v/>
      </c>
      <c r="CI32" s="2257"/>
      <c r="CJ32" s="2257"/>
      <c r="CK32" s="2257"/>
      <c r="CL32" s="2257"/>
      <c r="CM32" s="2257"/>
      <c r="CN32" s="2257"/>
      <c r="CO32" s="1641"/>
      <c r="CP32" s="2257" t="str">
        <f>IF(TITLE_IST_PUB_CHANGE="",IF(TITLE_IST_PUB="","",TITLE_IST_PUB),TITLE_IST_PUB_CHANGE)</f>
        <v/>
      </c>
      <c r="CQ32" s="2257"/>
      <c r="CR32" s="2257"/>
      <c r="CS32" s="2257"/>
      <c r="CT32" s="2257"/>
      <c r="CU32" s="2257"/>
      <c r="CV32" s="2257"/>
      <c r="CW32" s="1641"/>
      <c r="CX32" s="2257" t="str">
        <f>IF(TITLE_IST_PUB_CHANGE="",IF(TITLE_IST_PUB="","",TITLE_IST_PUB),TITLE_IST_PUB_CHANGE)</f>
        <v/>
      </c>
      <c r="CY32" s="2257"/>
      <c r="CZ32" s="2257"/>
      <c r="DA32" s="2257"/>
      <c r="DB32" s="2257"/>
      <c r="DC32" s="2257"/>
      <c r="DD32" s="2257"/>
      <c r="DE32" s="2722"/>
      <c r="DF32" s="332"/>
      <c r="DG32" s="286"/>
      <c r="DH32" s="374"/>
      <c r="DI32" s="374"/>
      <c r="DJ32" s="374"/>
      <c r="DK32" s="374"/>
      <c r="DL32" s="374"/>
      <c r="DM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8"/>
      <c r="CC33" s="328"/>
      <c r="CD33" s="328"/>
      <c r="CE33" s="328"/>
      <c r="CF33" s="328"/>
      <c r="CG33" s="328"/>
      <c r="CH33" s="328"/>
      <c r="CI33" s="328"/>
      <c r="CJ33" s="328"/>
      <c r="CK33" s="328"/>
      <c r="CL33" s="328"/>
      <c r="CM33" s="328"/>
      <c r="CN33" s="328"/>
      <c r="CO33" s="328"/>
      <c r="CP33" s="328"/>
      <c r="CQ33" s="328"/>
      <c r="CR33" s="328"/>
      <c r="CS33" s="328"/>
      <c r="CT33" s="328"/>
      <c r="CU33" s="328"/>
      <c r="CV33" s="328"/>
      <c r="CW33" s="328"/>
      <c r="CX33" s="328"/>
      <c r="CY33" s="328"/>
      <c r="CZ33" s="328"/>
      <c r="DA33" s="328"/>
      <c r="DB33" s="328"/>
      <c r="DC33" s="328"/>
      <c r="DD33" s="328"/>
      <c r="DE33" s="2734"/>
      <c r="DF33" s="515"/>
      <c r="DM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2270" t="str">
        <f>IF(TITLE_DATE_PR_CHANGE="",IF(TITLE_DATE_PR="","",TITLE_DATE_PR),TITLE_DATE_PR_CHANGE)</f>
        <v>45989</v>
      </c>
      <c r="AM34" s="2270"/>
      <c r="AN34" s="2270"/>
      <c r="AO34" s="2270"/>
      <c r="AP34" s="2270"/>
      <c r="AQ34" s="2270"/>
      <c r="AR34" s="2270"/>
      <c r="AS34" s="1641"/>
      <c r="AT34" s="2270" t="str">
        <f>IF(TITLE_DATE_PR_CHANGE="",IF(TITLE_DATE_PR="","",TITLE_DATE_PR),TITLE_DATE_PR_CHANGE)</f>
        <v>45989</v>
      </c>
      <c r="AU34" s="2270"/>
      <c r="AV34" s="2270"/>
      <c r="AW34" s="2270"/>
      <c r="AX34" s="2270"/>
      <c r="AY34" s="2270"/>
      <c r="AZ34" s="2270"/>
      <c r="BA34" s="1641"/>
      <c r="BB34" s="2270" t="str">
        <f>IF(TITLE_DATE_PR_CHANGE="",IF(TITLE_DATE_PR="","",TITLE_DATE_PR),TITLE_DATE_PR_CHANGE)</f>
        <v>45989</v>
      </c>
      <c r="BC34" s="2270"/>
      <c r="BD34" s="2270"/>
      <c r="BE34" s="2270"/>
      <c r="BF34" s="2270"/>
      <c r="BG34" s="2270"/>
      <c r="BH34" s="2270"/>
      <c r="BI34" s="1641"/>
      <c r="BJ34" s="2270" t="str">
        <f>IF(TITLE_DATE_PR_CHANGE="",IF(TITLE_DATE_PR="","",TITLE_DATE_PR),TITLE_DATE_PR_CHANGE)</f>
        <v>45989</v>
      </c>
      <c r="BK34" s="2270"/>
      <c r="BL34" s="2270"/>
      <c r="BM34" s="2270"/>
      <c r="BN34" s="2270"/>
      <c r="BO34" s="2270"/>
      <c r="BP34" s="2270"/>
      <c r="BQ34" s="1641"/>
      <c r="BR34" s="2270" t="str">
        <f>IF(TITLE_DATE_PR_CHANGE="",IF(TITLE_DATE_PR="","",TITLE_DATE_PR),TITLE_DATE_PR_CHANGE)</f>
        <v>45989</v>
      </c>
      <c r="BS34" s="2270"/>
      <c r="BT34" s="2270"/>
      <c r="BU34" s="2270"/>
      <c r="BV34" s="2270"/>
      <c r="BW34" s="2270"/>
      <c r="BX34" s="2270"/>
      <c r="BY34" s="1641"/>
      <c r="BZ34" s="2270" t="str">
        <f>IF(TITLE_DATE_PR_CHANGE="",IF(TITLE_DATE_PR="","",TITLE_DATE_PR),TITLE_DATE_PR_CHANGE)</f>
        <v>45989</v>
      </c>
      <c r="CA34" s="2270"/>
      <c r="CB34" s="2270"/>
      <c r="CC34" s="2270"/>
      <c r="CD34" s="2270"/>
      <c r="CE34" s="2270"/>
      <c r="CF34" s="2270"/>
      <c r="CG34" s="1641"/>
      <c r="CH34" s="2270" t="str">
        <f>IF(TITLE_DATE_PR_CHANGE="",IF(TITLE_DATE_PR="","",TITLE_DATE_PR),TITLE_DATE_PR_CHANGE)</f>
        <v>45989</v>
      </c>
      <c r="CI34" s="2270"/>
      <c r="CJ34" s="2270"/>
      <c r="CK34" s="2270"/>
      <c r="CL34" s="2270"/>
      <c r="CM34" s="2270"/>
      <c r="CN34" s="2270"/>
      <c r="CO34" s="1641"/>
      <c r="CP34" s="2270" t="str">
        <f>IF(TITLE_DATE_PR_CHANGE="",IF(TITLE_DATE_PR="","",TITLE_DATE_PR),TITLE_DATE_PR_CHANGE)</f>
        <v>45989</v>
      </c>
      <c r="CQ34" s="2270"/>
      <c r="CR34" s="2270"/>
      <c r="CS34" s="2270"/>
      <c r="CT34" s="2270"/>
      <c r="CU34" s="2270"/>
      <c r="CV34" s="2270"/>
      <c r="CW34" s="1641"/>
      <c r="CX34" s="2270" t="str">
        <f>IF(TITLE_DATE_PR_CHANGE="",IF(TITLE_DATE_PR="","",TITLE_DATE_PR),TITLE_DATE_PR_CHANGE)</f>
        <v>45989</v>
      </c>
      <c r="CY34" s="2270"/>
      <c r="CZ34" s="2270"/>
      <c r="DA34" s="2270"/>
      <c r="DB34" s="2270"/>
      <c r="DC34" s="2270"/>
      <c r="DD34" s="2270"/>
      <c r="DE34" s="2722"/>
      <c r="DF34" s="332"/>
      <c r="DG34" s="286"/>
      <c r="DH34" s="374"/>
      <c r="DI34" s="374"/>
      <c r="DJ34" s="374"/>
      <c r="DK34" s="374"/>
      <c r="DL34" s="374"/>
      <c r="DM34" s="424">
        <v>0</v>
      </c>
    </row>
    <row s="1859" customFormat="1" customHeight="1" ht="18.7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2257" t="str">
        <f>IF(TITLE_NUMBER_PR_CHANGE="",IF(TITLE_NUMBER_PR="","",TITLE_NUMBER_PR),TITLE_NUMBER_PR_CHANGE)</f>
        <v>б/н</v>
      </c>
      <c r="AM35" s="2257"/>
      <c r="AN35" s="2257"/>
      <c r="AO35" s="2257"/>
      <c r="AP35" s="2257"/>
      <c r="AQ35" s="2257"/>
      <c r="AR35" s="2257"/>
      <c r="AS35" s="1641"/>
      <c r="AT35" s="2257" t="str">
        <f>IF(TITLE_NUMBER_PR_CHANGE="",IF(TITLE_NUMBER_PR="","",TITLE_NUMBER_PR),TITLE_NUMBER_PR_CHANGE)</f>
        <v>б/н</v>
      </c>
      <c r="AU35" s="2257"/>
      <c r="AV35" s="2257"/>
      <c r="AW35" s="2257"/>
      <c r="AX35" s="2257"/>
      <c r="AY35" s="2257"/>
      <c r="AZ35" s="2257"/>
      <c r="BA35" s="1641"/>
      <c r="BB35" s="2257" t="str">
        <f>IF(TITLE_NUMBER_PR_CHANGE="",IF(TITLE_NUMBER_PR="","",TITLE_NUMBER_PR),TITLE_NUMBER_PR_CHANGE)</f>
        <v>б/н</v>
      </c>
      <c r="BC35" s="2257"/>
      <c r="BD35" s="2257"/>
      <c r="BE35" s="2257"/>
      <c r="BF35" s="2257"/>
      <c r="BG35" s="2257"/>
      <c r="BH35" s="2257"/>
      <c r="BI35" s="1641"/>
      <c r="BJ35" s="2257" t="str">
        <f>IF(TITLE_NUMBER_PR_CHANGE="",IF(TITLE_NUMBER_PR="","",TITLE_NUMBER_PR),TITLE_NUMBER_PR_CHANGE)</f>
        <v>б/н</v>
      </c>
      <c r="BK35" s="2257"/>
      <c r="BL35" s="2257"/>
      <c r="BM35" s="2257"/>
      <c r="BN35" s="2257"/>
      <c r="BO35" s="2257"/>
      <c r="BP35" s="2257"/>
      <c r="BQ35" s="1641"/>
      <c r="BR35" s="2257" t="str">
        <f>IF(TITLE_NUMBER_PR_CHANGE="",IF(TITLE_NUMBER_PR="","",TITLE_NUMBER_PR),TITLE_NUMBER_PR_CHANGE)</f>
        <v>б/н</v>
      </c>
      <c r="BS35" s="2257"/>
      <c r="BT35" s="2257"/>
      <c r="BU35" s="2257"/>
      <c r="BV35" s="2257"/>
      <c r="BW35" s="2257"/>
      <c r="BX35" s="2257"/>
      <c r="BY35" s="1641"/>
      <c r="BZ35" s="2257" t="str">
        <f>IF(TITLE_NUMBER_PR_CHANGE="",IF(TITLE_NUMBER_PR="","",TITLE_NUMBER_PR),TITLE_NUMBER_PR_CHANGE)</f>
        <v>б/н</v>
      </c>
      <c r="CA35" s="2257"/>
      <c r="CB35" s="2257"/>
      <c r="CC35" s="2257"/>
      <c r="CD35" s="2257"/>
      <c r="CE35" s="2257"/>
      <c r="CF35" s="2257"/>
      <c r="CG35" s="1641"/>
      <c r="CH35" s="2257" t="str">
        <f>IF(TITLE_NUMBER_PR_CHANGE="",IF(TITLE_NUMBER_PR="","",TITLE_NUMBER_PR),TITLE_NUMBER_PR_CHANGE)</f>
        <v>б/н</v>
      </c>
      <c r="CI35" s="2257"/>
      <c r="CJ35" s="2257"/>
      <c r="CK35" s="2257"/>
      <c r="CL35" s="2257"/>
      <c r="CM35" s="2257"/>
      <c r="CN35" s="2257"/>
      <c r="CO35" s="1641"/>
      <c r="CP35" s="2257" t="str">
        <f>IF(TITLE_NUMBER_PR_CHANGE="",IF(TITLE_NUMBER_PR="","",TITLE_NUMBER_PR),TITLE_NUMBER_PR_CHANGE)</f>
        <v>б/н</v>
      </c>
      <c r="CQ35" s="2257"/>
      <c r="CR35" s="2257"/>
      <c r="CS35" s="2257"/>
      <c r="CT35" s="2257"/>
      <c r="CU35" s="2257"/>
      <c r="CV35" s="2257"/>
      <c r="CW35" s="1641"/>
      <c r="CX35" s="2257" t="str">
        <f>IF(TITLE_NUMBER_PR_CHANGE="",IF(TITLE_NUMBER_PR="","",TITLE_NUMBER_PR),TITLE_NUMBER_PR_CHANGE)</f>
        <v>б/н</v>
      </c>
      <c r="CY35" s="2257"/>
      <c r="CZ35" s="2257"/>
      <c r="DA35" s="2257"/>
      <c r="DB35" s="2257"/>
      <c r="DC35" s="2257"/>
      <c r="DD35" s="2257"/>
      <c r="DE35" s="2722"/>
      <c r="DF35" s="332"/>
      <c r="DG35" s="286"/>
      <c r="DH35" s="374"/>
      <c r="DI35" s="374"/>
      <c r="DJ35" s="374"/>
      <c r="DK35" s="374"/>
      <c r="DL35" s="374"/>
      <c r="DM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L36" s="1641"/>
      <c r="AM36" s="1641"/>
      <c r="AN36" s="1641"/>
      <c r="AO36" s="1641"/>
      <c r="AP36" s="1641"/>
      <c r="AQ36" s="1641"/>
      <c r="AR36" s="1641"/>
      <c r="AS36" s="1648" t="s">
        <v>449</v>
      </c>
      <c r="AT36" s="1641"/>
      <c r="AU36" s="1641"/>
      <c r="AV36" s="1641"/>
      <c r="AW36" s="1641"/>
      <c r="AX36" s="1641"/>
      <c r="AY36" s="1641"/>
      <c r="AZ36" s="1641"/>
      <c r="BA36" s="1648" t="s">
        <v>449</v>
      </c>
      <c r="BB36" s="1641"/>
      <c r="BC36" s="1641"/>
      <c r="BD36" s="1641"/>
      <c r="BE36" s="1641"/>
      <c r="BF36" s="1641"/>
      <c r="BG36" s="1641"/>
      <c r="BH36" s="1641"/>
      <c r="BI36" s="1648" t="s">
        <v>449</v>
      </c>
      <c r="BJ36" s="1641"/>
      <c r="BK36" s="1641"/>
      <c r="BL36" s="1641"/>
      <c r="BM36" s="1641"/>
      <c r="BN36" s="1641"/>
      <c r="BO36" s="1641"/>
      <c r="BP36" s="1641"/>
      <c r="BQ36" s="1648" t="s">
        <v>449</v>
      </c>
      <c r="BR36" s="1641"/>
      <c r="BS36" s="1641"/>
      <c r="BT36" s="1641"/>
      <c r="BU36" s="1641"/>
      <c r="BV36" s="1641"/>
      <c r="BW36" s="1641"/>
      <c r="BX36" s="1641"/>
      <c r="BY36" s="1648" t="s">
        <v>449</v>
      </c>
      <c r="BZ36" s="1641"/>
      <c r="CA36" s="1641"/>
      <c r="CB36" s="1641"/>
      <c r="CC36" s="1641"/>
      <c r="CD36" s="1641"/>
      <c r="CE36" s="1641"/>
      <c r="CF36" s="1641"/>
      <c r="CG36" s="1648" t="s">
        <v>449</v>
      </c>
      <c r="CH36" s="1641"/>
      <c r="CI36" s="1641"/>
      <c r="CJ36" s="1641"/>
      <c r="CK36" s="1641"/>
      <c r="CL36" s="1641"/>
      <c r="CM36" s="1641"/>
      <c r="CN36" s="1641"/>
      <c r="CO36" s="1648" t="s">
        <v>449</v>
      </c>
      <c r="CP36" s="1641"/>
      <c r="CQ36" s="1641"/>
      <c r="CR36" s="1641"/>
      <c r="CS36" s="1641"/>
      <c r="CT36" s="1641"/>
      <c r="CU36" s="1641"/>
      <c r="CV36" s="1641"/>
      <c r="CW36" s="1648" t="s">
        <v>449</v>
      </c>
      <c r="CX36" s="1641"/>
      <c r="CY36" s="1641"/>
      <c r="CZ36" s="1641"/>
      <c r="DA36" s="1641"/>
      <c r="DB36" s="1641"/>
      <c r="DC36" s="1641"/>
      <c r="DD36" s="1641"/>
      <c r="DE36" s="2735" t="s">
        <v>449</v>
      </c>
      <c r="DH36" s="374"/>
      <c r="DI36" s="374"/>
      <c r="DJ36" s="374"/>
      <c r="DK36" s="374"/>
      <c r="DL36" s="374"/>
      <c r="DM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173</v>
      </c>
      <c r="AM37" s="2258"/>
      <c r="AN37" s="2258"/>
      <c r="AO37" s="2258"/>
      <c r="AP37" s="2258"/>
      <c r="AQ37" s="2258"/>
      <c r="AR37" s="2258"/>
      <c r="AS37" s="2258"/>
      <c r="AT37" s="2258" t="s">
        <v>173</v>
      </c>
      <c r="AU37" s="2258"/>
      <c r="AV37" s="2258"/>
      <c r="AW37" s="2258"/>
      <c r="AX37" s="2258"/>
      <c r="AY37" s="2258"/>
      <c r="AZ37" s="2258"/>
      <c r="BA37" s="2258"/>
      <c r="BB37" s="2258" t="s">
        <v>173</v>
      </c>
      <c r="BC37" s="2258"/>
      <c r="BD37" s="2258"/>
      <c r="BE37" s="2258"/>
      <c r="BF37" s="2258"/>
      <c r="BG37" s="2258"/>
      <c r="BH37" s="2258"/>
      <c r="BI37" s="2258"/>
      <c r="BJ37" s="2258" t="s">
        <v>173</v>
      </c>
      <c r="BK37" s="2258"/>
      <c r="BL37" s="2258"/>
      <c r="BM37" s="2258"/>
      <c r="BN37" s="2258"/>
      <c r="BO37" s="2258"/>
      <c r="BP37" s="2258"/>
      <c r="BQ37" s="2258"/>
      <c r="BR37" s="2258" t="s">
        <v>173</v>
      </c>
      <c r="BS37" s="2258"/>
      <c r="BT37" s="2258"/>
      <c r="BU37" s="2258"/>
      <c r="BV37" s="2258"/>
      <c r="BW37" s="2258"/>
      <c r="BX37" s="2258"/>
      <c r="BY37" s="2258"/>
      <c r="BZ37" s="2258" t="s">
        <v>173</v>
      </c>
      <c r="CA37" s="2258"/>
      <c r="CB37" s="2258"/>
      <c r="CC37" s="2258"/>
      <c r="CD37" s="2258"/>
      <c r="CE37" s="2258"/>
      <c r="CF37" s="2258"/>
      <c r="CG37" s="2258"/>
      <c r="CH37" s="2258" t="s">
        <v>173</v>
      </c>
      <c r="CI37" s="2258"/>
      <c r="CJ37" s="2258"/>
      <c r="CK37" s="2258"/>
      <c r="CL37" s="2258"/>
      <c r="CM37" s="2258"/>
      <c r="CN37" s="2258"/>
      <c r="CO37" s="2258"/>
      <c r="CP37" s="2258" t="s">
        <v>173</v>
      </c>
      <c r="CQ37" s="2258"/>
      <c r="CR37" s="2258"/>
      <c r="CS37" s="2258"/>
      <c r="CT37" s="2258"/>
      <c r="CU37" s="2258"/>
      <c r="CV37" s="2258"/>
      <c r="CW37" s="2258"/>
      <c r="CX37" s="2258" t="s">
        <v>173</v>
      </c>
      <c r="CY37" s="2258"/>
      <c r="CZ37" s="2258"/>
      <c r="DA37" s="2258"/>
      <c r="DB37" s="2258"/>
      <c r="DC37" s="2258"/>
      <c r="DD37" s="2258"/>
      <c r="DE37" s="2736"/>
      <c r="DM37" s="1161">
        <v>14</v>
      </c>
    </row>
    <row customHeight="1" ht="15">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318" t="s">
        <v>325</v>
      </c>
      <c r="AM38" s="2318"/>
      <c r="AN38" s="2318"/>
      <c r="AO38" s="2318"/>
      <c r="AP38" s="2318"/>
      <c r="AQ38" s="2318"/>
      <c r="AR38" s="2318"/>
      <c r="AS38" s="2318"/>
      <c r="AT38" s="2318" t="s">
        <v>325</v>
      </c>
      <c r="AU38" s="2318"/>
      <c r="AV38" s="2318"/>
      <c r="AW38" s="2318"/>
      <c r="AX38" s="2318"/>
      <c r="AY38" s="2318"/>
      <c r="AZ38" s="2318"/>
      <c r="BA38" s="2318"/>
      <c r="BB38" s="2318" t="s">
        <v>325</v>
      </c>
      <c r="BC38" s="2318"/>
      <c r="BD38" s="2318"/>
      <c r="BE38" s="2318"/>
      <c r="BF38" s="2318"/>
      <c r="BG38" s="2318"/>
      <c r="BH38" s="2318"/>
      <c r="BI38" s="2318"/>
      <c r="BJ38" s="2318" t="s">
        <v>325</v>
      </c>
      <c r="BK38" s="2318"/>
      <c r="BL38" s="2318"/>
      <c r="BM38" s="2318"/>
      <c r="BN38" s="2318"/>
      <c r="BO38" s="2318"/>
      <c r="BP38" s="2318"/>
      <c r="BQ38" s="2318"/>
      <c r="BR38" s="2318" t="s">
        <v>325</v>
      </c>
      <c r="BS38" s="2318"/>
      <c r="BT38" s="2318"/>
      <c r="BU38" s="2318"/>
      <c r="BV38" s="2318"/>
      <c r="BW38" s="2318"/>
      <c r="BX38" s="2318"/>
      <c r="BY38" s="2318"/>
      <c r="BZ38" s="2318" t="s">
        <v>325</v>
      </c>
      <c r="CA38" s="2318"/>
      <c r="CB38" s="2318"/>
      <c r="CC38" s="2318"/>
      <c r="CD38" s="2318"/>
      <c r="CE38" s="2318"/>
      <c r="CF38" s="2318"/>
      <c r="CG38" s="2318"/>
      <c r="CH38" s="2318" t="s">
        <v>325</v>
      </c>
      <c r="CI38" s="2318"/>
      <c r="CJ38" s="2318"/>
      <c r="CK38" s="2318"/>
      <c r="CL38" s="2318"/>
      <c r="CM38" s="2318"/>
      <c r="CN38" s="2318"/>
      <c r="CO38" s="2318"/>
      <c r="CP38" s="2318" t="s">
        <v>325</v>
      </c>
      <c r="CQ38" s="2318"/>
      <c r="CR38" s="2318"/>
      <c r="CS38" s="2318"/>
      <c r="CT38" s="2318"/>
      <c r="CU38" s="2318"/>
      <c r="CV38" s="2318"/>
      <c r="CW38" s="2318"/>
      <c r="CX38" s="2318" t="s">
        <v>325</v>
      </c>
      <c r="CY38" s="2318"/>
      <c r="CZ38" s="2318"/>
      <c r="DA38" s="2318"/>
      <c r="DB38" s="2318"/>
      <c r="DC38" s="2318"/>
      <c r="DD38" s="2318"/>
      <c r="DE38" s="2737"/>
      <c r="DF38" s="2133"/>
      <c r="DG38" s="2133"/>
      <c r="DM38" s="1161"/>
    </row>
    <row customHeight="1" ht="14.699999999999998">
      <c r="Q39" s="382"/>
      <c r="R39" s="382"/>
      <c r="S39" s="2279" t="s">
        <v>89</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405" t="s">
        <v>451</v>
      </c>
      <c r="AM39" s="2406"/>
      <c r="AN39" s="2406"/>
      <c r="AO39" s="2406"/>
      <c r="AP39" s="2406"/>
      <c r="AQ39" s="2406"/>
      <c r="AR39" s="2407"/>
      <c r="AS39" s="2283" t="s">
        <v>452</v>
      </c>
      <c r="AT39" s="2405" t="s">
        <v>451</v>
      </c>
      <c r="AU39" s="2406"/>
      <c r="AV39" s="2406"/>
      <c r="AW39" s="2406"/>
      <c r="AX39" s="2406"/>
      <c r="AY39" s="2406"/>
      <c r="AZ39" s="2407"/>
      <c r="BA39" s="2283" t="s">
        <v>452</v>
      </c>
      <c r="BB39" s="2405" t="s">
        <v>451</v>
      </c>
      <c r="BC39" s="2406"/>
      <c r="BD39" s="2406"/>
      <c r="BE39" s="2406"/>
      <c r="BF39" s="2406"/>
      <c r="BG39" s="2406"/>
      <c r="BH39" s="2407"/>
      <c r="BI39" s="2283" t="s">
        <v>452</v>
      </c>
      <c r="BJ39" s="2405" t="s">
        <v>451</v>
      </c>
      <c r="BK39" s="2406"/>
      <c r="BL39" s="2406"/>
      <c r="BM39" s="2406"/>
      <c r="BN39" s="2406"/>
      <c r="BO39" s="2406"/>
      <c r="BP39" s="2407"/>
      <c r="BQ39" s="2283" t="s">
        <v>452</v>
      </c>
      <c r="BR39" s="2405" t="s">
        <v>451</v>
      </c>
      <c r="BS39" s="2406"/>
      <c r="BT39" s="2406"/>
      <c r="BU39" s="2406"/>
      <c r="BV39" s="2406"/>
      <c r="BW39" s="2406"/>
      <c r="BX39" s="2407"/>
      <c r="BY39" s="2283" t="s">
        <v>452</v>
      </c>
      <c r="BZ39" s="2405" t="s">
        <v>451</v>
      </c>
      <c r="CA39" s="2406"/>
      <c r="CB39" s="2406"/>
      <c r="CC39" s="2406"/>
      <c r="CD39" s="2406"/>
      <c r="CE39" s="2406"/>
      <c r="CF39" s="2407"/>
      <c r="CG39" s="2283" t="s">
        <v>452</v>
      </c>
      <c r="CH39" s="2405" t="s">
        <v>451</v>
      </c>
      <c r="CI39" s="2406"/>
      <c r="CJ39" s="2406"/>
      <c r="CK39" s="2406"/>
      <c r="CL39" s="2406"/>
      <c r="CM39" s="2406"/>
      <c r="CN39" s="2407"/>
      <c r="CO39" s="2283" t="s">
        <v>452</v>
      </c>
      <c r="CP39" s="2405" t="s">
        <v>451</v>
      </c>
      <c r="CQ39" s="2406"/>
      <c r="CR39" s="2406"/>
      <c r="CS39" s="2406"/>
      <c r="CT39" s="2406"/>
      <c r="CU39" s="2406"/>
      <c r="CV39" s="2407"/>
      <c r="CW39" s="2283" t="s">
        <v>452</v>
      </c>
      <c r="CX39" s="2405" t="s">
        <v>451</v>
      </c>
      <c r="CY39" s="2406"/>
      <c r="CZ39" s="2406"/>
      <c r="DA39" s="2406"/>
      <c r="DB39" s="2406"/>
      <c r="DC39" s="2406"/>
      <c r="DD39" s="2407"/>
      <c r="DE39" s="2738" t="s">
        <v>452</v>
      </c>
      <c r="DF39" s="2286" t="s">
        <v>454</v>
      </c>
      <c r="DG39" s="2133"/>
      <c r="DM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475</v>
      </c>
      <c r="AE40" s="2289"/>
      <c r="AF40" s="2268" t="s">
        <v>457</v>
      </c>
      <c r="AG40" s="2269"/>
      <c r="AH40" s="2268" t="s">
        <v>458</v>
      </c>
      <c r="AI40" s="2275"/>
      <c r="AJ40" s="2269"/>
      <c r="AK40" s="2284"/>
      <c r="AL40" s="2266" t="s">
        <v>455</v>
      </c>
      <c r="AM40" s="2616"/>
      <c r="AN40" s="2268" t="s">
        <v>457</v>
      </c>
      <c r="AO40" s="2269"/>
      <c r="AP40" s="2268" t="s">
        <v>458</v>
      </c>
      <c r="AQ40" s="2275"/>
      <c r="AR40" s="2269"/>
      <c r="AS40" s="2284"/>
      <c r="AT40" s="2266" t="s">
        <v>455</v>
      </c>
      <c r="AU40" s="2616"/>
      <c r="AV40" s="2268" t="s">
        <v>457</v>
      </c>
      <c r="AW40" s="2269"/>
      <c r="AX40" s="2268" t="s">
        <v>458</v>
      </c>
      <c r="AY40" s="2275"/>
      <c r="AZ40" s="2269"/>
      <c r="BA40" s="2284"/>
      <c r="BB40" s="2266" t="s">
        <v>455</v>
      </c>
      <c r="BC40" s="2616"/>
      <c r="BD40" s="2268" t="s">
        <v>457</v>
      </c>
      <c r="BE40" s="2269"/>
      <c r="BF40" s="2268" t="s">
        <v>458</v>
      </c>
      <c r="BG40" s="2275"/>
      <c r="BH40" s="2269"/>
      <c r="BI40" s="2284"/>
      <c r="BJ40" s="2266" t="s">
        <v>455</v>
      </c>
      <c r="BK40" s="2616"/>
      <c r="BL40" s="2268" t="s">
        <v>457</v>
      </c>
      <c r="BM40" s="2269"/>
      <c r="BN40" s="2268" t="s">
        <v>458</v>
      </c>
      <c r="BO40" s="2275"/>
      <c r="BP40" s="2269"/>
      <c r="BQ40" s="2284"/>
      <c r="BR40" s="2266" t="s">
        <v>455</v>
      </c>
      <c r="BS40" s="2616"/>
      <c r="BT40" s="2268" t="s">
        <v>457</v>
      </c>
      <c r="BU40" s="2269"/>
      <c r="BV40" s="2268" t="s">
        <v>458</v>
      </c>
      <c r="BW40" s="2275"/>
      <c r="BX40" s="2269"/>
      <c r="BY40" s="2284"/>
      <c r="BZ40" s="2266" t="s">
        <v>455</v>
      </c>
      <c r="CA40" s="2616"/>
      <c r="CB40" s="2268" t="s">
        <v>457</v>
      </c>
      <c r="CC40" s="2269"/>
      <c r="CD40" s="2268" t="s">
        <v>458</v>
      </c>
      <c r="CE40" s="2275"/>
      <c r="CF40" s="2269"/>
      <c r="CG40" s="2284"/>
      <c r="CH40" s="2266" t="s">
        <v>455</v>
      </c>
      <c r="CI40" s="2616"/>
      <c r="CJ40" s="2268" t="s">
        <v>457</v>
      </c>
      <c r="CK40" s="2269"/>
      <c r="CL40" s="2268" t="s">
        <v>458</v>
      </c>
      <c r="CM40" s="2275"/>
      <c r="CN40" s="2269"/>
      <c r="CO40" s="2284"/>
      <c r="CP40" s="2266" t="s">
        <v>455</v>
      </c>
      <c r="CQ40" s="2616"/>
      <c r="CR40" s="2268" t="s">
        <v>457</v>
      </c>
      <c r="CS40" s="2269"/>
      <c r="CT40" s="2268" t="s">
        <v>458</v>
      </c>
      <c r="CU40" s="2275"/>
      <c r="CV40" s="2269"/>
      <c r="CW40" s="2284"/>
      <c r="CX40" s="2266" t="s">
        <v>455</v>
      </c>
      <c r="CY40" s="2616"/>
      <c r="CZ40" s="2268" t="s">
        <v>457</v>
      </c>
      <c r="DA40" s="2269"/>
      <c r="DB40" s="2268" t="s">
        <v>458</v>
      </c>
      <c r="DC40" s="2275"/>
      <c r="DD40" s="2269"/>
      <c r="DE40" s="2739"/>
      <c r="DF40" s="2287"/>
      <c r="DG40" s="2133"/>
      <c r="DM40" s="1161">
        <v>34</v>
      </c>
    </row>
    <row customHeight="1" ht="35.699999999999996">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67"/>
      <c r="AM41" s="2290"/>
      <c r="AN41" s="2583" t="s">
        <v>466</v>
      </c>
      <c r="AO41" s="2583" t="s">
        <v>467</v>
      </c>
      <c r="AP41" s="2583" t="s">
        <v>468</v>
      </c>
      <c r="AQ41" s="2276" t="s">
        <v>469</v>
      </c>
      <c r="AR41" s="2277"/>
      <c r="AS41" s="2285"/>
      <c r="AT41" s="2267"/>
      <c r="AU41" s="2290"/>
      <c r="AV41" s="2583" t="s">
        <v>466</v>
      </c>
      <c r="AW41" s="2583" t="s">
        <v>467</v>
      </c>
      <c r="AX41" s="2583" t="s">
        <v>468</v>
      </c>
      <c r="AY41" s="2276" t="s">
        <v>469</v>
      </c>
      <c r="AZ41" s="2277"/>
      <c r="BA41" s="2285"/>
      <c r="BB41" s="2267"/>
      <c r="BC41" s="2290"/>
      <c r="BD41" s="2583" t="s">
        <v>466</v>
      </c>
      <c r="BE41" s="2583" t="s">
        <v>467</v>
      </c>
      <c r="BF41" s="2583" t="s">
        <v>468</v>
      </c>
      <c r="BG41" s="2276" t="s">
        <v>469</v>
      </c>
      <c r="BH41" s="2277"/>
      <c r="BI41" s="2285"/>
      <c r="BJ41" s="2267"/>
      <c r="BK41" s="2290"/>
      <c r="BL41" s="2583" t="s">
        <v>466</v>
      </c>
      <c r="BM41" s="2583" t="s">
        <v>467</v>
      </c>
      <c r="BN41" s="2583" t="s">
        <v>468</v>
      </c>
      <c r="BO41" s="2276" t="s">
        <v>469</v>
      </c>
      <c r="BP41" s="2277"/>
      <c r="BQ41" s="2285"/>
      <c r="BR41" s="2267"/>
      <c r="BS41" s="2290"/>
      <c r="BT41" s="2583" t="s">
        <v>466</v>
      </c>
      <c r="BU41" s="2583" t="s">
        <v>467</v>
      </c>
      <c r="BV41" s="2583" t="s">
        <v>468</v>
      </c>
      <c r="BW41" s="2276" t="s">
        <v>469</v>
      </c>
      <c r="BX41" s="2277"/>
      <c r="BY41" s="2285"/>
      <c r="BZ41" s="2267"/>
      <c r="CA41" s="2290"/>
      <c r="CB41" s="2583" t="s">
        <v>466</v>
      </c>
      <c r="CC41" s="2583" t="s">
        <v>467</v>
      </c>
      <c r="CD41" s="2583" t="s">
        <v>468</v>
      </c>
      <c r="CE41" s="2276" t="s">
        <v>469</v>
      </c>
      <c r="CF41" s="2277"/>
      <c r="CG41" s="2285"/>
      <c r="CH41" s="2267"/>
      <c r="CI41" s="2290"/>
      <c r="CJ41" s="2583" t="s">
        <v>466</v>
      </c>
      <c r="CK41" s="2583" t="s">
        <v>467</v>
      </c>
      <c r="CL41" s="2583" t="s">
        <v>468</v>
      </c>
      <c r="CM41" s="2276" t="s">
        <v>469</v>
      </c>
      <c r="CN41" s="2277"/>
      <c r="CO41" s="2285"/>
      <c r="CP41" s="2267"/>
      <c r="CQ41" s="2290"/>
      <c r="CR41" s="2583" t="s">
        <v>466</v>
      </c>
      <c r="CS41" s="2583" t="s">
        <v>467</v>
      </c>
      <c r="CT41" s="2583" t="s">
        <v>468</v>
      </c>
      <c r="CU41" s="2276" t="s">
        <v>469</v>
      </c>
      <c r="CV41" s="2277"/>
      <c r="CW41" s="2285"/>
      <c r="CX41" s="2267"/>
      <c r="CY41" s="2290"/>
      <c r="CZ41" s="2583" t="s">
        <v>466</v>
      </c>
      <c r="DA41" s="2583" t="s">
        <v>467</v>
      </c>
      <c r="DB41" s="2583" t="s">
        <v>468</v>
      </c>
      <c r="DC41" s="2276" t="s">
        <v>469</v>
      </c>
      <c r="DD41" s="2277"/>
      <c r="DE41" s="2740"/>
      <c r="DF41" s="2288"/>
      <c r="DG41" s="2133"/>
      <c r="DM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278">
        <f>OFFSET(AS42,0,-2)+1</f>
        <v>5</v>
      </c>
      <c r="AT42" s="2278">
        <f>OFFSET(AT42,0,-1)+1</f>
        <v>6</v>
      </c>
      <c r="AU42" s="2278"/>
      <c r="AV42" s="2278">
        <f>OFFSET(AV42,0,-1)+1</f>
        <v>1</v>
      </c>
      <c r="AW42" s="2278">
        <f>OFFSET(AW42,0,-1)+1</f>
        <v>2</v>
      </c>
      <c r="AX42" s="2278">
        <f>OFFSET(AX42,0,-1)+1</f>
        <v>3</v>
      </c>
      <c r="AY42" s="2278">
        <f>OFFSET(AY42,0,-1)+1</f>
        <v>4</v>
      </c>
      <c r="AZ42" s="2278"/>
      <c r="BA42" s="2278">
        <f>OFFSET(BA42,0,-2)+1</f>
        <v>5</v>
      </c>
      <c r="BB42" s="2278">
        <f>OFFSET(BB42,0,-1)+1</f>
        <v>6</v>
      </c>
      <c r="BC42" s="2278"/>
      <c r="BD42" s="2278">
        <f>OFFSET(BD42,0,-1)+1</f>
        <v>1</v>
      </c>
      <c r="BE42" s="2278">
        <f>OFFSET(BE42,0,-1)+1</f>
        <v>2</v>
      </c>
      <c r="BF42" s="2278">
        <f>OFFSET(BF42,0,-1)+1</f>
        <v>3</v>
      </c>
      <c r="BG42" s="2278">
        <f>OFFSET(BG42,0,-1)+1</f>
        <v>4</v>
      </c>
      <c r="BH42" s="2278"/>
      <c r="BI42" s="2278">
        <f>OFFSET(BI42,0,-2)+1</f>
        <v>5</v>
      </c>
      <c r="BJ42" s="2278">
        <f>OFFSET(BJ42,0,-1)+1</f>
        <v>6</v>
      </c>
      <c r="BK42" s="2278"/>
      <c r="BL42" s="2278">
        <f>OFFSET(BL42,0,-1)+1</f>
        <v>1</v>
      </c>
      <c r="BM42" s="2278">
        <f>OFFSET(BM42,0,-1)+1</f>
        <v>2</v>
      </c>
      <c r="BN42" s="2278">
        <f>OFFSET(BN42,0,-1)+1</f>
        <v>3</v>
      </c>
      <c r="BO42" s="2278">
        <f>OFFSET(BO42,0,-1)+1</f>
        <v>4</v>
      </c>
      <c r="BP42" s="2278"/>
      <c r="BQ42" s="2278">
        <f>OFFSET(BQ42,0,-2)+1</f>
        <v>5</v>
      </c>
      <c r="BR42" s="2278">
        <f>OFFSET(BR42,0,-1)+1</f>
        <v>6</v>
      </c>
      <c r="BS42" s="2278"/>
      <c r="BT42" s="2278">
        <f>OFFSET(BT42,0,-1)+1</f>
        <v>1</v>
      </c>
      <c r="BU42" s="2278">
        <f>OFFSET(BU42,0,-1)+1</f>
        <v>2</v>
      </c>
      <c r="BV42" s="2278">
        <f>OFFSET(BV42,0,-1)+1</f>
        <v>3</v>
      </c>
      <c r="BW42" s="2278">
        <f>OFFSET(BW42,0,-1)+1</f>
        <v>4</v>
      </c>
      <c r="BX42" s="2278"/>
      <c r="BY42" s="2278">
        <f>OFFSET(BY42,0,-2)+1</f>
        <v>5</v>
      </c>
      <c r="BZ42" s="2278">
        <f>OFFSET(BZ42,0,-1)+1</f>
        <v>6</v>
      </c>
      <c r="CA42" s="2278"/>
      <c r="CB42" s="2278">
        <f>OFFSET(CB42,0,-1)+1</f>
        <v>1</v>
      </c>
      <c r="CC42" s="2278">
        <f>OFFSET(CC42,0,-1)+1</f>
        <v>2</v>
      </c>
      <c r="CD42" s="2278">
        <f>OFFSET(CD42,0,-1)+1</f>
        <v>3</v>
      </c>
      <c r="CE42" s="2278">
        <f>OFFSET(CE42,0,-1)+1</f>
        <v>4</v>
      </c>
      <c r="CF42" s="2278"/>
      <c r="CG42" s="2278">
        <f>OFFSET(CG42,0,-2)+1</f>
        <v>5</v>
      </c>
      <c r="CH42" s="2278">
        <f>OFFSET(CH42,0,-1)+1</f>
        <v>6</v>
      </c>
      <c r="CI42" s="2278"/>
      <c r="CJ42" s="2278">
        <f>OFFSET(CJ42,0,-1)+1</f>
        <v>1</v>
      </c>
      <c r="CK42" s="2278">
        <f>OFFSET(CK42,0,-1)+1</f>
        <v>2</v>
      </c>
      <c r="CL42" s="2278">
        <f>OFFSET(CL42,0,-1)+1</f>
        <v>3</v>
      </c>
      <c r="CM42" s="2278">
        <f>OFFSET(CM42,0,-1)+1</f>
        <v>4</v>
      </c>
      <c r="CN42" s="2278"/>
      <c r="CO42" s="2278">
        <f>OFFSET(CO42,0,-2)+1</f>
        <v>5</v>
      </c>
      <c r="CP42" s="2278">
        <f>OFFSET(CP42,0,-1)+1</f>
        <v>6</v>
      </c>
      <c r="CQ42" s="2278"/>
      <c r="CR42" s="2278">
        <f>OFFSET(CR42,0,-1)+1</f>
        <v>1</v>
      </c>
      <c r="CS42" s="2278">
        <f>OFFSET(CS42,0,-1)+1</f>
        <v>2</v>
      </c>
      <c r="CT42" s="2278">
        <f>OFFSET(CT42,0,-1)+1</f>
        <v>3</v>
      </c>
      <c r="CU42" s="2278">
        <f>OFFSET(CU42,0,-1)+1</f>
        <v>4</v>
      </c>
      <c r="CV42" s="2278"/>
      <c r="CW42" s="2278">
        <f>OFFSET(CW42,0,-2)+1</f>
        <v>5</v>
      </c>
      <c r="CX42" s="2278">
        <f>OFFSET(CX42,0,-1)+1</f>
        <v>6</v>
      </c>
      <c r="CY42" s="2278"/>
      <c r="CZ42" s="2278">
        <f>OFFSET(CZ42,0,-1)+1</f>
        <v>1</v>
      </c>
      <c r="DA42" s="2278">
        <f>OFFSET(DA42,0,-1)+1</f>
        <v>2</v>
      </c>
      <c r="DB42" s="2278">
        <f>OFFSET(DB42,0,-1)+1</f>
        <v>3</v>
      </c>
      <c r="DC42" s="2278">
        <f>OFFSET(DC42,0,-1)+1</f>
        <v>4</v>
      </c>
      <c r="DD42" s="2278"/>
      <c r="DE42" s="2741">
        <f>OFFSET(DE42,0,-2)+1</f>
        <v>5</v>
      </c>
      <c r="DF42" s="1251">
        <f>OFFSET(DF42,0,-1)</f>
        <v>5</v>
      </c>
      <c r="DG42" s="1341">
        <f>OFFSET(DG42,0,-1)+1</f>
        <v>6</v>
      </c>
      <c r="DH42" s="517"/>
      <c r="DI42" s="517"/>
      <c r="DJ42" s="517"/>
      <c r="DK42" s="517"/>
      <c r="DL42" s="517"/>
      <c r="DM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125</v>
      </c>
      <c r="U43" s="306"/>
      <c r="V43" s="2248"/>
      <c r="W43" s="2249"/>
      <c r="X43" s="2249"/>
      <c r="Y43" s="2249"/>
      <c r="Z43" s="2249"/>
      <c r="AA43" s="2249"/>
      <c r="AB43" s="2249"/>
      <c r="AC43" s="2250"/>
      <c r="AD43" s="2248" t="str">
        <f>INDEX(PT_DIFFERENTIATION_NTAR,MATCH(A43,PT_DIFFERENTIATION_NTAR_ID,0))</f>
        <v>Тариф на теплоноситель, поставляемый потребителям
</v>
      </c>
      <c r="AE43" s="2249"/>
      <c r="AF43" s="2249"/>
      <c r="AG43" s="2249"/>
      <c r="AH43" s="2249"/>
      <c r="AI43" s="2249"/>
      <c r="AJ43" s="2249"/>
      <c r="AK43" s="2249"/>
      <c r="AL43" s="2248"/>
      <c r="AM43" s="2249"/>
      <c r="AN43" s="2249"/>
      <c r="AO43" s="2249"/>
      <c r="AP43" s="2249"/>
      <c r="AQ43" s="2249"/>
      <c r="AR43" s="2249"/>
      <c r="AS43" s="2250"/>
      <c r="AT43" s="2248"/>
      <c r="AU43" s="2249"/>
      <c r="AV43" s="2249"/>
      <c r="AW43" s="2249"/>
      <c r="AX43" s="2249"/>
      <c r="AY43" s="2249"/>
      <c r="AZ43" s="2249"/>
      <c r="BA43" s="2250"/>
      <c r="BB43" s="2248"/>
      <c r="BC43" s="2249"/>
      <c r="BD43" s="2249"/>
      <c r="BE43" s="2249"/>
      <c r="BF43" s="2249"/>
      <c r="BG43" s="2249"/>
      <c r="BH43" s="2249"/>
      <c r="BI43" s="2250"/>
      <c r="BJ43" s="2248"/>
      <c r="BK43" s="2249"/>
      <c r="BL43" s="2249"/>
      <c r="BM43" s="2249"/>
      <c r="BN43" s="2249"/>
      <c r="BO43" s="2249"/>
      <c r="BP43" s="2249"/>
      <c r="BQ43" s="2250"/>
      <c r="BR43" s="2248"/>
      <c r="BS43" s="2249"/>
      <c r="BT43" s="2249"/>
      <c r="BU43" s="2249"/>
      <c r="BV43" s="2249"/>
      <c r="BW43" s="2249"/>
      <c r="BX43" s="2249"/>
      <c r="BY43" s="2250"/>
      <c r="BZ43" s="2248"/>
      <c r="CA43" s="2249"/>
      <c r="CB43" s="2249"/>
      <c r="CC43" s="2249"/>
      <c r="CD43" s="2249"/>
      <c r="CE43" s="2249"/>
      <c r="CF43" s="2249"/>
      <c r="CG43" s="2250"/>
      <c r="CH43" s="2248"/>
      <c r="CI43" s="2249"/>
      <c r="CJ43" s="2249"/>
      <c r="CK43" s="2249"/>
      <c r="CL43" s="2249"/>
      <c r="CM43" s="2249"/>
      <c r="CN43" s="2249"/>
      <c r="CO43" s="2250"/>
      <c r="CP43" s="2248"/>
      <c r="CQ43" s="2249"/>
      <c r="CR43" s="2249"/>
      <c r="CS43" s="2249"/>
      <c r="CT43" s="2249"/>
      <c r="CU43" s="2249"/>
      <c r="CV43" s="2249"/>
      <c r="CW43" s="2250"/>
      <c r="CX43" s="2248"/>
      <c r="CY43" s="2249"/>
      <c r="CZ43" s="2249"/>
      <c r="DA43" s="2249"/>
      <c r="DB43" s="2249"/>
      <c r="DC43" s="2249"/>
      <c r="DD43" s="2249"/>
      <c r="DE43" s="2723"/>
      <c r="DF43" s="2250"/>
      <c r="DG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6"/>
      <c r="DJ43" s="506" t="str">
        <f>IF(T43="","",T43)</f>
        <v>Наименование тарифа</v>
      </c>
      <c r="DK43" s="506"/>
      <c r="DL43" s="506"/>
      <c r="DM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422</v>
      </c>
      <c r="U44" s="306"/>
      <c r="V44" s="2248"/>
      <c r="W44" s="2249"/>
      <c r="X44" s="2249"/>
      <c r="Y44" s="2249"/>
      <c r="Z44" s="2249"/>
      <c r="AA44" s="2249"/>
      <c r="AB44" s="2249"/>
      <c r="AC44" s="2250"/>
      <c r="AD44" s="2248" t="str">
        <f>INDEX(PT_DIFFERENTIATION_TER,MATCH(B44,PT_DIFFERENTIATION_TER_ID,0))</f>
        <v>Территория 1</v>
      </c>
      <c r="AE44" s="2249"/>
      <c r="AF44" s="2249"/>
      <c r="AG44" s="2249"/>
      <c r="AH44" s="2249"/>
      <c r="AI44" s="2249"/>
      <c r="AJ44" s="2249"/>
      <c r="AK44" s="2249"/>
      <c r="AL44" s="2248"/>
      <c r="AM44" s="2249"/>
      <c r="AN44" s="2249"/>
      <c r="AO44" s="2249"/>
      <c r="AP44" s="2249"/>
      <c r="AQ44" s="2249"/>
      <c r="AR44" s="2249"/>
      <c r="AS44" s="2250"/>
      <c r="AT44" s="2248"/>
      <c r="AU44" s="2249"/>
      <c r="AV44" s="2249"/>
      <c r="AW44" s="2249"/>
      <c r="AX44" s="2249"/>
      <c r="AY44" s="2249"/>
      <c r="AZ44" s="2249"/>
      <c r="BA44" s="2250"/>
      <c r="BB44" s="2248"/>
      <c r="BC44" s="2249"/>
      <c r="BD44" s="2249"/>
      <c r="BE44" s="2249"/>
      <c r="BF44" s="2249"/>
      <c r="BG44" s="2249"/>
      <c r="BH44" s="2249"/>
      <c r="BI44" s="2250"/>
      <c r="BJ44" s="2248"/>
      <c r="BK44" s="2249"/>
      <c r="BL44" s="2249"/>
      <c r="BM44" s="2249"/>
      <c r="BN44" s="2249"/>
      <c r="BO44" s="2249"/>
      <c r="BP44" s="2249"/>
      <c r="BQ44" s="2250"/>
      <c r="BR44" s="2248"/>
      <c r="BS44" s="2249"/>
      <c r="BT44" s="2249"/>
      <c r="BU44" s="2249"/>
      <c r="BV44" s="2249"/>
      <c r="BW44" s="2249"/>
      <c r="BX44" s="2249"/>
      <c r="BY44" s="2250"/>
      <c r="BZ44" s="2248"/>
      <c r="CA44" s="2249"/>
      <c r="CB44" s="2249"/>
      <c r="CC44" s="2249"/>
      <c r="CD44" s="2249"/>
      <c r="CE44" s="2249"/>
      <c r="CF44" s="2249"/>
      <c r="CG44" s="2250"/>
      <c r="CH44" s="2248"/>
      <c r="CI44" s="2249"/>
      <c r="CJ44" s="2249"/>
      <c r="CK44" s="2249"/>
      <c r="CL44" s="2249"/>
      <c r="CM44" s="2249"/>
      <c r="CN44" s="2249"/>
      <c r="CO44" s="2250"/>
      <c r="CP44" s="2248"/>
      <c r="CQ44" s="2249"/>
      <c r="CR44" s="2249"/>
      <c r="CS44" s="2249"/>
      <c r="CT44" s="2249"/>
      <c r="CU44" s="2249"/>
      <c r="CV44" s="2249"/>
      <c r="CW44" s="2250"/>
      <c r="CX44" s="2248"/>
      <c r="CY44" s="2249"/>
      <c r="CZ44" s="2249"/>
      <c r="DA44" s="2249"/>
      <c r="DB44" s="2249"/>
      <c r="DC44" s="2249"/>
      <c r="DD44" s="2249"/>
      <c r="DE44" s="2723"/>
      <c r="DF44" s="2250"/>
      <c r="DG44" s="1264" t="s">
        <v>423</v>
      </c>
      <c r="DI44" s="506"/>
      <c r="DJ44" s="506" t="str">
        <f>IF(T44="","",T44)</f>
        <v>Территория действия тарифа</v>
      </c>
      <c r="DK44" s="506"/>
      <c r="DL44" s="506"/>
      <c r="DM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424</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48"/>
      <c r="AM45" s="2249"/>
      <c r="AN45" s="2249"/>
      <c r="AO45" s="2249"/>
      <c r="AP45" s="2249"/>
      <c r="AQ45" s="2249"/>
      <c r="AR45" s="2249"/>
      <c r="AS45" s="2250"/>
      <c r="AT45" s="2248"/>
      <c r="AU45" s="2249"/>
      <c r="AV45" s="2249"/>
      <c r="AW45" s="2249"/>
      <c r="AX45" s="2249"/>
      <c r="AY45" s="2249"/>
      <c r="AZ45" s="2249"/>
      <c r="BA45" s="2250"/>
      <c r="BB45" s="2248"/>
      <c r="BC45" s="2249"/>
      <c r="BD45" s="2249"/>
      <c r="BE45" s="2249"/>
      <c r="BF45" s="2249"/>
      <c r="BG45" s="2249"/>
      <c r="BH45" s="2249"/>
      <c r="BI45" s="2250"/>
      <c r="BJ45" s="2248"/>
      <c r="BK45" s="2249"/>
      <c r="BL45" s="2249"/>
      <c r="BM45" s="2249"/>
      <c r="BN45" s="2249"/>
      <c r="BO45" s="2249"/>
      <c r="BP45" s="2249"/>
      <c r="BQ45" s="2250"/>
      <c r="BR45" s="2248"/>
      <c r="BS45" s="2249"/>
      <c r="BT45" s="2249"/>
      <c r="BU45" s="2249"/>
      <c r="BV45" s="2249"/>
      <c r="BW45" s="2249"/>
      <c r="BX45" s="2249"/>
      <c r="BY45" s="2250"/>
      <c r="BZ45" s="2248"/>
      <c r="CA45" s="2249"/>
      <c r="CB45" s="2249"/>
      <c r="CC45" s="2249"/>
      <c r="CD45" s="2249"/>
      <c r="CE45" s="2249"/>
      <c r="CF45" s="2249"/>
      <c r="CG45" s="2250"/>
      <c r="CH45" s="2248"/>
      <c r="CI45" s="2249"/>
      <c r="CJ45" s="2249"/>
      <c r="CK45" s="2249"/>
      <c r="CL45" s="2249"/>
      <c r="CM45" s="2249"/>
      <c r="CN45" s="2249"/>
      <c r="CO45" s="2250"/>
      <c r="CP45" s="2248"/>
      <c r="CQ45" s="2249"/>
      <c r="CR45" s="2249"/>
      <c r="CS45" s="2249"/>
      <c r="CT45" s="2249"/>
      <c r="CU45" s="2249"/>
      <c r="CV45" s="2249"/>
      <c r="CW45" s="2250"/>
      <c r="CX45" s="2248"/>
      <c r="CY45" s="2249"/>
      <c r="CZ45" s="2249"/>
      <c r="DA45" s="2249"/>
      <c r="DB45" s="2249"/>
      <c r="DC45" s="2249"/>
      <c r="DD45" s="2249"/>
      <c r="DE45" s="2723"/>
      <c r="DF45" s="2250"/>
      <c r="DG45" s="1264" t="s">
        <v>425</v>
      </c>
      <c r="DI45" s="506"/>
      <c r="DJ45" s="506" t="str">
        <f>IF(T45="","",T45)</f>
        <v>Наименование системы теплоснабжения </v>
      </c>
      <c r="DK45" s="506"/>
      <c r="DL45" s="506"/>
      <c r="DM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426</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48"/>
      <c r="AM46" s="2249"/>
      <c r="AN46" s="2249"/>
      <c r="AO46" s="2249"/>
      <c r="AP46" s="2249"/>
      <c r="AQ46" s="2249"/>
      <c r="AR46" s="2249"/>
      <c r="AS46" s="2250"/>
      <c r="AT46" s="2248"/>
      <c r="AU46" s="2249"/>
      <c r="AV46" s="2249"/>
      <c r="AW46" s="2249"/>
      <c r="AX46" s="2249"/>
      <c r="AY46" s="2249"/>
      <c r="AZ46" s="2249"/>
      <c r="BA46" s="2250"/>
      <c r="BB46" s="2248"/>
      <c r="BC46" s="2249"/>
      <c r="BD46" s="2249"/>
      <c r="BE46" s="2249"/>
      <c r="BF46" s="2249"/>
      <c r="BG46" s="2249"/>
      <c r="BH46" s="2249"/>
      <c r="BI46" s="2250"/>
      <c r="BJ46" s="2248"/>
      <c r="BK46" s="2249"/>
      <c r="BL46" s="2249"/>
      <c r="BM46" s="2249"/>
      <c r="BN46" s="2249"/>
      <c r="BO46" s="2249"/>
      <c r="BP46" s="2249"/>
      <c r="BQ46" s="2250"/>
      <c r="BR46" s="2248"/>
      <c r="BS46" s="2249"/>
      <c r="BT46" s="2249"/>
      <c r="BU46" s="2249"/>
      <c r="BV46" s="2249"/>
      <c r="BW46" s="2249"/>
      <c r="BX46" s="2249"/>
      <c r="BY46" s="2250"/>
      <c r="BZ46" s="2248"/>
      <c r="CA46" s="2249"/>
      <c r="CB46" s="2249"/>
      <c r="CC46" s="2249"/>
      <c r="CD46" s="2249"/>
      <c r="CE46" s="2249"/>
      <c r="CF46" s="2249"/>
      <c r="CG46" s="2250"/>
      <c r="CH46" s="2248"/>
      <c r="CI46" s="2249"/>
      <c r="CJ46" s="2249"/>
      <c r="CK46" s="2249"/>
      <c r="CL46" s="2249"/>
      <c r="CM46" s="2249"/>
      <c r="CN46" s="2249"/>
      <c r="CO46" s="2250"/>
      <c r="CP46" s="2248"/>
      <c r="CQ46" s="2249"/>
      <c r="CR46" s="2249"/>
      <c r="CS46" s="2249"/>
      <c r="CT46" s="2249"/>
      <c r="CU46" s="2249"/>
      <c r="CV46" s="2249"/>
      <c r="CW46" s="2250"/>
      <c r="CX46" s="2248"/>
      <c r="CY46" s="2249"/>
      <c r="CZ46" s="2249"/>
      <c r="DA46" s="2249"/>
      <c r="DB46" s="2249"/>
      <c r="DC46" s="2249"/>
      <c r="DD46" s="2249"/>
      <c r="DE46" s="2723"/>
      <c r="DF46" s="2250"/>
      <c r="DG46" s="1264" t="s">
        <v>427</v>
      </c>
      <c r="DI46" s="506"/>
      <c r="DJ46" s="506" t="str">
        <f>IF(T46="","",T46)</f>
        <v>Источник тепловой энергии  </v>
      </c>
      <c r="DK46" s="506"/>
      <c r="DL46" s="506"/>
      <c r="DM46" s="1161">
        <v>21</v>
      </c>
    </row>
    <row s="1648" customFormat="1" customHeight="1" ht="0">
      <c r="A47" s="1349" t="s">
        <v>194</v>
      </c>
      <c r="B47" s="1349" t="s">
        <v>195</v>
      </c>
      <c r="C47" s="1349" t="s">
        <v>196</v>
      </c>
      <c r="D47" s="1349" t="s">
        <v>197</v>
      </c>
      <c r="E47" s="2265"/>
      <c r="F47" s="2265"/>
      <c r="G47" s="2265"/>
      <c r="H47" s="2265"/>
      <c r="I47" s="2262" t="str">
        <f>S46&amp;".1"</f>
        <v>1.1.1.1.1</v>
      </c>
      <c r="J47" s="1349"/>
      <c r="K47" s="1349"/>
      <c r="L47" s="1352" t="s">
        <v>428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2"/>
      <c r="AM47" s="2303"/>
      <c r="AN47" s="2303"/>
      <c r="AO47" s="2303"/>
      <c r="AP47" s="2303"/>
      <c r="AQ47" s="2303"/>
      <c r="AR47" s="2303"/>
      <c r="AS47" s="2304"/>
      <c r="AT47" s="2302"/>
      <c r="AU47" s="2303"/>
      <c r="AV47" s="2303"/>
      <c r="AW47" s="2303"/>
      <c r="AX47" s="2303"/>
      <c r="AY47" s="2303"/>
      <c r="AZ47" s="2303"/>
      <c r="BA47" s="2304"/>
      <c r="BB47" s="2302"/>
      <c r="BC47" s="2303"/>
      <c r="BD47" s="2303"/>
      <c r="BE47" s="2303"/>
      <c r="BF47" s="2303"/>
      <c r="BG47" s="2303"/>
      <c r="BH47" s="2303"/>
      <c r="BI47" s="2304"/>
      <c r="BJ47" s="2302"/>
      <c r="BK47" s="2303"/>
      <c r="BL47" s="2303"/>
      <c r="BM47" s="2303"/>
      <c r="BN47" s="2303"/>
      <c r="BO47" s="2303"/>
      <c r="BP47" s="2303"/>
      <c r="BQ47" s="2304"/>
      <c r="BR47" s="2302"/>
      <c r="BS47" s="2303"/>
      <c r="BT47" s="2303"/>
      <c r="BU47" s="2303"/>
      <c r="BV47" s="2303"/>
      <c r="BW47" s="2303"/>
      <c r="BX47" s="2303"/>
      <c r="BY47" s="2304"/>
      <c r="BZ47" s="2302"/>
      <c r="CA47" s="2303"/>
      <c r="CB47" s="2303"/>
      <c r="CC47" s="2303"/>
      <c r="CD47" s="2303"/>
      <c r="CE47" s="2303"/>
      <c r="CF47" s="2303"/>
      <c r="CG47" s="2304"/>
      <c r="CH47" s="2302"/>
      <c r="CI47" s="2303"/>
      <c r="CJ47" s="2303"/>
      <c r="CK47" s="2303"/>
      <c r="CL47" s="2303"/>
      <c r="CM47" s="2303"/>
      <c r="CN47" s="2303"/>
      <c r="CO47" s="2304"/>
      <c r="CP47" s="2302"/>
      <c r="CQ47" s="2303"/>
      <c r="CR47" s="2303"/>
      <c r="CS47" s="2303"/>
      <c r="CT47" s="2303"/>
      <c r="CU47" s="2303"/>
      <c r="CV47" s="2303"/>
      <c r="CW47" s="2304"/>
      <c r="CX47" s="2302"/>
      <c r="CY47" s="2303"/>
      <c r="CZ47" s="2303"/>
      <c r="DA47" s="2303"/>
      <c r="DB47" s="2303"/>
      <c r="DC47" s="2303"/>
      <c r="DD47" s="2303"/>
      <c r="DE47" s="2745"/>
      <c r="DF47" s="2304"/>
      <c r="DG47" s="1391"/>
      <c r="DI47" s="506"/>
      <c r="DJ47" s="506" t="str">
        <f>IF(T47="","",T47)</f>
        <v/>
      </c>
      <c r="DK47" s="506"/>
      <c r="DL47" s="506"/>
      <c r="DM47" s="517">
        <v>0</v>
      </c>
    </row>
    <row customHeight="1" ht="22.049999999999997">
      <c r="A48" s="1369" t="s">
        <v>194</v>
      </c>
      <c r="B48" s="1369" t="s">
        <v>195</v>
      </c>
      <c r="C48" s="1369" t="s">
        <v>196</v>
      </c>
      <c r="D48" s="1369" t="s">
        <v>197</v>
      </c>
      <c r="E48" s="2265"/>
      <c r="F48" s="2265"/>
      <c r="G48" s="2265"/>
      <c r="H48" s="2265"/>
      <c r="I48" s="2292"/>
      <c r="J48" s="2262" t="str">
        <f>S46&amp;".1"</f>
        <v>1.1.1.1.1</v>
      </c>
      <c r="K48" s="1369"/>
      <c r="L48" s="1370" t="s">
        <v>431</v>
      </c>
      <c r="P48" s="2263"/>
      <c r="Q48" s="2263">
        <v>1</v>
      </c>
      <c r="R48" s="363"/>
      <c r="S48" s="1342" t="str">
        <f>$J48</f>
        <v>1.1.1.1.1</v>
      </c>
      <c r="T48" s="292" t="s">
        <v>432</v>
      </c>
      <c r="U48" s="306"/>
      <c r="V48" s="2251"/>
      <c r="W48" s="2252"/>
      <c r="X48" s="2252"/>
      <c r="Y48" s="2252"/>
      <c r="Z48" s="2252"/>
      <c r="AA48" s="2252"/>
      <c r="AB48" s="2252"/>
      <c r="AC48" s="2253"/>
      <c r="AD48" s="2251" t="s">
        <v>474</v>
      </c>
      <c r="AE48" s="2252"/>
      <c r="AF48" s="2252"/>
      <c r="AG48" s="2252"/>
      <c r="AH48" s="2252"/>
      <c r="AI48" s="2252"/>
      <c r="AJ48" s="2252"/>
      <c r="AK48" s="2252"/>
      <c r="AL48" s="2251"/>
      <c r="AM48" s="2252"/>
      <c r="AN48" s="2252"/>
      <c r="AO48" s="2252"/>
      <c r="AP48" s="2252"/>
      <c r="AQ48" s="2252"/>
      <c r="AR48" s="2252"/>
      <c r="AS48" s="2253"/>
      <c r="AT48" s="2251"/>
      <c r="AU48" s="2252"/>
      <c r="AV48" s="2252"/>
      <c r="AW48" s="2252"/>
      <c r="AX48" s="2252"/>
      <c r="AY48" s="2252"/>
      <c r="AZ48" s="2252"/>
      <c r="BA48" s="2253"/>
      <c r="BB48" s="2251"/>
      <c r="BC48" s="2252"/>
      <c r="BD48" s="2252"/>
      <c r="BE48" s="2252"/>
      <c r="BF48" s="2252"/>
      <c r="BG48" s="2252"/>
      <c r="BH48" s="2252"/>
      <c r="BI48" s="2253"/>
      <c r="BJ48" s="2251"/>
      <c r="BK48" s="2252"/>
      <c r="BL48" s="2252"/>
      <c r="BM48" s="2252"/>
      <c r="BN48" s="2252"/>
      <c r="BO48" s="2252"/>
      <c r="BP48" s="2252"/>
      <c r="BQ48" s="2253"/>
      <c r="BR48" s="2251"/>
      <c r="BS48" s="2252"/>
      <c r="BT48" s="2252"/>
      <c r="BU48" s="2252"/>
      <c r="BV48" s="2252"/>
      <c r="BW48" s="2252"/>
      <c r="BX48" s="2252"/>
      <c r="BY48" s="2253"/>
      <c r="BZ48" s="2251"/>
      <c r="CA48" s="2252"/>
      <c r="CB48" s="2252"/>
      <c r="CC48" s="2252"/>
      <c r="CD48" s="2252"/>
      <c r="CE48" s="2252"/>
      <c r="CF48" s="2252"/>
      <c r="CG48" s="2253"/>
      <c r="CH48" s="2251"/>
      <c r="CI48" s="2252"/>
      <c r="CJ48" s="2252"/>
      <c r="CK48" s="2252"/>
      <c r="CL48" s="2252"/>
      <c r="CM48" s="2252"/>
      <c r="CN48" s="2252"/>
      <c r="CO48" s="2253"/>
      <c r="CP48" s="2251"/>
      <c r="CQ48" s="2252"/>
      <c r="CR48" s="2252"/>
      <c r="CS48" s="2252"/>
      <c r="CT48" s="2252"/>
      <c r="CU48" s="2252"/>
      <c r="CV48" s="2252"/>
      <c r="CW48" s="2253"/>
      <c r="CX48" s="2251"/>
      <c r="CY48" s="2252"/>
      <c r="CZ48" s="2252"/>
      <c r="DA48" s="2252"/>
      <c r="DB48" s="2252"/>
      <c r="DC48" s="2252"/>
      <c r="DD48" s="2252"/>
      <c r="DE48" s="2724"/>
      <c r="DF48" s="2253"/>
      <c r="DG48" s="1264" t="s">
        <v>433</v>
      </c>
      <c r="DI48" s="506"/>
      <c r="DJ48" s="506" t="str">
        <f>IF(T48="","",T48)</f>
        <v>Группа потребителей</v>
      </c>
      <c r="DK48" s="506"/>
      <c r="DL48" s="506"/>
      <c r="DM48" s="1161">
        <v>21</v>
      </c>
    </row>
    <row customHeight="1" ht="22.049999999999997">
      <c r="A49" s="1369" t="s">
        <v>194</v>
      </c>
      <c r="B49" s="1369" t="s">
        <v>195</v>
      </c>
      <c r="C49" s="1369" t="s">
        <v>196</v>
      </c>
      <c r="D49" s="1369" t="s">
        <v>197</v>
      </c>
      <c r="E49" s="2265"/>
      <c r="F49" s="2265"/>
      <c r="G49" s="2265"/>
      <c r="H49" s="2265"/>
      <c r="I49" s="2292"/>
      <c r="J49" s="2292"/>
      <c r="K49" s="2262" t="str">
        <f>J48&amp;".1"</f>
        <v>1.1.1.1.1.1</v>
      </c>
      <c r="L49" s="1370" t="s">
        <v>434</v>
      </c>
      <c r="P49" s="2263"/>
      <c r="Q49" s="2263"/>
      <c r="R49" s="363">
        <v>1</v>
      </c>
      <c r="S49" s="1342" t="str">
        <f>$K49</f>
        <v>1.1.1.1.1.1</v>
      </c>
      <c r="T49" s="1353" t="s">
        <v>473</v>
      </c>
      <c r="U49" s="306"/>
      <c r="V49" s="757"/>
      <c r="W49" s="331"/>
      <c r="X49" s="757"/>
      <c r="Y49" s="1263"/>
      <c r="Z49" s="2271"/>
      <c r="AA49" s="2113" t="s">
        <v>67</v>
      </c>
      <c r="AB49" s="2271"/>
      <c r="AC49" s="2113" t="s">
        <v>67</v>
      </c>
      <c r="AD49" s="757">
        <v>71.07</v>
      </c>
      <c r="AE49" s="331"/>
      <c r="AF49" s="757"/>
      <c r="AG49" s="1263"/>
      <c r="AH49" s="2608">
        <v>46023</v>
      </c>
      <c r="AI49" s="2113" t="s">
        <v>67</v>
      </c>
      <c r="AJ49" s="2293">
        <v>46295</v>
      </c>
      <c r="AK49" s="2113" t="s">
        <v>67</v>
      </c>
      <c r="AL49" s="757">
        <v>74.69</v>
      </c>
      <c r="AM49" s="331"/>
      <c r="AN49" s="757"/>
      <c r="AO49" s="1263"/>
      <c r="AP49" s="2608">
        <v>46296</v>
      </c>
      <c r="AQ49" s="2113" t="s">
        <v>67</v>
      </c>
      <c r="AR49" s="2608">
        <v>46387</v>
      </c>
      <c r="AS49" s="2113" t="s">
        <v>67</v>
      </c>
      <c r="AT49" s="757">
        <v>74.69</v>
      </c>
      <c r="AU49" s="331"/>
      <c r="AV49" s="757"/>
      <c r="AW49" s="1263"/>
      <c r="AX49" s="2608">
        <v>46388</v>
      </c>
      <c r="AY49" s="2113" t="s">
        <v>67</v>
      </c>
      <c r="AZ49" s="2608">
        <v>46568</v>
      </c>
      <c r="BA49" s="2113" t="s">
        <v>67</v>
      </c>
      <c r="BB49" s="757">
        <v>77.68</v>
      </c>
      <c r="BC49" s="331"/>
      <c r="BD49" s="757"/>
      <c r="BE49" s="1263"/>
      <c r="BF49" s="2608">
        <v>46569</v>
      </c>
      <c r="BG49" s="2113" t="s">
        <v>67</v>
      </c>
      <c r="BH49" s="2608">
        <v>46752</v>
      </c>
      <c r="BI49" s="2113" t="s">
        <v>67</v>
      </c>
      <c r="BJ49" s="757">
        <v>77.68</v>
      </c>
      <c r="BK49" s="331"/>
      <c r="BL49" s="757"/>
      <c r="BM49" s="1263"/>
      <c r="BN49" s="2608">
        <v>46753</v>
      </c>
      <c r="BO49" s="2113" t="s">
        <v>67</v>
      </c>
      <c r="BP49" s="2608">
        <v>46934</v>
      </c>
      <c r="BQ49" s="2113" t="s">
        <v>67</v>
      </c>
      <c r="BR49" s="757">
        <v>80.79</v>
      </c>
      <c r="BS49" s="331"/>
      <c r="BT49" s="757"/>
      <c r="BU49" s="1263"/>
      <c r="BV49" s="2608">
        <v>46935</v>
      </c>
      <c r="BW49" s="2113" t="s">
        <v>67</v>
      </c>
      <c r="BX49" s="2608">
        <v>47118</v>
      </c>
      <c r="BY49" s="2113" t="s">
        <v>67</v>
      </c>
      <c r="BZ49" s="757">
        <v>80.79</v>
      </c>
      <c r="CA49" s="331"/>
      <c r="CB49" s="757"/>
      <c r="CC49" s="1263"/>
      <c r="CD49" s="2608">
        <v>47119</v>
      </c>
      <c r="CE49" s="2113" t="s">
        <v>67</v>
      </c>
      <c r="CF49" s="2608">
        <v>47299</v>
      </c>
      <c r="CG49" s="2113" t="s">
        <v>67</v>
      </c>
      <c r="CH49" s="757">
        <v>84.02</v>
      </c>
      <c r="CI49" s="331"/>
      <c r="CJ49" s="757"/>
      <c r="CK49" s="1263"/>
      <c r="CL49" s="2608">
        <v>47300</v>
      </c>
      <c r="CM49" s="2113" t="s">
        <v>67</v>
      </c>
      <c r="CN49" s="2608">
        <v>47483</v>
      </c>
      <c r="CO49" s="2113" t="s">
        <v>67</v>
      </c>
      <c r="CP49" s="757">
        <v>84.02</v>
      </c>
      <c r="CQ49" s="331"/>
      <c r="CR49" s="757"/>
      <c r="CS49" s="1263"/>
      <c r="CT49" s="2608">
        <v>47484</v>
      </c>
      <c r="CU49" s="2113" t="s">
        <v>67</v>
      </c>
      <c r="CV49" s="2608">
        <v>47664</v>
      </c>
      <c r="CW49" s="2113" t="s">
        <v>67</v>
      </c>
      <c r="CX49" s="757">
        <v>87.38</v>
      </c>
      <c r="CY49" s="331"/>
      <c r="CZ49" s="757"/>
      <c r="DA49" s="1263"/>
      <c r="DB49" s="2608">
        <v>47665</v>
      </c>
      <c r="DC49" s="2113" t="s">
        <v>67</v>
      </c>
      <c r="DD49" s="2608">
        <v>47848</v>
      </c>
      <c r="DE49" s="2113" t="s">
        <v>67</v>
      </c>
      <c r="DF49" s="1354"/>
      <c r="DG49" s="2259" t="s">
        <v>476</v>
      </c>
      <c r="DH49" s="517">
        <f>STRCHECKDATE(V50:DF50)</f>
      </c>
      <c r="DI49" s="506"/>
      <c r="DJ49" s="506" t="str">
        <f>IF(T49="","",T49)</f>
        <v>вода</v>
      </c>
      <c r="DK49" s="506"/>
      <c r="DL49" s="506"/>
      <c r="DM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46023-46295</v>
      </c>
      <c r="AH50" s="2272"/>
      <c r="AI50" s="2113"/>
      <c r="AJ50" s="2294"/>
      <c r="AK50" s="2113"/>
      <c r="AL50" s="331"/>
      <c r="AM50" s="331"/>
      <c r="AN50" s="331"/>
      <c r="AO50" s="334" t="str">
        <f>AP49&amp;"-"&amp;AR49</f>
        <v>46296-46387</v>
      </c>
      <c r="AP50" s="2315"/>
      <c r="AQ50" s="2113"/>
      <c r="AR50" s="2315"/>
      <c r="AS50" s="2113"/>
      <c r="AT50" s="331"/>
      <c r="AU50" s="331"/>
      <c r="AV50" s="331"/>
      <c r="AW50" s="334" t="str">
        <f>AX49&amp;"-"&amp;AZ49</f>
        <v>46388-46568</v>
      </c>
      <c r="AX50" s="2315"/>
      <c r="AY50" s="2113"/>
      <c r="AZ50" s="2315"/>
      <c r="BA50" s="2113"/>
      <c r="BB50" s="331"/>
      <c r="BC50" s="331"/>
      <c r="BD50" s="331"/>
      <c r="BE50" s="334" t="str">
        <f>BF49&amp;"-"&amp;BH49</f>
        <v>46569-46752</v>
      </c>
      <c r="BF50" s="2315"/>
      <c r="BG50" s="2113"/>
      <c r="BH50" s="2315"/>
      <c r="BI50" s="2113"/>
      <c r="BJ50" s="331"/>
      <c r="BK50" s="331"/>
      <c r="BL50" s="331"/>
      <c r="BM50" s="334" t="str">
        <f>BN49&amp;"-"&amp;BP49</f>
        <v>46753-46934</v>
      </c>
      <c r="BN50" s="2315"/>
      <c r="BO50" s="2113"/>
      <c r="BP50" s="2315"/>
      <c r="BQ50" s="2113"/>
      <c r="BR50" s="331"/>
      <c r="BS50" s="331"/>
      <c r="BT50" s="331"/>
      <c r="BU50" s="334" t="str">
        <f>BV49&amp;"-"&amp;BX49</f>
        <v>46935-47118</v>
      </c>
      <c r="BV50" s="2315"/>
      <c r="BW50" s="2113"/>
      <c r="BX50" s="2315"/>
      <c r="BY50" s="2113"/>
      <c r="BZ50" s="331"/>
      <c r="CA50" s="331"/>
      <c r="CB50" s="331"/>
      <c r="CC50" s="334" t="str">
        <f>CD49&amp;"-"&amp;CF49</f>
        <v>47119-47299</v>
      </c>
      <c r="CD50" s="2315"/>
      <c r="CE50" s="2113"/>
      <c r="CF50" s="2315"/>
      <c r="CG50" s="2113"/>
      <c r="CH50" s="331"/>
      <c r="CI50" s="331"/>
      <c r="CJ50" s="331"/>
      <c r="CK50" s="334" t="str">
        <f>CL49&amp;"-"&amp;CN49</f>
        <v>47300-47483</v>
      </c>
      <c r="CL50" s="2315"/>
      <c r="CM50" s="2113"/>
      <c r="CN50" s="2315"/>
      <c r="CO50" s="2113"/>
      <c r="CP50" s="331"/>
      <c r="CQ50" s="331"/>
      <c r="CR50" s="331"/>
      <c r="CS50" s="334" t="str">
        <f>CT49&amp;"-"&amp;CV49</f>
        <v>47484-47664</v>
      </c>
      <c r="CT50" s="2315"/>
      <c r="CU50" s="2113"/>
      <c r="CV50" s="2315"/>
      <c r="CW50" s="2113"/>
      <c r="CX50" s="331"/>
      <c r="CY50" s="331"/>
      <c r="CZ50" s="331"/>
      <c r="DA50" s="334" t="str">
        <f>DB49&amp;"-"&amp;DD49</f>
        <v>47665-47848</v>
      </c>
      <c r="DB50" s="2315"/>
      <c r="DC50" s="2113"/>
      <c r="DD50" s="2315"/>
      <c r="DE50" s="2113"/>
      <c r="DF50" s="1355"/>
      <c r="DG50" s="2260"/>
      <c r="DI50" s="506"/>
      <c r="DJ50" s="506" t="str">
        <f>IF(T50="","",T50)</f>
        <v/>
      </c>
      <c r="DK50" s="506"/>
      <c r="DL50" s="506"/>
      <c r="DM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3" t="s">
        <v>436</v>
      </c>
      <c r="U51" s="373"/>
      <c r="V51" s="373"/>
      <c r="W51" s="373"/>
      <c r="X51" s="373"/>
      <c r="Y51" s="373"/>
      <c r="Z51" s="373"/>
      <c r="AA51" s="373"/>
      <c r="AB51" s="373"/>
      <c r="AC51" s="373"/>
      <c r="AD51" s="373"/>
      <c r="AE51" s="373"/>
      <c r="AF51" s="373"/>
      <c r="AG51" s="373"/>
      <c r="AH51" s="373"/>
      <c r="AI51" s="373"/>
      <c r="AJ51" s="373"/>
      <c r="AK51" s="373"/>
      <c r="AL51" s="2676"/>
      <c r="AM51" s="2676"/>
      <c r="AN51" s="2676"/>
      <c r="AO51" s="2676"/>
      <c r="AP51" s="2676"/>
      <c r="AQ51" s="2676"/>
      <c r="AR51" s="2676"/>
      <c r="AS51" s="2676"/>
      <c r="AT51" s="2676"/>
      <c r="AU51" s="2676"/>
      <c r="AV51" s="2676"/>
      <c r="AW51" s="2676"/>
      <c r="AX51" s="2676"/>
      <c r="AY51" s="2676"/>
      <c r="AZ51" s="2676"/>
      <c r="BA51" s="2676"/>
      <c r="BB51" s="2676"/>
      <c r="BC51" s="2676"/>
      <c r="BD51" s="2676"/>
      <c r="BE51" s="2676"/>
      <c r="BF51" s="2676"/>
      <c r="BG51" s="2676"/>
      <c r="BH51" s="2676"/>
      <c r="BI51" s="2676"/>
      <c r="BJ51" s="2676"/>
      <c r="BK51" s="2676"/>
      <c r="BL51" s="2676"/>
      <c r="BM51" s="2676"/>
      <c r="BN51" s="2676"/>
      <c r="BO51" s="2676"/>
      <c r="BP51" s="2676"/>
      <c r="BQ51" s="2676"/>
      <c r="BR51" s="2676"/>
      <c r="BS51" s="2676"/>
      <c r="BT51" s="2676"/>
      <c r="BU51" s="2676"/>
      <c r="BV51" s="2676"/>
      <c r="BW51" s="2676"/>
      <c r="BX51" s="2676"/>
      <c r="BY51" s="2676"/>
      <c r="BZ51" s="2676"/>
      <c r="CA51" s="2676"/>
      <c r="CB51" s="2676"/>
      <c r="CC51" s="2676"/>
      <c r="CD51" s="2676"/>
      <c r="CE51" s="2676"/>
      <c r="CF51" s="2676"/>
      <c r="CG51" s="2676"/>
      <c r="CH51" s="2676"/>
      <c r="CI51" s="2676"/>
      <c r="CJ51" s="2676"/>
      <c r="CK51" s="2676"/>
      <c r="CL51" s="2676"/>
      <c r="CM51" s="2676"/>
      <c r="CN51" s="2676"/>
      <c r="CO51" s="2676"/>
      <c r="CP51" s="2676"/>
      <c r="CQ51" s="2676"/>
      <c r="CR51" s="2676"/>
      <c r="CS51" s="2676"/>
      <c r="CT51" s="2676"/>
      <c r="CU51" s="2676"/>
      <c r="CV51" s="2676"/>
      <c r="CW51" s="2676"/>
      <c r="CX51" s="2676"/>
      <c r="CY51" s="2676"/>
      <c r="CZ51" s="2676"/>
      <c r="DA51" s="2676"/>
      <c r="DB51" s="2676"/>
      <c r="DC51" s="2676"/>
      <c r="DD51" s="2676"/>
      <c r="DE51" s="2746"/>
      <c r="DF51" s="330"/>
      <c r="DG51" s="2261"/>
      <c r="DI51" s="506"/>
      <c r="DJ51" s="506" t="str">
        <f>IF(T51="","",T51)</f>
        <v>Добавить вид теплоносителя (параметры теплоносителя)</v>
      </c>
      <c r="DK51" s="506"/>
      <c r="DL51" s="506"/>
      <c r="DM51" s="1161">
        <v>11</v>
      </c>
    </row>
    <row s="1856" customFormat="1" customHeight="1" ht="21">
      <c r="A52" s="1369"/>
      <c r="B52" s="1369"/>
      <c r="C52" s="1369"/>
      <c r="D52" s="1369"/>
      <c r="E52" s="2265"/>
      <c r="F52" s="2265"/>
      <c r="G52" s="2265"/>
      <c r="H52" s="2265"/>
      <c r="I52" s="2292"/>
      <c r="J52" s="2262" t="str">
        <f>S46&amp;".2"</f>
        <v>1.1.1.1.2</v>
      </c>
      <c r="K52" s="1369"/>
      <c r="L52" s="1375" t="s">
        <v>431</v>
      </c>
      <c r="M52" s="1372"/>
      <c r="N52" s="1372"/>
      <c r="O52" s="1782"/>
      <c r="P52" s="2380"/>
      <c r="Q52" s="689" t="s">
        <v>173</v>
      </c>
      <c r="R52" s="363"/>
      <c r="S52" s="2279" t="str">
        <f>$J52</f>
        <v>1.1.1.1.2</v>
      </c>
      <c r="T52" s="292" t="s">
        <v>432</v>
      </c>
      <c r="U52" s="306"/>
      <c r="V52" s="2251"/>
      <c r="W52" s="2252"/>
      <c r="X52" s="2252"/>
      <c r="Y52" s="2252"/>
      <c r="Z52" s="2252"/>
      <c r="AA52" s="2252"/>
      <c r="AB52" s="2252"/>
      <c r="AC52" s="2253"/>
      <c r="AD52" s="2251" t="s">
        <v>472</v>
      </c>
      <c r="AE52" s="2252"/>
      <c r="AF52" s="2252"/>
      <c r="AG52" s="2252"/>
      <c r="AH52" s="2252"/>
      <c r="AI52" s="2252"/>
      <c r="AJ52" s="2252"/>
      <c r="AK52" s="2252"/>
      <c r="AL52" s="2251"/>
      <c r="AM52" s="2252"/>
      <c r="AN52" s="2252"/>
      <c r="AO52" s="2252"/>
      <c r="AP52" s="2252"/>
      <c r="AQ52" s="2252"/>
      <c r="AR52" s="2252"/>
      <c r="AS52" s="2253"/>
      <c r="AT52" s="2251"/>
      <c r="AU52" s="2252"/>
      <c r="AV52" s="2252"/>
      <c r="AW52" s="2252"/>
      <c r="AX52" s="2252"/>
      <c r="AY52" s="2252"/>
      <c r="AZ52" s="2252"/>
      <c r="BA52" s="2253"/>
      <c r="BB52" s="2251"/>
      <c r="BC52" s="2252"/>
      <c r="BD52" s="2252"/>
      <c r="BE52" s="2252"/>
      <c r="BF52" s="2252"/>
      <c r="BG52" s="2252"/>
      <c r="BH52" s="2252"/>
      <c r="BI52" s="2253"/>
      <c r="BJ52" s="2251"/>
      <c r="BK52" s="2252"/>
      <c r="BL52" s="2252"/>
      <c r="BM52" s="2252"/>
      <c r="BN52" s="2252"/>
      <c r="BO52" s="2252"/>
      <c r="BP52" s="2252"/>
      <c r="BQ52" s="2253"/>
      <c r="BR52" s="2251"/>
      <c r="BS52" s="2252"/>
      <c r="BT52" s="2252"/>
      <c r="BU52" s="2252"/>
      <c r="BV52" s="2252"/>
      <c r="BW52" s="2252"/>
      <c r="BX52" s="2252"/>
      <c r="BY52" s="2253"/>
      <c r="BZ52" s="2251"/>
      <c r="CA52" s="2252"/>
      <c r="CB52" s="2252"/>
      <c r="CC52" s="2252"/>
      <c r="CD52" s="2252"/>
      <c r="CE52" s="2252"/>
      <c r="CF52" s="2252"/>
      <c r="CG52" s="2253"/>
      <c r="CH52" s="2251"/>
      <c r="CI52" s="2252"/>
      <c r="CJ52" s="2252"/>
      <c r="CK52" s="2252"/>
      <c r="CL52" s="2252"/>
      <c r="CM52" s="2252"/>
      <c r="CN52" s="2252"/>
      <c r="CO52" s="2253"/>
      <c r="CP52" s="2251"/>
      <c r="CQ52" s="2252"/>
      <c r="CR52" s="2252"/>
      <c r="CS52" s="2252"/>
      <c r="CT52" s="2252"/>
      <c r="CU52" s="2252"/>
      <c r="CV52" s="2252"/>
      <c r="CW52" s="2253"/>
      <c r="CX52" s="2251"/>
      <c r="CY52" s="2252"/>
      <c r="CZ52" s="2252"/>
      <c r="DA52" s="2252"/>
      <c r="DB52" s="2252"/>
      <c r="DC52" s="2252"/>
      <c r="DD52" s="2252"/>
      <c r="DE52" s="2724"/>
      <c r="DF52" s="2253"/>
      <c r="DG52" s="1264" t="s">
        <v>433</v>
      </c>
      <c r="DH52" s="1648"/>
      <c r="DI52" s="1630"/>
      <c r="DJ52" s="1630" t="str">
        <f>IF(T52="","",T52)</f>
        <v>Группа потребителей</v>
      </c>
      <c r="DK52" s="1630"/>
      <c r="DL52" s="1630"/>
      <c r="DM52" s="1641">
        <v>0</v>
      </c>
    </row>
    <row s="1856" customFormat="1" customHeight="1" ht="21">
      <c r="A53" s="1369"/>
      <c r="B53" s="1369"/>
      <c r="C53" s="1369"/>
      <c r="D53" s="1369"/>
      <c r="E53" s="2265"/>
      <c r="F53" s="2265"/>
      <c r="G53" s="2265"/>
      <c r="H53" s="2265"/>
      <c r="I53" s="2292"/>
      <c r="J53" s="2292" t="str">
        <f>S46&amp;".1"</f>
        <v>1.1.1.1.1</v>
      </c>
      <c r="K53" s="2262" t="str">
        <f>J52&amp;".1"</f>
        <v>1.1.1.1.2.1</v>
      </c>
      <c r="L53" s="1375" t="s">
        <v>434</v>
      </c>
      <c r="M53" s="1372"/>
      <c r="N53" s="1372"/>
      <c r="O53" s="1372"/>
      <c r="P53" s="2380"/>
      <c r="Q53" s="2380"/>
      <c r="R53" s="363">
        <v>1</v>
      </c>
      <c r="S53" s="2279" t="str">
        <f>$K53</f>
        <v>1.1.1.1.2.1</v>
      </c>
      <c r="T53" s="1353" t="s">
        <v>473</v>
      </c>
      <c r="U53" s="306"/>
      <c r="V53" s="757"/>
      <c r="W53" s="331"/>
      <c r="X53" s="757"/>
      <c r="Y53" s="1263"/>
      <c r="Z53" s="2608"/>
      <c r="AA53" s="2113" t="s">
        <v>67</v>
      </c>
      <c r="AB53" s="2608"/>
      <c r="AC53" s="2113" t="s">
        <v>67</v>
      </c>
      <c r="AD53" s="757">
        <v>103.59</v>
      </c>
      <c r="AE53" s="331"/>
      <c r="AF53" s="757"/>
      <c r="AG53" s="1263"/>
      <c r="AH53" s="2608">
        <v>46023</v>
      </c>
      <c r="AI53" s="2113" t="s">
        <v>67</v>
      </c>
      <c r="AJ53" s="2608">
        <v>46295</v>
      </c>
      <c r="AK53" s="2113" t="s">
        <v>67</v>
      </c>
      <c r="AL53" s="757">
        <v>1552.88</v>
      </c>
      <c r="AM53" s="331"/>
      <c r="AN53" s="757"/>
      <c r="AO53" s="1263"/>
      <c r="AP53" s="2608">
        <v>46296</v>
      </c>
      <c r="AQ53" s="2113" t="s">
        <v>67</v>
      </c>
      <c r="AR53" s="2608">
        <v>46387</v>
      </c>
      <c r="AS53" s="2113" t="s">
        <v>67</v>
      </c>
      <c r="AT53" s="757">
        <v>451.09</v>
      </c>
      <c r="AU53" s="331"/>
      <c r="AV53" s="757"/>
      <c r="AW53" s="1263"/>
      <c r="AX53" s="2608">
        <v>46388</v>
      </c>
      <c r="AY53" s="2113" t="s">
        <v>67</v>
      </c>
      <c r="AZ53" s="2608">
        <v>46568</v>
      </c>
      <c r="BA53" s="2113" t="s">
        <v>67</v>
      </c>
      <c r="BB53" s="757">
        <v>451.09</v>
      </c>
      <c r="BC53" s="331"/>
      <c r="BD53" s="757"/>
      <c r="BE53" s="1263"/>
      <c r="BF53" s="2608">
        <v>46569</v>
      </c>
      <c r="BG53" s="2113" t="s">
        <v>67</v>
      </c>
      <c r="BH53" s="2608">
        <v>46752</v>
      </c>
      <c r="BI53" s="2113" t="s">
        <v>67</v>
      </c>
      <c r="BJ53" s="757">
        <v>451.09</v>
      </c>
      <c r="BK53" s="331"/>
      <c r="BL53" s="757"/>
      <c r="BM53" s="1263"/>
      <c r="BN53" s="2608">
        <v>46753</v>
      </c>
      <c r="BO53" s="2113" t="s">
        <v>67</v>
      </c>
      <c r="BP53" s="2608">
        <v>46934</v>
      </c>
      <c r="BQ53" s="2113" t="s">
        <v>67</v>
      </c>
      <c r="BR53" s="757">
        <v>477.54</v>
      </c>
      <c r="BS53" s="331"/>
      <c r="BT53" s="757"/>
      <c r="BU53" s="1263"/>
      <c r="BV53" s="2608">
        <v>46935</v>
      </c>
      <c r="BW53" s="2113" t="s">
        <v>67</v>
      </c>
      <c r="BX53" s="2608">
        <v>47118</v>
      </c>
      <c r="BY53" s="2113" t="s">
        <v>67</v>
      </c>
      <c r="BZ53" s="757">
        <v>477.54</v>
      </c>
      <c r="CA53" s="331"/>
      <c r="CB53" s="757"/>
      <c r="CC53" s="1263"/>
      <c r="CD53" s="2608">
        <v>47119</v>
      </c>
      <c r="CE53" s="2113" t="s">
        <v>67</v>
      </c>
      <c r="CF53" s="2608">
        <v>47299</v>
      </c>
      <c r="CG53" s="2113" t="s">
        <v>67</v>
      </c>
      <c r="CH53" s="757">
        <v>477.89</v>
      </c>
      <c r="CI53" s="331"/>
      <c r="CJ53" s="757"/>
      <c r="CK53" s="1263"/>
      <c r="CL53" s="2608">
        <v>47300</v>
      </c>
      <c r="CM53" s="2113" t="s">
        <v>67</v>
      </c>
      <c r="CN53" s="2608">
        <v>47483</v>
      </c>
      <c r="CO53" s="2113" t="s">
        <v>67</v>
      </c>
      <c r="CP53" s="757">
        <v>477.89</v>
      </c>
      <c r="CQ53" s="331"/>
      <c r="CR53" s="757"/>
      <c r="CS53" s="1263"/>
      <c r="CT53" s="2608">
        <v>47484</v>
      </c>
      <c r="CU53" s="2113" t="s">
        <v>67</v>
      </c>
      <c r="CV53" s="2608">
        <v>47664</v>
      </c>
      <c r="CW53" s="2113" t="s">
        <v>67</v>
      </c>
      <c r="CX53" s="757">
        <v>506.09</v>
      </c>
      <c r="CY53" s="331"/>
      <c r="CZ53" s="757"/>
      <c r="DA53" s="1263"/>
      <c r="DB53" s="2608">
        <v>47665</v>
      </c>
      <c r="DC53" s="2113" t="s">
        <v>67</v>
      </c>
      <c r="DD53" s="2608">
        <v>47848</v>
      </c>
      <c r="DE53" s="2113" t="s">
        <v>67</v>
      </c>
      <c r="DF53" s="331"/>
      <c r="DG53" s="2259" t="s">
        <v>435</v>
      </c>
      <c r="DH53" s="1648">
        <f>STRCHECKDATE(V54:DF54)</f>
      </c>
      <c r="DI53" s="1630"/>
      <c r="DJ53" s="1630" t="str">
        <f>IF(T53="","",T53)</f>
        <v>вода</v>
      </c>
      <c r="DK53" s="1630"/>
      <c r="DL53" s="1630"/>
      <c r="DM53" s="1641">
        <v>0</v>
      </c>
    </row>
    <row s="1856" customFormat="1" customHeight="1" ht="0.75">
      <c r="A54" s="1369"/>
      <c r="B54" s="1369"/>
      <c r="C54" s="1369"/>
      <c r="D54" s="1369"/>
      <c r="E54" s="2265"/>
      <c r="F54" s="2265"/>
      <c r="G54" s="2265"/>
      <c r="H54" s="2265"/>
      <c r="I54" s="2292"/>
      <c r="J54" s="2292" t="str">
        <f>S46&amp;".1"</f>
        <v>1.1.1.1.1</v>
      </c>
      <c r="K54" s="2262"/>
      <c r="L54" s="1375"/>
      <c r="M54" s="1372"/>
      <c r="N54" s="1372"/>
      <c r="O54" s="1372"/>
      <c r="P54" s="2380"/>
      <c r="Q54" s="2380"/>
      <c r="R54" s="363"/>
      <c r="S54" s="2519"/>
      <c r="T54" s="306"/>
      <c r="U54" s="306"/>
      <c r="V54" s="331"/>
      <c r="W54" s="331"/>
      <c r="X54" s="331"/>
      <c r="Y54" s="334" t="str">
        <f>Z53&amp;"-"&amp;AB53</f>
        <v>-</v>
      </c>
      <c r="Z54" s="2315"/>
      <c r="AA54" s="2113"/>
      <c r="AB54" s="2315"/>
      <c r="AC54" s="2113"/>
      <c r="AD54" s="331"/>
      <c r="AE54" s="331"/>
      <c r="AF54" s="331"/>
      <c r="AG54" s="334" t="str">
        <f>AH53&amp;"-"&amp;AJ53</f>
        <v>46023-46295</v>
      </c>
      <c r="AH54" s="2315"/>
      <c r="AI54" s="2113"/>
      <c r="AJ54" s="2315"/>
      <c r="AK54" s="2113"/>
      <c r="AL54" s="331"/>
      <c r="AM54" s="331"/>
      <c r="AN54" s="331"/>
      <c r="AO54" s="334" t="str">
        <f>AP53&amp;"-"&amp;AR53</f>
        <v>46296-46387</v>
      </c>
      <c r="AP54" s="2315"/>
      <c r="AQ54" s="2113"/>
      <c r="AR54" s="2315"/>
      <c r="AS54" s="2113"/>
      <c r="AT54" s="331"/>
      <c r="AU54" s="331"/>
      <c r="AV54" s="331"/>
      <c r="AW54" s="334" t="str">
        <f>AX53&amp;"-"&amp;AZ53</f>
        <v>46388-46568</v>
      </c>
      <c r="AX54" s="2315"/>
      <c r="AY54" s="2113"/>
      <c r="AZ54" s="2315"/>
      <c r="BA54" s="2113"/>
      <c r="BB54" s="331"/>
      <c r="BC54" s="331"/>
      <c r="BD54" s="331"/>
      <c r="BE54" s="334" t="str">
        <f>BF53&amp;"-"&amp;BH53</f>
        <v>46569-46752</v>
      </c>
      <c r="BF54" s="2315"/>
      <c r="BG54" s="2113"/>
      <c r="BH54" s="2315"/>
      <c r="BI54" s="2113"/>
      <c r="BJ54" s="331"/>
      <c r="BK54" s="331"/>
      <c r="BL54" s="331"/>
      <c r="BM54" s="334" t="str">
        <f>BN53&amp;"-"&amp;BP53</f>
        <v>46753-46934</v>
      </c>
      <c r="BN54" s="2315"/>
      <c r="BO54" s="2113"/>
      <c r="BP54" s="2315"/>
      <c r="BQ54" s="2113"/>
      <c r="BR54" s="331"/>
      <c r="BS54" s="331"/>
      <c r="BT54" s="331"/>
      <c r="BU54" s="334" t="str">
        <f>BV53&amp;"-"&amp;BX53</f>
        <v>46935-47118</v>
      </c>
      <c r="BV54" s="2315"/>
      <c r="BW54" s="2113"/>
      <c r="BX54" s="2315"/>
      <c r="BY54" s="2113"/>
      <c r="BZ54" s="331"/>
      <c r="CA54" s="331"/>
      <c r="CB54" s="331"/>
      <c r="CC54" s="334" t="str">
        <f>CD53&amp;"-"&amp;CF53</f>
        <v>47119-47299</v>
      </c>
      <c r="CD54" s="2315"/>
      <c r="CE54" s="2113"/>
      <c r="CF54" s="2315"/>
      <c r="CG54" s="2113"/>
      <c r="CH54" s="331"/>
      <c r="CI54" s="331"/>
      <c r="CJ54" s="331"/>
      <c r="CK54" s="334" t="str">
        <f>CL53&amp;"-"&amp;CN53</f>
        <v>47300-47483</v>
      </c>
      <c r="CL54" s="2315"/>
      <c r="CM54" s="2113"/>
      <c r="CN54" s="2315"/>
      <c r="CO54" s="2113"/>
      <c r="CP54" s="331"/>
      <c r="CQ54" s="331"/>
      <c r="CR54" s="331"/>
      <c r="CS54" s="334" t="str">
        <f>CT53&amp;"-"&amp;CV53</f>
        <v>47484-47664</v>
      </c>
      <c r="CT54" s="2315"/>
      <c r="CU54" s="2113"/>
      <c r="CV54" s="2315"/>
      <c r="CW54" s="2113"/>
      <c r="CX54" s="331"/>
      <c r="CY54" s="331"/>
      <c r="CZ54" s="331"/>
      <c r="DA54" s="334" t="str">
        <f>DB53&amp;"-"&amp;DD53</f>
        <v>47665-47848</v>
      </c>
      <c r="DB54" s="2315"/>
      <c r="DC54" s="2113"/>
      <c r="DD54" s="2315"/>
      <c r="DE54" s="2113"/>
      <c r="DF54" s="331"/>
      <c r="DG54" s="2260"/>
      <c r="DH54" s="1648"/>
      <c r="DI54" s="1630"/>
      <c r="DJ54" s="1630" t="str">
        <f>IF(T54="","",T54)</f>
        <v/>
      </c>
      <c r="DK54" s="1630"/>
      <c r="DL54" s="1630"/>
      <c r="DM54" s="1641">
        <v>0</v>
      </c>
    </row>
    <row s="1856" customFormat="1" customHeight="1" ht="15">
      <c r="A55" s="1369"/>
      <c r="B55" s="1369"/>
      <c r="C55" s="1369"/>
      <c r="D55" s="1369"/>
      <c r="E55" s="2265"/>
      <c r="F55" s="2265"/>
      <c r="G55" s="2265"/>
      <c r="H55" s="2265"/>
      <c r="I55" s="2292"/>
      <c r="J55" s="2262" t="str">
        <f>S46&amp;".1"</f>
        <v>1.1.1.1.1</v>
      </c>
      <c r="K55" s="1369"/>
      <c r="L55" s="1375"/>
      <c r="M55" s="1372"/>
      <c r="N55" s="1372"/>
      <c r="O55" s="1782"/>
      <c r="P55" s="2380"/>
      <c r="Q55" s="2380"/>
      <c r="R55" s="362"/>
      <c r="S55" s="2678"/>
      <c r="T55" s="2679" t="s">
        <v>436</v>
      </c>
      <c r="U55" s="2680"/>
      <c r="V55" s="2680"/>
      <c r="W55" s="2680"/>
      <c r="X55" s="2680"/>
      <c r="Y55" s="2680"/>
      <c r="Z55" s="2680"/>
      <c r="AA55" s="2680"/>
      <c r="AB55" s="2680"/>
      <c r="AC55" s="2680"/>
      <c r="AD55" s="2680"/>
      <c r="AE55" s="2680"/>
      <c r="AF55" s="2680"/>
      <c r="AG55" s="2680"/>
      <c r="AH55" s="2680"/>
      <c r="AI55" s="2680"/>
      <c r="AJ55" s="2680"/>
      <c r="AK55" s="2680"/>
      <c r="AL55" s="2681"/>
      <c r="AM55" s="2681"/>
      <c r="AN55" s="2681"/>
      <c r="AO55" s="2681"/>
      <c r="AP55" s="2681"/>
      <c r="AQ55" s="2681"/>
      <c r="AR55" s="2681"/>
      <c r="AS55" s="2681"/>
      <c r="AT55" s="2681"/>
      <c r="AU55" s="2681"/>
      <c r="AV55" s="2681"/>
      <c r="AW55" s="2681"/>
      <c r="AX55" s="2681"/>
      <c r="AY55" s="2681"/>
      <c r="AZ55" s="2681"/>
      <c r="BA55" s="2681"/>
      <c r="BB55" s="2681"/>
      <c r="BC55" s="2681"/>
      <c r="BD55" s="2681"/>
      <c r="BE55" s="2681"/>
      <c r="BF55" s="2681"/>
      <c r="BG55" s="2681"/>
      <c r="BH55" s="2681"/>
      <c r="BI55" s="2681"/>
      <c r="BJ55" s="2681"/>
      <c r="BK55" s="2681"/>
      <c r="BL55" s="2681"/>
      <c r="BM55" s="2681"/>
      <c r="BN55" s="2681"/>
      <c r="BO55" s="2681"/>
      <c r="BP55" s="2681"/>
      <c r="BQ55" s="2681"/>
      <c r="BR55" s="2681"/>
      <c r="BS55" s="2681"/>
      <c r="BT55" s="2681"/>
      <c r="BU55" s="2681"/>
      <c r="BV55" s="2681"/>
      <c r="BW55" s="2681"/>
      <c r="BX55" s="2681"/>
      <c r="BY55" s="2681"/>
      <c r="BZ55" s="2681"/>
      <c r="CA55" s="2681"/>
      <c r="CB55" s="2681"/>
      <c r="CC55" s="2681"/>
      <c r="CD55" s="2681"/>
      <c r="CE55" s="2681"/>
      <c r="CF55" s="2681"/>
      <c r="CG55" s="2681"/>
      <c r="CH55" s="2681"/>
      <c r="CI55" s="2681"/>
      <c r="CJ55" s="2681"/>
      <c r="CK55" s="2681"/>
      <c r="CL55" s="2681"/>
      <c r="CM55" s="2681"/>
      <c r="CN55" s="2681"/>
      <c r="CO55" s="2681"/>
      <c r="CP55" s="2681"/>
      <c r="CQ55" s="2681"/>
      <c r="CR55" s="2681"/>
      <c r="CS55" s="2681"/>
      <c r="CT55" s="2681"/>
      <c r="CU55" s="2681"/>
      <c r="CV55" s="2681"/>
      <c r="CW55" s="2681"/>
      <c r="CX55" s="2681"/>
      <c r="CY55" s="2681"/>
      <c r="CZ55" s="2681"/>
      <c r="DA55" s="2681"/>
      <c r="DB55" s="2681"/>
      <c r="DC55" s="2681"/>
      <c r="DD55" s="2681"/>
      <c r="DE55" s="2749"/>
      <c r="DF55" s="2682"/>
      <c r="DG55" s="2261"/>
      <c r="DH55" s="1648"/>
      <c r="DI55" s="1630"/>
      <c r="DJ55" s="1630" t="str">
        <f>IF(T55="","",T55)</f>
        <v>Добавить вид теплоносителя (параметры теплоносителя)</v>
      </c>
      <c r="DK55" s="1630"/>
      <c r="DL55" s="1630"/>
      <c r="DM55" s="1641">
        <v>0</v>
      </c>
    </row>
    <row customHeight="1" ht="11.549999999999999">
      <c r="A56" s="1369" t="s">
        <v>194</v>
      </c>
      <c r="B56" s="1369" t="s">
        <v>195</v>
      </c>
      <c r="C56" s="1369" t="s">
        <v>196</v>
      </c>
      <c r="D56" s="1369" t="s">
        <v>197</v>
      </c>
      <c r="E56" s="2265"/>
      <c r="F56" s="2265"/>
      <c r="G56" s="2265"/>
      <c r="H56" s="2265"/>
      <c r="I56" s="2262"/>
      <c r="J56" s="1369"/>
      <c r="K56" s="1369"/>
      <c r="L56" s="1370"/>
      <c r="P56" s="2263"/>
      <c r="Q56" s="1337"/>
      <c r="R56" s="362"/>
      <c r="S56" s="1284"/>
      <c r="T56" s="371" t="s">
        <v>437</v>
      </c>
      <c r="U56" s="373"/>
      <c r="V56" s="373"/>
      <c r="W56" s="373"/>
      <c r="X56" s="373"/>
      <c r="Y56" s="373"/>
      <c r="Z56" s="373"/>
      <c r="AA56" s="373"/>
      <c r="AB56" s="373"/>
      <c r="AC56" s="372"/>
      <c r="AD56" s="373"/>
      <c r="AE56" s="373"/>
      <c r="AF56" s="373"/>
      <c r="AG56" s="373"/>
      <c r="AH56" s="373"/>
      <c r="AI56" s="373"/>
      <c r="AJ56" s="373"/>
      <c r="AK56" s="372"/>
      <c r="AL56" s="2676"/>
      <c r="AM56" s="2676"/>
      <c r="AN56" s="2676"/>
      <c r="AO56" s="2676"/>
      <c r="AP56" s="2676"/>
      <c r="AQ56" s="2676"/>
      <c r="AR56" s="2676"/>
      <c r="AS56" s="2677"/>
      <c r="AT56" s="2676"/>
      <c r="AU56" s="2676"/>
      <c r="AV56" s="2676"/>
      <c r="AW56" s="2676"/>
      <c r="AX56" s="2676"/>
      <c r="AY56" s="2676"/>
      <c r="AZ56" s="2676"/>
      <c r="BA56" s="2677"/>
      <c r="BB56" s="2676"/>
      <c r="BC56" s="2676"/>
      <c r="BD56" s="2676"/>
      <c r="BE56" s="2676"/>
      <c r="BF56" s="2676"/>
      <c r="BG56" s="2676"/>
      <c r="BH56" s="2676"/>
      <c r="BI56" s="2677"/>
      <c r="BJ56" s="2676"/>
      <c r="BK56" s="2676"/>
      <c r="BL56" s="2676"/>
      <c r="BM56" s="2676"/>
      <c r="BN56" s="2676"/>
      <c r="BO56" s="2676"/>
      <c r="BP56" s="2676"/>
      <c r="BQ56" s="2677"/>
      <c r="BR56" s="2676"/>
      <c r="BS56" s="2676"/>
      <c r="BT56" s="2676"/>
      <c r="BU56" s="2676"/>
      <c r="BV56" s="2676"/>
      <c r="BW56" s="2676"/>
      <c r="BX56" s="2676"/>
      <c r="BY56" s="2677"/>
      <c r="BZ56" s="2676"/>
      <c r="CA56" s="2676"/>
      <c r="CB56" s="2676"/>
      <c r="CC56" s="2676"/>
      <c r="CD56" s="2676"/>
      <c r="CE56" s="2676"/>
      <c r="CF56" s="2676"/>
      <c r="CG56" s="2677"/>
      <c r="CH56" s="2676"/>
      <c r="CI56" s="2676"/>
      <c r="CJ56" s="2676"/>
      <c r="CK56" s="2676"/>
      <c r="CL56" s="2676"/>
      <c r="CM56" s="2676"/>
      <c r="CN56" s="2676"/>
      <c r="CO56" s="2677"/>
      <c r="CP56" s="2676"/>
      <c r="CQ56" s="2676"/>
      <c r="CR56" s="2676"/>
      <c r="CS56" s="2676"/>
      <c r="CT56" s="2676"/>
      <c r="CU56" s="2676"/>
      <c r="CV56" s="2676"/>
      <c r="CW56" s="2677"/>
      <c r="CX56" s="2676"/>
      <c r="CY56" s="2676"/>
      <c r="CZ56" s="2676"/>
      <c r="DA56" s="2676"/>
      <c r="DB56" s="2676"/>
      <c r="DC56" s="2676"/>
      <c r="DD56" s="2676"/>
      <c r="DE56" s="2747"/>
      <c r="DF56" s="373"/>
      <c r="DG56" s="309"/>
      <c r="DI56" s="506"/>
      <c r="DJ56" s="506" t="str">
        <f>IF(T56="","",T56)</f>
        <v>Добавить группу потребителей</v>
      </c>
      <c r="DK56" s="506"/>
      <c r="DL56" s="506"/>
      <c r="DM56" s="1161">
        <v>11</v>
      </c>
    </row>
    <row customHeight="1" ht="0">
      <c r="A57" s="1369" t="s">
        <v>194</v>
      </c>
      <c r="B57" s="1369" t="s">
        <v>195</v>
      </c>
      <c r="C57" s="1369" t="s">
        <v>196</v>
      </c>
      <c r="D57" s="1369" t="s">
        <v>197</v>
      </c>
      <c r="E57" s="2265"/>
      <c r="F57" s="2265"/>
      <c r="G57" s="2265"/>
      <c r="H57" s="2264"/>
      <c r="I57" s="1369"/>
      <c r="J57" s="1369"/>
      <c r="K57" s="1369"/>
      <c r="L57" s="1370"/>
      <c r="M57" s="1371"/>
      <c r="N57" s="1371"/>
      <c r="O57" s="543"/>
      <c r="P57" s="366"/>
      <c r="Q57" s="381"/>
      <c r="R57" s="361"/>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4"/>
      <c r="AV57" s="1394"/>
      <c r="AW57" s="1394"/>
      <c r="AX57" s="1394"/>
      <c r="AY57" s="1394"/>
      <c r="AZ57" s="1394"/>
      <c r="BA57" s="1394"/>
      <c r="BB57" s="1394"/>
      <c r="BC57" s="1394"/>
      <c r="BD57" s="1394"/>
      <c r="BE57" s="1394"/>
      <c r="BF57" s="1394"/>
      <c r="BG57" s="1394"/>
      <c r="BH57" s="1394"/>
      <c r="BI57" s="1394"/>
      <c r="BJ57" s="1394"/>
      <c r="BK57" s="1394"/>
      <c r="BL57" s="1394"/>
      <c r="BM57" s="1394"/>
      <c r="BN57" s="1394"/>
      <c r="BO57" s="1394"/>
      <c r="BP57" s="1394"/>
      <c r="BQ57" s="1394"/>
      <c r="BR57" s="1394"/>
      <c r="BS57" s="1394"/>
      <c r="BT57" s="1394"/>
      <c r="BU57" s="1394"/>
      <c r="BV57" s="1394"/>
      <c r="BW57" s="1394"/>
      <c r="BX57" s="1394"/>
      <c r="BY57" s="1394"/>
      <c r="BZ57" s="1394"/>
      <c r="CA57" s="1394"/>
      <c r="CB57" s="1394"/>
      <c r="CC57" s="1394"/>
      <c r="CD57" s="1394"/>
      <c r="CE57" s="1394"/>
      <c r="CF57" s="1394"/>
      <c r="CG57" s="1394"/>
      <c r="CH57" s="1394"/>
      <c r="CI57" s="1394"/>
      <c r="CJ57" s="1394"/>
      <c r="CK57" s="1394"/>
      <c r="CL57" s="1394"/>
      <c r="CM57" s="1394"/>
      <c r="CN57" s="1394"/>
      <c r="CO57" s="1394"/>
      <c r="CP57" s="1394"/>
      <c r="CQ57" s="1394"/>
      <c r="CR57" s="1394"/>
      <c r="CS57" s="1394"/>
      <c r="CT57" s="1394"/>
      <c r="CU57" s="1394"/>
      <c r="CV57" s="1394"/>
      <c r="CW57" s="1394"/>
      <c r="CX57" s="1394"/>
      <c r="CY57" s="1394"/>
      <c r="CZ57" s="1394"/>
      <c r="DA57" s="1394"/>
      <c r="DB57" s="1394"/>
      <c r="DC57" s="1394"/>
      <c r="DD57" s="1394"/>
      <c r="DE57" s="2748"/>
      <c r="DF57" s="1394"/>
      <c r="DG57" s="1395"/>
      <c r="DI57" s="506"/>
      <c r="DJ57" s="506" t="str">
        <f>IF(T57="","",T57)</f>
        <v/>
      </c>
      <c r="DK57" s="506"/>
      <c r="DL57" s="506"/>
      <c r="DM57" s="1161">
        <v>0</v>
      </c>
    </row>
    <row s="1648" customFormat="1" customHeight="1" ht="1.05">
      <c r="A58" s="1349" t="s">
        <v>194</v>
      </c>
      <c r="B58" s="1349" t="s">
        <v>195</v>
      </c>
      <c r="C58" s="1349" t="s">
        <v>196</v>
      </c>
      <c r="D58" s="1320"/>
      <c r="E58" s="2265"/>
      <c r="F58" s="2265"/>
      <c r="G58" s="2264"/>
      <c r="H58" s="1320"/>
      <c r="I58" s="1320"/>
      <c r="J58" s="1320"/>
      <c r="K58" s="1320"/>
      <c r="L58" s="1345"/>
      <c r="M58" s="1321"/>
      <c r="N58" s="1321"/>
      <c r="P58" s="1322"/>
      <c r="Q58" s="1323"/>
      <c r="R58" s="1322"/>
      <c r="S58" s="1328"/>
      <c r="T58" s="1331" t="s">
        <v>170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V58" s="1330"/>
      <c r="AW58" s="1330"/>
      <c r="AX58" s="1330"/>
      <c r="AY58" s="1330"/>
      <c r="AZ58" s="1330"/>
      <c r="BA58" s="1330"/>
      <c r="BB58" s="1330"/>
      <c r="BC58" s="1330"/>
      <c r="BD58" s="1330"/>
      <c r="BE58" s="1330"/>
      <c r="BF58" s="1330"/>
      <c r="BG58" s="1330"/>
      <c r="BH58" s="1330"/>
      <c r="BI58" s="1330"/>
      <c r="BJ58" s="1330"/>
      <c r="BK58" s="1330"/>
      <c r="BL58" s="1330"/>
      <c r="BM58" s="1330"/>
      <c r="BN58" s="1330"/>
      <c r="BO58" s="1330"/>
      <c r="BP58" s="1330"/>
      <c r="BQ58" s="1330"/>
      <c r="BR58" s="1330"/>
      <c r="BS58" s="1330"/>
      <c r="BT58" s="1330"/>
      <c r="BU58" s="1330"/>
      <c r="BV58" s="1330"/>
      <c r="BW58" s="1330"/>
      <c r="BX58" s="1330"/>
      <c r="BY58" s="1330"/>
      <c r="BZ58" s="1330"/>
      <c r="CA58" s="1330"/>
      <c r="CB58" s="1330"/>
      <c r="CC58" s="1330"/>
      <c r="CD58" s="1330"/>
      <c r="CE58" s="1330"/>
      <c r="CF58" s="1330"/>
      <c r="CG58" s="1330"/>
      <c r="CH58" s="1330"/>
      <c r="CI58" s="1330"/>
      <c r="CJ58" s="1330"/>
      <c r="CK58" s="1330"/>
      <c r="CL58" s="1330"/>
      <c r="CM58" s="1330"/>
      <c r="CN58" s="1330"/>
      <c r="CO58" s="1330"/>
      <c r="CP58" s="1330"/>
      <c r="CQ58" s="1330"/>
      <c r="CR58" s="1330"/>
      <c r="CS58" s="1330"/>
      <c r="CT58" s="1330"/>
      <c r="CU58" s="1330"/>
      <c r="CV58" s="1330"/>
      <c r="CW58" s="1330"/>
      <c r="CX58" s="1330"/>
      <c r="CY58" s="1330"/>
      <c r="CZ58" s="1330"/>
      <c r="DA58" s="1330"/>
      <c r="DB58" s="1330"/>
      <c r="DC58" s="1330"/>
      <c r="DD58" s="1330"/>
      <c r="DE58" s="1330"/>
      <c r="DF58" s="1330"/>
      <c r="DG58" s="1330"/>
      <c r="DI58" s="795"/>
      <c r="DJ58" s="795" t="str">
        <f>IF(T58="","",T58)</f>
        <v>Добавить источник для дифференциации</v>
      </c>
      <c r="DK58" s="795"/>
      <c r="DL58" s="795"/>
      <c r="DM58" s="524">
        <v>1</v>
      </c>
    </row>
    <row s="1648" customFormat="1" customHeight="1" ht="1.05">
      <c r="A59" s="1349" t="s">
        <v>194</v>
      </c>
      <c r="B59" s="1349" t="s">
        <v>195</v>
      </c>
      <c r="C59" s="1320"/>
      <c r="D59" s="1320"/>
      <c r="E59" s="2265"/>
      <c r="F59" s="2264"/>
      <c r="G59" s="1320"/>
      <c r="H59" s="1320"/>
      <c r="I59" s="1320"/>
      <c r="J59" s="1320"/>
      <c r="K59" s="1320"/>
      <c r="L59" s="1345"/>
      <c r="M59" s="1327"/>
      <c r="N59" s="1327"/>
      <c r="P59" s="1322"/>
      <c r="Q59" s="1323"/>
      <c r="R59" s="1322"/>
      <c r="S59" s="1328"/>
      <c r="T59" s="1331" t="s">
        <v>171</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V59" s="1330"/>
      <c r="AW59" s="1330"/>
      <c r="AX59" s="1330"/>
      <c r="AY59" s="1330"/>
      <c r="AZ59" s="1330"/>
      <c r="BA59" s="1330"/>
      <c r="BB59" s="1330"/>
      <c r="BC59" s="1330"/>
      <c r="BD59" s="1330"/>
      <c r="BE59" s="1330"/>
      <c r="BF59" s="1330"/>
      <c r="BG59" s="1330"/>
      <c r="BH59" s="1330"/>
      <c r="BI59" s="1330"/>
      <c r="BJ59" s="1330"/>
      <c r="BK59" s="1330"/>
      <c r="BL59" s="1330"/>
      <c r="BM59" s="1330"/>
      <c r="BN59" s="1330"/>
      <c r="BO59" s="1330"/>
      <c r="BP59" s="1330"/>
      <c r="BQ59" s="1330"/>
      <c r="BR59" s="1330"/>
      <c r="BS59" s="1330"/>
      <c r="BT59" s="1330"/>
      <c r="BU59" s="1330"/>
      <c r="BV59" s="1330"/>
      <c r="BW59" s="1330"/>
      <c r="BX59" s="1330"/>
      <c r="BY59" s="1330"/>
      <c r="BZ59" s="1330"/>
      <c r="CA59" s="1330"/>
      <c r="CB59" s="1330"/>
      <c r="CC59" s="1330"/>
      <c r="CD59" s="1330"/>
      <c r="CE59" s="1330"/>
      <c r="CF59" s="1330"/>
      <c r="CG59" s="1330"/>
      <c r="CH59" s="1330"/>
      <c r="CI59" s="1330"/>
      <c r="CJ59" s="1330"/>
      <c r="CK59" s="1330"/>
      <c r="CL59" s="1330"/>
      <c r="CM59" s="1330"/>
      <c r="CN59" s="1330"/>
      <c r="CO59" s="1330"/>
      <c r="CP59" s="1330"/>
      <c r="CQ59" s="1330"/>
      <c r="CR59" s="1330"/>
      <c r="CS59" s="1330"/>
      <c r="CT59" s="1330"/>
      <c r="CU59" s="1330"/>
      <c r="CV59" s="1330"/>
      <c r="CW59" s="1330"/>
      <c r="CX59" s="1330"/>
      <c r="CY59" s="1330"/>
      <c r="CZ59" s="1330"/>
      <c r="DA59" s="1330"/>
      <c r="DB59" s="1330"/>
      <c r="DC59" s="1330"/>
      <c r="DD59" s="1330"/>
      <c r="DE59" s="1330"/>
      <c r="DF59" s="1330"/>
      <c r="DG59" s="1330"/>
      <c r="DI59" s="795"/>
      <c r="DJ59" s="795" t="str">
        <f>IF(T59="","",T59)</f>
        <v>Добавить централизованную систему для дифференциации</v>
      </c>
      <c r="DK59" s="795"/>
      <c r="DL59" s="795"/>
      <c r="DM59" s="524">
        <v>1</v>
      </c>
    </row>
    <row s="1648" customFormat="1" customHeight="1" ht="1.05">
      <c r="A60" s="1349" t="s">
        <v>194</v>
      </c>
      <c r="B60" s="1349"/>
      <c r="C60" s="1349"/>
      <c r="D60" s="1349"/>
      <c r="E60" s="2264"/>
      <c r="F60" s="1349"/>
      <c r="G60" s="1349"/>
      <c r="H60" s="1349"/>
      <c r="I60" s="1349"/>
      <c r="J60" s="1349"/>
      <c r="K60" s="1349"/>
      <c r="L60" s="1352"/>
      <c r="M60" s="1327"/>
      <c r="N60" s="1327"/>
      <c r="O60" s="524"/>
      <c r="P60" s="386"/>
      <c r="Q60" s="1350"/>
      <c r="R60" s="386"/>
      <c r="S60" s="1328"/>
      <c r="T60" s="1331" t="s">
        <v>172</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D60" s="1330"/>
      <c r="BE60" s="1330"/>
      <c r="BF60" s="1330"/>
      <c r="BG60" s="1330"/>
      <c r="BH60" s="1330"/>
      <c r="BI60" s="1330"/>
      <c r="BJ60" s="1330"/>
      <c r="BK60" s="1330"/>
      <c r="BL60" s="1330"/>
      <c r="BM60" s="1330"/>
      <c r="BN60" s="1330"/>
      <c r="BO60" s="1330"/>
      <c r="BP60" s="1330"/>
      <c r="BQ60" s="1330"/>
      <c r="BR60" s="1330"/>
      <c r="BS60" s="1330"/>
      <c r="BT60" s="1330"/>
      <c r="BU60" s="1330"/>
      <c r="BV60" s="1330"/>
      <c r="BW60" s="1330"/>
      <c r="BX60" s="1330"/>
      <c r="BY60" s="1330"/>
      <c r="BZ60" s="1330"/>
      <c r="CA60" s="1330"/>
      <c r="CB60" s="1330"/>
      <c r="CC60" s="1330"/>
      <c r="CD60" s="1330"/>
      <c r="CE60" s="1330"/>
      <c r="CF60" s="1330"/>
      <c r="CG60" s="1330"/>
      <c r="CH60" s="1330"/>
      <c r="CI60" s="1330"/>
      <c r="CJ60" s="1330"/>
      <c r="CK60" s="1330"/>
      <c r="CL60" s="1330"/>
      <c r="CM60" s="1330"/>
      <c r="CN60" s="1330"/>
      <c r="CO60" s="1330"/>
      <c r="CP60" s="1330"/>
      <c r="CQ60" s="1330"/>
      <c r="CR60" s="1330"/>
      <c r="CS60" s="1330"/>
      <c r="CT60" s="1330"/>
      <c r="CU60" s="1330"/>
      <c r="CV60" s="1330"/>
      <c r="CW60" s="1330"/>
      <c r="CX60" s="1330"/>
      <c r="CY60" s="1330"/>
      <c r="CZ60" s="1330"/>
      <c r="DA60" s="1330"/>
      <c r="DB60" s="1330"/>
      <c r="DC60" s="1330"/>
      <c r="DD60" s="1330"/>
      <c r="DE60" s="1330"/>
      <c r="DF60" s="1330"/>
      <c r="DG60" s="1330"/>
      <c r="DI60" s="506"/>
      <c r="DJ60" s="506" t="str">
        <f>IF(T60="","",T60)</f>
        <v>Добавить территорию для дифференциации</v>
      </c>
      <c r="DK60" s="506"/>
      <c r="DL60" s="506"/>
      <c r="DM60" s="517">
        <v>1</v>
      </c>
    </row>
    <row s="1648" customFormat="1" customHeight="1" ht="1.05">
      <c r="A61" s="1320"/>
      <c r="B61" s="1320"/>
      <c r="C61" s="1320"/>
      <c r="D61" s="1320"/>
      <c r="E61" s="1349"/>
      <c r="F61" s="1320"/>
      <c r="G61" s="1320"/>
      <c r="H61" s="1320"/>
      <c r="I61" s="1320"/>
      <c r="J61" s="1320"/>
      <c r="K61" s="1320"/>
      <c r="L61" s="1345"/>
      <c r="M61" s="1327"/>
      <c r="N61" s="1327"/>
      <c r="P61" s="1322"/>
      <c r="Q61" s="1323"/>
      <c r="R61" s="1322"/>
      <c r="S61" s="1328"/>
      <c r="T61" s="1331" t="s">
        <v>189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D61" s="1330"/>
      <c r="BE61" s="1330"/>
      <c r="BF61" s="1330"/>
      <c r="BG61" s="1330"/>
      <c r="BH61" s="1330"/>
      <c r="BI61" s="1330"/>
      <c r="BJ61" s="1330"/>
      <c r="BK61" s="1330"/>
      <c r="BL61" s="1330"/>
      <c r="BM61" s="1330"/>
      <c r="BN61" s="1330"/>
      <c r="BO61" s="1330"/>
      <c r="BP61" s="1330"/>
      <c r="BQ61" s="1330"/>
      <c r="BR61" s="1330"/>
      <c r="BS61" s="1330"/>
      <c r="BT61" s="1330"/>
      <c r="BU61" s="1330"/>
      <c r="BV61" s="1330"/>
      <c r="BW61" s="1330"/>
      <c r="BX61" s="1330"/>
      <c r="BY61" s="1330"/>
      <c r="BZ61" s="1330"/>
      <c r="CA61" s="1330"/>
      <c r="CB61" s="1330"/>
      <c r="CC61" s="1330"/>
      <c r="CD61" s="1330"/>
      <c r="CE61" s="1330"/>
      <c r="CF61" s="1330"/>
      <c r="CG61" s="1330"/>
      <c r="CH61" s="1330"/>
      <c r="CI61" s="1330"/>
      <c r="CJ61" s="1330"/>
      <c r="CK61" s="1330"/>
      <c r="CL61" s="1330"/>
      <c r="CM61" s="1330"/>
      <c r="CN61" s="1330"/>
      <c r="CO61" s="1330"/>
      <c r="CP61" s="1330"/>
      <c r="CQ61" s="1330"/>
      <c r="CR61" s="1330"/>
      <c r="CS61" s="1330"/>
      <c r="CT61" s="1330"/>
      <c r="CU61" s="1330"/>
      <c r="CV61" s="1330"/>
      <c r="CW61" s="1330"/>
      <c r="CX61" s="1330"/>
      <c r="CY61" s="1330"/>
      <c r="CZ61" s="1330"/>
      <c r="DA61" s="1330"/>
      <c r="DB61" s="1330"/>
      <c r="DC61" s="1330"/>
      <c r="DD61" s="1330"/>
      <c r="DE61" s="1330"/>
      <c r="DF61" s="1330"/>
      <c r="DG61" s="1330"/>
      <c r="DI61" s="795"/>
      <c r="DJ61" s="795" t="str">
        <f>IF(T61="","",T61)</f>
        <v>Добавить наименование тарифа</v>
      </c>
      <c r="DK61" s="795"/>
      <c r="DL61" s="795"/>
      <c r="DM61" s="524">
        <v>1</v>
      </c>
    </row>
    <row customHeight="1" ht="11.549999999999999">
      <c r="M62" s="1166"/>
      <c r="N62" s="1166"/>
      <c r="O62" s="543"/>
      <c r="P62" s="1161"/>
      <c r="Q62" s="1161"/>
      <c r="R62" s="1161"/>
      <c r="S62" s="116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641"/>
      <c r="BW62" s="1641"/>
      <c r="BX62" s="1641"/>
      <c r="BY62" s="1641"/>
      <c r="BZ62" s="1641"/>
      <c r="CA62" s="1641"/>
      <c r="CB62" s="1641"/>
      <c r="CC62" s="1641"/>
      <c r="CD62" s="1641"/>
      <c r="CE62" s="1641"/>
      <c r="CF62" s="1641"/>
      <c r="CG62" s="1641"/>
      <c r="CH62" s="1641"/>
      <c r="CI62" s="1641"/>
      <c r="CJ62" s="1641"/>
      <c r="CK62" s="1641"/>
      <c r="CL62" s="1641"/>
      <c r="CM62" s="1641"/>
      <c r="CN62" s="1641"/>
      <c r="CO62" s="1641"/>
      <c r="CP62" s="1641"/>
      <c r="CQ62" s="1641"/>
      <c r="CR62" s="1641"/>
      <c r="CS62" s="1641"/>
      <c r="CT62" s="1641"/>
      <c r="CU62" s="1641"/>
      <c r="CV62" s="1641"/>
      <c r="CW62" s="1641"/>
      <c r="CX62" s="1641"/>
      <c r="CY62" s="1641"/>
      <c r="CZ62" s="1641"/>
      <c r="DA62" s="1641"/>
      <c r="DB62" s="1641"/>
      <c r="DC62" s="1641"/>
      <c r="DD62" s="1641"/>
      <c r="DE62" s="2722"/>
      <c r="DH62" s="1161"/>
      <c r="DI62" s="1161"/>
      <c r="DJ62" s="1161"/>
      <c r="DK62" s="1161"/>
      <c r="DL62" s="1161"/>
      <c r="DM62" s="1161">
        <v>11</v>
      </c>
    </row>
    <row customHeight="1" ht="19.95">
      <c r="O63" s="543"/>
      <c r="S63" s="1259"/>
      <c r="T63" s="2291"/>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391"/>
      <c r="AT63" s="2391"/>
      <c r="AU63" s="2391"/>
      <c r="AV63" s="2391"/>
      <c r="AW63" s="2391"/>
      <c r="AX63" s="2391"/>
      <c r="AY63" s="2391"/>
      <c r="AZ63" s="2391"/>
      <c r="BA63" s="2391"/>
      <c r="BB63" s="2391"/>
      <c r="BC63" s="2391"/>
      <c r="BD63" s="2391"/>
      <c r="BE63" s="2391"/>
      <c r="BF63" s="2391"/>
      <c r="BG63" s="2391"/>
      <c r="BH63" s="2391"/>
      <c r="BI63" s="2391"/>
      <c r="BJ63" s="2391"/>
      <c r="BK63" s="2391"/>
      <c r="BL63" s="2391"/>
      <c r="BM63" s="2391"/>
      <c r="BN63" s="2391"/>
      <c r="BO63" s="2391"/>
      <c r="BP63" s="2391"/>
      <c r="BQ63" s="2391"/>
      <c r="BR63" s="2391"/>
      <c r="BS63" s="2391"/>
      <c r="BT63" s="2391"/>
      <c r="BU63" s="2391"/>
      <c r="BV63" s="2391"/>
      <c r="BW63" s="2391"/>
      <c r="BX63" s="2391"/>
      <c r="BY63" s="2391"/>
      <c r="BZ63" s="2391"/>
      <c r="CA63" s="2391"/>
      <c r="CB63" s="2391"/>
      <c r="CC63" s="2391"/>
      <c r="CD63" s="2391"/>
      <c r="CE63" s="2391"/>
      <c r="CF63" s="2391"/>
      <c r="CG63" s="2391"/>
      <c r="CH63" s="2391"/>
      <c r="CI63" s="2391"/>
      <c r="CJ63" s="2391"/>
      <c r="CK63" s="2391"/>
      <c r="CL63" s="2391"/>
      <c r="CM63" s="2391"/>
      <c r="CN63" s="2391"/>
      <c r="CO63" s="2391"/>
      <c r="CP63" s="2391"/>
      <c r="CQ63" s="2391"/>
      <c r="CR63" s="2391"/>
      <c r="CS63" s="2391"/>
      <c r="CT63" s="2391"/>
      <c r="CU63" s="2391"/>
      <c r="CV63" s="2391"/>
      <c r="CW63" s="2391"/>
      <c r="CX63" s="2391"/>
      <c r="CY63" s="2391"/>
      <c r="CZ63" s="2391"/>
      <c r="DA63" s="2391"/>
      <c r="DB63" s="2391"/>
      <c r="DC63" s="2391"/>
      <c r="DD63" s="2391"/>
      <c r="DE63" s="2744"/>
      <c r="DF63" s="2291"/>
      <c r="DG63" s="2291"/>
      <c r="DM63" s="1161">
        <v>19</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391"/>
      <c r="AT64" s="2391"/>
      <c r="AU64" s="2391"/>
      <c r="AV64" s="2391"/>
      <c r="AW64" s="2391"/>
      <c r="AX64" s="2391"/>
      <c r="AY64" s="2391"/>
      <c r="AZ64" s="2391"/>
      <c r="BA64" s="2391"/>
      <c r="BB64" s="2391"/>
      <c r="BC64" s="2391"/>
      <c r="BD64" s="2391"/>
      <c r="BE64" s="2391"/>
      <c r="BF64" s="2391"/>
      <c r="BG64" s="2391"/>
      <c r="BH64" s="2391"/>
      <c r="BI64" s="2391"/>
      <c r="BJ64" s="2391"/>
      <c r="BK64" s="2391"/>
      <c r="BL64" s="2391"/>
      <c r="BM64" s="2391"/>
      <c r="BN64" s="2391"/>
      <c r="BO64" s="2391"/>
      <c r="BP64" s="2391"/>
      <c r="BQ64" s="2391"/>
      <c r="BR64" s="2391"/>
      <c r="BS64" s="2391"/>
      <c r="BT64" s="2391"/>
      <c r="BU64" s="2391"/>
      <c r="BV64" s="2391"/>
      <c r="BW64" s="2391"/>
      <c r="BX64" s="2391"/>
      <c r="BY64" s="2391"/>
      <c r="BZ64" s="2391"/>
      <c r="CA64" s="2391"/>
      <c r="CB64" s="2391"/>
      <c r="CC64" s="2391"/>
      <c r="CD64" s="2391"/>
      <c r="CE64" s="2391"/>
      <c r="CF64" s="2391"/>
      <c r="CG64" s="2391"/>
      <c r="CH64" s="2391"/>
      <c r="CI64" s="2391"/>
      <c r="CJ64" s="2391"/>
      <c r="CK64" s="2391"/>
      <c r="CL64" s="2391"/>
      <c r="CM64" s="2391"/>
      <c r="CN64" s="2391"/>
      <c r="CO64" s="2391"/>
      <c r="CP64" s="2391"/>
      <c r="CQ64" s="2391"/>
      <c r="CR64" s="2391"/>
      <c r="CS64" s="2391"/>
      <c r="CT64" s="2391"/>
      <c r="CU64" s="2391"/>
      <c r="CV64" s="2391"/>
      <c r="CW64" s="2391"/>
      <c r="CX64" s="2391"/>
      <c r="CY64" s="2391"/>
      <c r="CZ64" s="2391"/>
      <c r="DA64" s="2391"/>
      <c r="DB64" s="2391"/>
      <c r="DC64" s="2391"/>
      <c r="DD64" s="2391"/>
      <c r="DE64" s="2744"/>
      <c r="DF64" s="2291"/>
      <c r="DG64" s="2291"/>
      <c r="DM64" s="1161">
        <v>28</v>
      </c>
    </row>
    <row customHeight="1" ht="42">
      <c r="O65" s="543"/>
      <c r="T65" s="2291"/>
      <c r="U65" s="2291"/>
      <c r="V65" s="2291"/>
      <c r="W65" s="2291"/>
      <c r="X65" s="2291"/>
      <c r="Y65" s="2291"/>
      <c r="Z65" s="2291"/>
      <c r="AA65" s="2291"/>
      <c r="AB65" s="2291"/>
      <c r="AC65" s="2291"/>
      <c r="AD65" s="2291"/>
      <c r="AE65" s="2291"/>
      <c r="AF65" s="2291"/>
      <c r="AG65" s="2291"/>
      <c r="AH65" s="2291"/>
      <c r="AI65" s="2291"/>
      <c r="AJ65" s="2291"/>
      <c r="AK65" s="2291"/>
      <c r="AL65" s="2391"/>
      <c r="AM65" s="2391"/>
      <c r="AN65" s="2391"/>
      <c r="AO65" s="2391"/>
      <c r="AP65" s="2391"/>
      <c r="AQ65" s="2391"/>
      <c r="AR65" s="2391"/>
      <c r="AS65" s="2391"/>
      <c r="AT65" s="2391"/>
      <c r="AU65" s="2391"/>
      <c r="AV65" s="2391"/>
      <c r="AW65" s="2391"/>
      <c r="AX65" s="2391"/>
      <c r="AY65" s="2391"/>
      <c r="AZ65" s="2391"/>
      <c r="BA65" s="2391"/>
      <c r="BB65" s="2391"/>
      <c r="BC65" s="2391"/>
      <c r="BD65" s="2391"/>
      <c r="BE65" s="2391"/>
      <c r="BF65" s="2391"/>
      <c r="BG65" s="2391"/>
      <c r="BH65" s="2391"/>
      <c r="BI65" s="2391"/>
      <c r="BJ65" s="2391"/>
      <c r="BK65" s="2391"/>
      <c r="BL65" s="2391"/>
      <c r="BM65" s="2391"/>
      <c r="BN65" s="2391"/>
      <c r="BO65" s="2391"/>
      <c r="BP65" s="2391"/>
      <c r="BQ65" s="2391"/>
      <c r="BR65" s="2391"/>
      <c r="BS65" s="2391"/>
      <c r="BT65" s="2391"/>
      <c r="BU65" s="2391"/>
      <c r="BV65" s="2391"/>
      <c r="BW65" s="2391"/>
      <c r="BX65" s="2391"/>
      <c r="BY65" s="2391"/>
      <c r="BZ65" s="2391"/>
      <c r="CA65" s="2391"/>
      <c r="CB65" s="2391"/>
      <c r="CC65" s="2391"/>
      <c r="CD65" s="2391"/>
      <c r="CE65" s="2391"/>
      <c r="CF65" s="2391"/>
      <c r="CG65" s="2391"/>
      <c r="CH65" s="2391"/>
      <c r="CI65" s="2391"/>
      <c r="CJ65" s="2391"/>
      <c r="CK65" s="2391"/>
      <c r="CL65" s="2391"/>
      <c r="CM65" s="2391"/>
      <c r="CN65" s="2391"/>
      <c r="CO65" s="2391"/>
      <c r="CP65" s="2391"/>
      <c r="CQ65" s="2391"/>
      <c r="CR65" s="2391"/>
      <c r="CS65" s="2391"/>
      <c r="CT65" s="2391"/>
      <c r="CU65" s="2391"/>
      <c r="CV65" s="2391"/>
      <c r="CW65" s="2391"/>
      <c r="CX65" s="2391"/>
      <c r="CY65" s="2391"/>
      <c r="CZ65" s="2391"/>
      <c r="DA65" s="2391"/>
      <c r="DB65" s="2391"/>
      <c r="DC65" s="2391"/>
      <c r="DD65" s="2391"/>
      <c r="DE65" s="2744"/>
      <c r="DF65" s="2291"/>
      <c r="DG65" s="2291"/>
      <c r="DM65" s="1161">
        <v>40</v>
      </c>
    </row>
    <row customHeight="1" ht="14.699999999999998">
      <c r="O66" s="543"/>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641"/>
      <c r="CG66" s="1641"/>
      <c r="CH66" s="1641"/>
      <c r="CI66" s="1641"/>
      <c r="CJ66" s="1641"/>
      <c r="CK66" s="1641"/>
      <c r="CL66" s="1641"/>
      <c r="CM66" s="1641"/>
      <c r="CN66" s="1641"/>
      <c r="CO66" s="1641"/>
      <c r="CP66" s="1641"/>
      <c r="CQ66" s="1641"/>
      <c r="CR66" s="1641"/>
      <c r="CS66" s="1641"/>
      <c r="CT66" s="1641"/>
      <c r="CU66" s="1641"/>
      <c r="CV66" s="1641"/>
      <c r="CW66" s="1641"/>
      <c r="CX66" s="1641"/>
      <c r="CY66" s="1641"/>
      <c r="CZ66" s="1641"/>
      <c r="DA66" s="1641"/>
      <c r="DB66" s="1641"/>
      <c r="DC66" s="1641"/>
      <c r="DD66" s="1641"/>
      <c r="DE66" s="2722"/>
      <c r="DM66" s="1161">
        <v>14</v>
      </c>
    </row>
    <row customHeight="1" ht="21">
      <c r="O67" s="543"/>
      <c r="S67" s="1259"/>
      <c r="T67" s="2305"/>
      <c r="U67" s="2291"/>
      <c r="V67" s="2291"/>
      <c r="W67" s="2291"/>
      <c r="X67" s="2291"/>
      <c r="Y67" s="2291"/>
      <c r="Z67" s="2291"/>
      <c r="AA67" s="2291"/>
      <c r="AB67" s="2291"/>
      <c r="AC67" s="2291"/>
      <c r="AD67" s="2291"/>
      <c r="AE67" s="2291"/>
      <c r="AF67" s="2291"/>
      <c r="AG67" s="2291"/>
      <c r="AH67" s="2291"/>
      <c r="AI67" s="2291"/>
      <c r="AJ67" s="2291"/>
      <c r="AK67" s="2291"/>
      <c r="AL67" s="2391"/>
      <c r="AM67" s="2391"/>
      <c r="AN67" s="2391"/>
      <c r="AO67" s="2391"/>
      <c r="AP67" s="2391"/>
      <c r="AQ67" s="2391"/>
      <c r="AR67" s="2391"/>
      <c r="AS67" s="2391"/>
      <c r="AT67" s="2391"/>
      <c r="AU67" s="2391"/>
      <c r="AV67" s="2391"/>
      <c r="AW67" s="2391"/>
      <c r="AX67" s="2391"/>
      <c r="AY67" s="2391"/>
      <c r="AZ67" s="2391"/>
      <c r="BA67" s="2391"/>
      <c r="BB67" s="2391"/>
      <c r="BC67" s="2391"/>
      <c r="BD67" s="2391"/>
      <c r="BE67" s="2391"/>
      <c r="BF67" s="2391"/>
      <c r="BG67" s="2391"/>
      <c r="BH67" s="2391"/>
      <c r="BI67" s="2391"/>
      <c r="BJ67" s="2391"/>
      <c r="BK67" s="2391"/>
      <c r="BL67" s="2391"/>
      <c r="BM67" s="2391"/>
      <c r="BN67" s="2391"/>
      <c r="BO67" s="2391"/>
      <c r="BP67" s="2391"/>
      <c r="BQ67" s="2391"/>
      <c r="BR67" s="2391"/>
      <c r="BS67" s="2391"/>
      <c r="BT67" s="2391"/>
      <c r="BU67" s="2391"/>
      <c r="BV67" s="2391"/>
      <c r="BW67" s="2391"/>
      <c r="BX67" s="2391"/>
      <c r="BY67" s="2391"/>
      <c r="BZ67" s="2391"/>
      <c r="CA67" s="2391"/>
      <c r="CB67" s="2391"/>
      <c r="CC67" s="2391"/>
      <c r="CD67" s="2391"/>
      <c r="CE67" s="2391"/>
      <c r="CF67" s="2391"/>
      <c r="CG67" s="2391"/>
      <c r="CH67" s="2391"/>
      <c r="CI67" s="2391"/>
      <c r="CJ67" s="2391"/>
      <c r="CK67" s="2391"/>
      <c r="CL67" s="2391"/>
      <c r="CM67" s="2391"/>
      <c r="CN67" s="2391"/>
      <c r="CO67" s="2391"/>
      <c r="CP67" s="2391"/>
      <c r="CQ67" s="2391"/>
      <c r="CR67" s="2391"/>
      <c r="CS67" s="2391"/>
      <c r="CT67" s="2391"/>
      <c r="CU67" s="2391"/>
      <c r="CV67" s="2391"/>
      <c r="CW67" s="2391"/>
      <c r="CX67" s="2391"/>
      <c r="CY67" s="2391"/>
      <c r="CZ67" s="2391"/>
      <c r="DA67" s="2391"/>
      <c r="DB67" s="2391"/>
      <c r="DC67" s="2391"/>
      <c r="DD67" s="2391"/>
      <c r="DE67" s="2744"/>
      <c r="DF67" s="2291"/>
      <c r="DG67" s="2291"/>
      <c r="DM67" s="1161">
        <v>20</v>
      </c>
    </row>
    <row customHeight="1" ht="29.25">
      <c r="O68" s="543"/>
      <c r="T68" s="2291"/>
      <c r="U68" s="2291"/>
      <c r="V68" s="2291"/>
      <c r="W68" s="2291"/>
      <c r="X68" s="2291"/>
      <c r="Y68" s="2291"/>
      <c r="Z68" s="2291"/>
      <c r="AA68" s="2291"/>
      <c r="AB68" s="2291"/>
      <c r="AC68" s="2291"/>
      <c r="AD68" s="2291"/>
      <c r="AE68" s="2291"/>
      <c r="AF68" s="2291"/>
      <c r="AG68" s="2291"/>
      <c r="AH68" s="2291"/>
      <c r="AI68" s="2291"/>
      <c r="AJ68" s="2291"/>
      <c r="AK68" s="2291"/>
      <c r="AL68" s="2391"/>
      <c r="AM68" s="2391"/>
      <c r="AN68" s="2391"/>
      <c r="AO68" s="2391"/>
      <c r="AP68" s="2391"/>
      <c r="AQ68" s="2391"/>
      <c r="AR68" s="2391"/>
      <c r="AS68" s="2391"/>
      <c r="AT68" s="2391"/>
      <c r="AU68" s="2391"/>
      <c r="AV68" s="2391"/>
      <c r="AW68" s="2391"/>
      <c r="AX68" s="2391"/>
      <c r="AY68" s="2391"/>
      <c r="AZ68" s="2391"/>
      <c r="BA68" s="2391"/>
      <c r="BB68" s="2391"/>
      <c r="BC68" s="2391"/>
      <c r="BD68" s="2391"/>
      <c r="BE68" s="2391"/>
      <c r="BF68" s="2391"/>
      <c r="BG68" s="2391"/>
      <c r="BH68" s="2391"/>
      <c r="BI68" s="2391"/>
      <c r="BJ68" s="2391"/>
      <c r="BK68" s="2391"/>
      <c r="BL68" s="2391"/>
      <c r="BM68" s="2391"/>
      <c r="BN68" s="2391"/>
      <c r="BO68" s="2391"/>
      <c r="BP68" s="2391"/>
      <c r="BQ68" s="2391"/>
      <c r="BR68" s="2391"/>
      <c r="BS68" s="2391"/>
      <c r="BT68" s="2391"/>
      <c r="BU68" s="2391"/>
      <c r="BV68" s="2391"/>
      <c r="BW68" s="2391"/>
      <c r="BX68" s="2391"/>
      <c r="BY68" s="2391"/>
      <c r="BZ68" s="2391"/>
      <c r="CA68" s="2391"/>
      <c r="CB68" s="2391"/>
      <c r="CC68" s="2391"/>
      <c r="CD68" s="2391"/>
      <c r="CE68" s="2391"/>
      <c r="CF68" s="2391"/>
      <c r="CG68" s="2391"/>
      <c r="CH68" s="2391"/>
      <c r="CI68" s="2391"/>
      <c r="CJ68" s="2391"/>
      <c r="CK68" s="2391"/>
      <c r="CL68" s="2391"/>
      <c r="CM68" s="2391"/>
      <c r="CN68" s="2391"/>
      <c r="CO68" s="2391"/>
      <c r="CP68" s="2391"/>
      <c r="CQ68" s="2391"/>
      <c r="CR68" s="2391"/>
      <c r="CS68" s="2391"/>
      <c r="CT68" s="2391"/>
      <c r="CU68" s="2391"/>
      <c r="CV68" s="2391"/>
      <c r="CW68" s="2391"/>
      <c r="CX68" s="2391"/>
      <c r="CY68" s="2391"/>
      <c r="CZ68" s="2391"/>
      <c r="DA68" s="2391"/>
      <c r="DB68" s="2391"/>
      <c r="DC68" s="2391"/>
      <c r="DD68" s="2391"/>
      <c r="DE68" s="2744"/>
      <c r="DF68" s="2291"/>
      <c r="DG68" s="2291"/>
      <c r="DM68" s="1161">
        <v>28</v>
      </c>
    </row>
    <row customHeight="1" ht="35.699999999999996">
      <c r="T69" s="2291"/>
      <c r="U69" s="2291"/>
      <c r="V69" s="2291"/>
      <c r="W69" s="2291"/>
      <c r="X69" s="2291"/>
      <c r="Y69" s="2291"/>
      <c r="Z69" s="2291"/>
      <c r="AA69" s="2291"/>
      <c r="AB69" s="2291"/>
      <c r="AC69" s="2291"/>
      <c r="AD69" s="2291"/>
      <c r="AE69" s="2291"/>
      <c r="AF69" s="2291"/>
      <c r="AG69" s="2291"/>
      <c r="AH69" s="2291"/>
      <c r="AI69" s="2291"/>
      <c r="AJ69" s="2291"/>
      <c r="AK69" s="2291"/>
      <c r="AL69" s="2391"/>
      <c r="AM69" s="2391"/>
      <c r="AN69" s="2391"/>
      <c r="AO69" s="2391"/>
      <c r="AP69" s="2391"/>
      <c r="AQ69" s="2391"/>
      <c r="AR69" s="2391"/>
      <c r="AS69" s="2391"/>
      <c r="AT69" s="2391"/>
      <c r="AU69" s="2391"/>
      <c r="AV69" s="2391"/>
      <c r="AW69" s="2391"/>
      <c r="AX69" s="2391"/>
      <c r="AY69" s="2391"/>
      <c r="AZ69" s="2391"/>
      <c r="BA69" s="2391"/>
      <c r="BB69" s="2391"/>
      <c r="BC69" s="2391"/>
      <c r="BD69" s="2391"/>
      <c r="BE69" s="2391"/>
      <c r="BF69" s="2391"/>
      <c r="BG69" s="2391"/>
      <c r="BH69" s="2391"/>
      <c r="BI69" s="2391"/>
      <c r="BJ69" s="2391"/>
      <c r="BK69" s="2391"/>
      <c r="BL69" s="2391"/>
      <c r="BM69" s="2391"/>
      <c r="BN69" s="2391"/>
      <c r="BO69" s="2391"/>
      <c r="BP69" s="2391"/>
      <c r="BQ69" s="2391"/>
      <c r="BR69" s="2391"/>
      <c r="BS69" s="2391"/>
      <c r="BT69" s="2391"/>
      <c r="BU69" s="2391"/>
      <c r="BV69" s="2391"/>
      <c r="BW69" s="2391"/>
      <c r="BX69" s="2391"/>
      <c r="BY69" s="2391"/>
      <c r="BZ69" s="2391"/>
      <c r="CA69" s="2391"/>
      <c r="CB69" s="2391"/>
      <c r="CC69" s="2391"/>
      <c r="CD69" s="2391"/>
      <c r="CE69" s="2391"/>
      <c r="CF69" s="2391"/>
      <c r="CG69" s="2391"/>
      <c r="CH69" s="2391"/>
      <c r="CI69" s="2391"/>
      <c r="CJ69" s="2391"/>
      <c r="CK69" s="2391"/>
      <c r="CL69" s="2391"/>
      <c r="CM69" s="2391"/>
      <c r="CN69" s="2391"/>
      <c r="CO69" s="2391"/>
      <c r="CP69" s="2391"/>
      <c r="CQ69" s="2391"/>
      <c r="CR69" s="2391"/>
      <c r="CS69" s="2391"/>
      <c r="CT69" s="2391"/>
      <c r="CU69" s="2391"/>
      <c r="CV69" s="2391"/>
      <c r="CW69" s="2391"/>
      <c r="CX69" s="2391"/>
      <c r="CY69" s="2391"/>
      <c r="CZ69" s="2391"/>
      <c r="DA69" s="2391"/>
      <c r="DB69" s="2391"/>
      <c r="DC69" s="2391"/>
      <c r="DD69" s="2391"/>
      <c r="DE69" s="2744"/>
      <c r="DF69" s="2291"/>
      <c r="DG69" s="2291"/>
      <c r="DM69" s="1161">
        <v>34</v>
      </c>
    </row>
    <row customHeight="1" ht="22.5" hidden="1">
      <c r="A70" s="1166" t="s">
        <v>83</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34">
        <v>0</v>
      </c>
      <c r="Q70" s="350">
        <v>3</v>
      </c>
      <c r="R70" s="350">
        <v>3</v>
      </c>
      <c r="S70" s="587">
        <v>12</v>
      </c>
      <c r="T70" s="1161">
        <v>31</v>
      </c>
      <c r="U70" s="1161">
        <v>0</v>
      </c>
      <c r="V70" s="1161">
        <v>0</v>
      </c>
      <c r="W70" s="1161">
        <v>0</v>
      </c>
      <c r="X70" s="1161">
        <v>0</v>
      </c>
      <c r="Y70" s="1161">
        <v>0</v>
      </c>
      <c r="Z70" s="1161">
        <v>0</v>
      </c>
      <c r="AA70" s="1161">
        <v>0</v>
      </c>
      <c r="AB70" s="1161">
        <v>0</v>
      </c>
      <c r="AC70" s="1161">
        <v>0</v>
      </c>
      <c r="AD70" s="1161">
        <v>24</v>
      </c>
      <c r="AE70" s="1161">
        <v>0</v>
      </c>
      <c r="AF70" s="1161">
        <v>24</v>
      </c>
      <c r="AG70" s="1161">
        <v>24</v>
      </c>
      <c r="AH70" s="1161">
        <v>11</v>
      </c>
      <c r="AI70" s="1161">
        <v>3</v>
      </c>
      <c r="AJ70" s="1161">
        <v>11</v>
      </c>
      <c r="AK70" s="1161">
        <v>0</v>
      </c>
      <c r="AL70" s="1641">
        <v>0</v>
      </c>
      <c r="AM70" s="1641">
        <v>0</v>
      </c>
      <c r="AN70" s="1641">
        <v>0</v>
      </c>
      <c r="AO70" s="1641">
        <v>0</v>
      </c>
      <c r="AP70" s="1641">
        <v>0</v>
      </c>
      <c r="AQ70" s="1641">
        <v>0</v>
      </c>
      <c r="AR70" s="1641">
        <v>0</v>
      </c>
      <c r="AS70" s="1641">
        <v>0</v>
      </c>
      <c r="AT70" s="1641">
        <v>0</v>
      </c>
      <c r="AU70" s="1641">
        <v>0</v>
      </c>
      <c r="AV70" s="1641">
        <v>0</v>
      </c>
      <c r="AW70" s="1641">
        <v>0</v>
      </c>
      <c r="AX70" s="1641">
        <v>0</v>
      </c>
      <c r="AY70" s="1641">
        <v>0</v>
      </c>
      <c r="AZ70" s="1641">
        <v>0</v>
      </c>
      <c r="BA70" s="1641">
        <v>0</v>
      </c>
      <c r="BB70" s="1641">
        <v>0</v>
      </c>
      <c r="BC70" s="1641">
        <v>0</v>
      </c>
      <c r="BD70" s="1641">
        <v>0</v>
      </c>
      <c r="BE70" s="1641">
        <v>0</v>
      </c>
      <c r="BF70" s="1641">
        <v>0</v>
      </c>
      <c r="BG70" s="1641">
        <v>0</v>
      </c>
      <c r="BH70" s="1641">
        <v>0</v>
      </c>
      <c r="BI70" s="1641">
        <v>0</v>
      </c>
      <c r="BJ70" s="1641">
        <v>0</v>
      </c>
      <c r="BK70" s="1641">
        <v>0</v>
      </c>
      <c r="BL70" s="1641">
        <v>0</v>
      </c>
      <c r="BM70" s="1641">
        <v>0</v>
      </c>
      <c r="BN70" s="1641">
        <v>0</v>
      </c>
      <c r="BO70" s="1641">
        <v>0</v>
      </c>
      <c r="BP70" s="1641">
        <v>0</v>
      </c>
      <c r="BQ70" s="1641">
        <v>0</v>
      </c>
      <c r="BR70" s="1641">
        <v>0</v>
      </c>
      <c r="BS70" s="1641">
        <v>0</v>
      </c>
      <c r="BT70" s="1641">
        <v>0</v>
      </c>
      <c r="BU70" s="1641">
        <v>0</v>
      </c>
      <c r="BV70" s="1641">
        <v>0</v>
      </c>
      <c r="BW70" s="1641">
        <v>0</v>
      </c>
      <c r="BX70" s="1641">
        <v>0</v>
      </c>
      <c r="BY70" s="1641">
        <v>0</v>
      </c>
      <c r="BZ70" s="1641">
        <v>0</v>
      </c>
      <c r="CA70" s="1641">
        <v>0</v>
      </c>
      <c r="CB70" s="1641">
        <v>0</v>
      </c>
      <c r="CC70" s="1641">
        <v>0</v>
      </c>
      <c r="CD70" s="1641">
        <v>0</v>
      </c>
      <c r="CE70" s="1641">
        <v>0</v>
      </c>
      <c r="CF70" s="1641">
        <v>0</v>
      </c>
      <c r="CG70" s="1641">
        <v>0</v>
      </c>
      <c r="CH70" s="1641">
        <v>0</v>
      </c>
      <c r="CI70" s="1641">
        <v>0</v>
      </c>
      <c r="CJ70" s="1641">
        <v>0</v>
      </c>
      <c r="CK70" s="1641">
        <v>0</v>
      </c>
      <c r="CL70" s="1641">
        <v>0</v>
      </c>
      <c r="CM70" s="1641">
        <v>0</v>
      </c>
      <c r="CN70" s="1641">
        <v>0</v>
      </c>
      <c r="CO70" s="1641">
        <v>0</v>
      </c>
      <c r="CP70" s="1641">
        <v>0</v>
      </c>
      <c r="CQ70" s="1641">
        <v>0</v>
      </c>
      <c r="CR70" s="1641">
        <v>0</v>
      </c>
      <c r="CS70" s="1641">
        <v>0</v>
      </c>
      <c r="CT70" s="1641">
        <v>0</v>
      </c>
      <c r="CU70" s="1641">
        <v>0</v>
      </c>
      <c r="CV70" s="1641">
        <v>0</v>
      </c>
      <c r="CW70" s="1641">
        <v>0</v>
      </c>
      <c r="CX70" s="1641">
        <v>0</v>
      </c>
      <c r="CY70" s="1641">
        <v>0</v>
      </c>
      <c r="CZ70" s="1641">
        <v>0</v>
      </c>
      <c r="DA70" s="1641">
        <v>0</v>
      </c>
      <c r="DB70" s="1641">
        <v>0</v>
      </c>
      <c r="DC70" s="1641">
        <v>0</v>
      </c>
      <c r="DD70" s="1641">
        <v>0</v>
      </c>
      <c r="DE70" s="2722">
        <v>0</v>
      </c>
      <c r="DF70" s="1161">
        <v>4</v>
      </c>
      <c r="DG70" s="1161">
        <v>115</v>
      </c>
      <c r="DH70" s="517">
        <v>10</v>
      </c>
      <c r="DI70" s="517">
        <v>10</v>
      </c>
      <c r="DJ70" s="517">
        <v>10</v>
      </c>
      <c r="DK70" s="517">
        <v>10</v>
      </c>
      <c r="DL70" s="517">
        <v>10</v>
      </c>
      <c r="DM70" s="1161">
        <v>23</v>
      </c>
    </row>
  </sheetData>
  <sheetProtection formatColumns="0" formatRows="0" autoFilter="0" sort="0" insertRows="0" insertColumns="1" deleteRows="0" deleteColumns="0"/>
  <mergeCells count="370">
    <mergeCell ref="T68:DG68"/>
    <mergeCell ref="T69:DG6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7:DG67"/>
    <mergeCell ref="T65:DG65"/>
    <mergeCell ref="AJ49:AJ50"/>
    <mergeCell ref="AK49:AK50"/>
    <mergeCell ref="DG49:DG51"/>
    <mergeCell ref="T63:DG63"/>
    <mergeCell ref="T64:DG64"/>
    <mergeCell ref="AA42:AB42"/>
    <mergeCell ref="AI42:AJ42"/>
    <mergeCell ref="E43:E6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K458805:DE458805 AI49 AK196661:DE196661 AI8 AC8 AA8 AI17 AK262197:DE262197 AA49 AC49 AK327733:DE327733 AA53 AC53 AI53 AK53 AQ53 AS53 AY53 BA53 BG53 BI53 BO53 BQ53 BW53 BY53 CE53 CG53 CM53 CO53 CU53 CW53 DC53 DE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EE6FB-44C6-3681-AD25-0.B05B84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424</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426</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427</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428</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431</v>
      </c>
      <c r="M7" s="543"/>
      <c r="N7" s="1372"/>
      <c r="P7" s="2263"/>
      <c r="Q7" s="2263">
        <v>1</v>
      </c>
      <c r="R7" s="1648"/>
      <c r="S7" s="2013">
        <f>$J7</f>
      </c>
      <c r="T7" s="292" t="s">
        <v>432</v>
      </c>
      <c r="U7" s="306"/>
      <c r="V7" s="2311"/>
      <c r="W7" s="2311"/>
      <c r="X7" s="2311"/>
      <c r="Y7" s="2311"/>
      <c r="Z7" s="2311"/>
      <c r="AA7" s="2311"/>
      <c r="AB7" s="2311"/>
      <c r="AC7" s="2311"/>
      <c r="AD7" s="2311"/>
      <c r="AE7" s="2311"/>
      <c r="AF7" s="2311"/>
      <c r="AG7" s="2311"/>
      <c r="AH7" s="2311"/>
      <c r="AI7" s="2311"/>
      <c r="AJ7" s="2311"/>
      <c r="AK7" s="2311"/>
      <c r="AL7" s="2311"/>
      <c r="AM7" s="2016" t="s">
        <v>433</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434</v>
      </c>
      <c r="M8" s="543"/>
      <c r="N8" s="1372"/>
      <c r="O8" s="1372"/>
      <c r="P8" s="2263"/>
      <c r="Q8" s="2263"/>
      <c r="R8" s="363">
        <v>1</v>
      </c>
      <c r="S8" s="2015">
        <f>$K8</f>
      </c>
      <c r="T8" s="2020"/>
      <c r="U8" s="2021"/>
      <c r="V8" s="2022"/>
      <c r="W8" s="1355"/>
      <c r="X8" s="2022"/>
      <c r="Y8" s="2023"/>
      <c r="Z8" s="2312"/>
      <c r="AA8" s="2118" t="s">
        <v>67</v>
      </c>
      <c r="AB8" s="2312"/>
      <c r="AC8" s="2118" t="s">
        <v>67</v>
      </c>
      <c r="AD8" s="2022"/>
      <c r="AE8" s="1355"/>
      <c r="AF8" s="2022"/>
      <c r="AG8" s="2023"/>
      <c r="AH8" s="2312"/>
      <c r="AI8" s="2118" t="s">
        <v>67</v>
      </c>
      <c r="AJ8" s="2312"/>
      <c r="AK8" s="2118" t="s">
        <v>67</v>
      </c>
      <c r="AL8" s="1355"/>
      <c r="AM8" s="2259" t="s">
        <v>435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161">
        <v>14</v>
      </c>
    </row>
    <row customHeight="1" ht="14.699999999999998">
      <c r="Q39" s="382"/>
      <c r="R39" s="382"/>
      <c r="S39" s="2279" t="s">
        <v>89</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475</v>
      </c>
      <c r="AE40" s="2289"/>
      <c r="AF40" s="2268" t="s">
        <v>457</v>
      </c>
      <c r="AG40" s="2269"/>
      <c r="AH40" s="2268" t="s">
        <v>458</v>
      </c>
      <c r="AI40" s="2275"/>
      <c r="AJ40" s="2269"/>
      <c r="AK40" s="2284"/>
      <c r="AL40" s="2287"/>
      <c r="AM40" s="2133"/>
      <c r="AS40" s="1161">
        <v>34</v>
      </c>
    </row>
    <row customHeight="1" ht="35.699999999999996">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207</v>
      </c>
      <c r="B44" s="1369" t="s">
        <v>208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506"/>
      <c r="AP44" s="506" t="str">
        <f>IF(T44="","",T44)</f>
        <v>Территория действия тарифа</v>
      </c>
      <c r="AQ44" s="506"/>
      <c r="AR44" s="506"/>
      <c r="AS44" s="1161">
        <v>21</v>
      </c>
    </row>
    <row customHeight="1" ht="24">
      <c r="A45" s="1369" t="s">
        <v>207</v>
      </c>
      <c r="B45" s="1369" t="s">
        <v>208</v>
      </c>
      <c r="C45" s="1369" t="s">
        <v>209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506"/>
      <c r="AP45" s="506" t="str">
        <f>IF(T45="","",T45)</f>
        <v>Наименование системы теплоснабжения </v>
      </c>
      <c r="AQ45" s="506"/>
      <c r="AR45" s="506"/>
      <c r="AS45" s="1161">
        <v>23</v>
      </c>
    </row>
    <row customHeight="1" ht="22.049999999999997">
      <c r="A46" s="1369" t="s">
        <v>207</v>
      </c>
      <c r="B46" s="1369" t="s">
        <v>208</v>
      </c>
      <c r="C46" s="1369" t="s">
        <v>209</v>
      </c>
      <c r="D46" s="1369" t="s">
        <v>210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506"/>
      <c r="AP46" s="506" t="str">
        <f>IF(T46="","",T46)</f>
        <v>Источник тепловой энергии  </v>
      </c>
      <c r="AQ46" s="506"/>
      <c r="AR46" s="506"/>
      <c r="AS46" s="1161">
        <v>21</v>
      </c>
    </row>
    <row s="1648" customFormat="1" customHeight="1" ht="0">
      <c r="A47" s="1349" t="s">
        <v>207</v>
      </c>
      <c r="B47" s="1349" t="s">
        <v>208</v>
      </c>
      <c r="C47" s="1349" t="s">
        <v>209</v>
      </c>
      <c r="D47" s="1349" t="s">
        <v>210</v>
      </c>
      <c r="E47" s="2265"/>
      <c r="F47" s="2265"/>
      <c r="G47" s="2265"/>
      <c r="H47" s="2265"/>
      <c r="I47" s="2262" t="str">
        <f>S46&amp;".1"</f>
        <v>....1</v>
      </c>
      <c r="J47" s="1349"/>
      <c r="K47" s="1349"/>
      <c r="L47" s="1352" t="s">
        <v>428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207</v>
      </c>
      <c r="B48" s="1369" t="s">
        <v>208</v>
      </c>
      <c r="C48" s="1369" t="s">
        <v>209</v>
      </c>
      <c r="D48" s="1369" t="s">
        <v>210</v>
      </c>
      <c r="E48" s="2265"/>
      <c r="F48" s="2265"/>
      <c r="G48" s="2265"/>
      <c r="H48" s="2265"/>
      <c r="I48" s="2292"/>
      <c r="J48" s="2262" t="str">
        <f>S46&amp;".1"</f>
        <v>....1</v>
      </c>
      <c r="K48" s="1369"/>
      <c r="L48" s="1370" t="s">
        <v>431</v>
      </c>
      <c r="P48" s="2263"/>
      <c r="Q48" s="2263">
        <v>1</v>
      </c>
      <c r="R48" s="363"/>
      <c r="S48" s="1342" t="str">
        <f>$J48</f>
        <v>....1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506"/>
      <c r="AP48" s="506" t="str">
        <f>IF(T48="","",T48)</f>
        <v>Группа потребителей</v>
      </c>
      <c r="AQ48" s="506"/>
      <c r="AR48" s="506"/>
      <c r="AS48" s="1161">
        <v>21</v>
      </c>
    </row>
    <row customHeight="1" ht="22.049999999999997">
      <c r="A49" s="1369" t="s">
        <v>207</v>
      </c>
      <c r="B49" s="1369" t="s">
        <v>208</v>
      </c>
      <c r="C49" s="1369" t="s">
        <v>209</v>
      </c>
      <c r="D49" s="1369" t="s">
        <v>210</v>
      </c>
      <c r="E49" s="2265"/>
      <c r="F49" s="2265"/>
      <c r="G49" s="2265"/>
      <c r="H49" s="2265"/>
      <c r="I49" s="2292"/>
      <c r="J49" s="2292"/>
      <c r="K49" s="2262" t="str">
        <f>J48&amp;".1"</f>
        <v>....1.1</v>
      </c>
      <c r="L49" s="1370" t="s">
        <v>434</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476</v>
      </c>
      <c r="AN49" s="517">
        <f>STRCHECKDATE(V50:AL50)</f>
      </c>
      <c r="AO49" s="506"/>
      <c r="AP49" s="506" t="str">
        <f>IF(T49="","",T49)</f>
        <v/>
      </c>
      <c r="AQ49" s="506"/>
      <c r="AR49" s="506"/>
      <c r="AS49" s="1161">
        <v>21</v>
      </c>
    </row>
    <row customHeight="1" ht="1.05">
      <c r="A50" s="1369" t="s">
        <v>207</v>
      </c>
      <c r="B50" s="1369" t="s">
        <v>208</v>
      </c>
      <c r="C50" s="1369" t="s">
        <v>209</v>
      </c>
      <c r="D50" s="1369" t="s">
        <v>210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207</v>
      </c>
      <c r="B51" s="1369" t="s">
        <v>208</v>
      </c>
      <c r="C51" s="1369" t="s">
        <v>209</v>
      </c>
      <c r="D51" s="1369" t="s">
        <v>210</v>
      </c>
      <c r="E51" s="2265"/>
      <c r="F51" s="2265"/>
      <c r="G51" s="2265"/>
      <c r="H51" s="2265"/>
      <c r="I51" s="2292"/>
      <c r="J51" s="2262"/>
      <c r="K51" s="1369"/>
      <c r="L51" s="1370"/>
      <c r="P51" s="2263"/>
      <c r="Q51" s="2263"/>
      <c r="R51" s="362"/>
      <c r="S51" s="1284"/>
      <c r="T51" s="293" t="s">
        <v>436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207</v>
      </c>
      <c r="B52" s="1369" t="s">
        <v>208</v>
      </c>
      <c r="C52" s="1369" t="s">
        <v>209</v>
      </c>
      <c r="D52" s="1369" t="s">
        <v>210</v>
      </c>
      <c r="E52" s="2265"/>
      <c r="F52" s="2265"/>
      <c r="G52" s="2265"/>
      <c r="H52" s="2265"/>
      <c r="I52" s="2262"/>
      <c r="J52" s="1369"/>
      <c r="K52" s="1369"/>
      <c r="L52" s="1370"/>
      <c r="P52" s="2263"/>
      <c r="Q52" s="1337"/>
      <c r="R52" s="362"/>
      <c r="S52" s="1284"/>
      <c r="T52" s="371" t="s">
        <v>437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207</v>
      </c>
      <c r="B53" s="1369" t="s">
        <v>208</v>
      </c>
      <c r="C53" s="1369" t="s">
        <v>209</v>
      </c>
      <c r="D53" s="1369" t="s">
        <v>210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207</v>
      </c>
      <c r="B54" s="1349" t="s">
        <v>208</v>
      </c>
      <c r="C54" s="1349" t="s">
        <v>209</v>
      </c>
      <c r="D54" s="1320"/>
      <c r="E54" s="2265"/>
      <c r="F54" s="2265"/>
      <c r="G54" s="2264"/>
      <c r="H54" s="1320"/>
      <c r="I54" s="1320"/>
      <c r="J54" s="1320"/>
      <c r="K54" s="1320"/>
      <c r="L54" s="1345"/>
      <c r="M54" s="1321"/>
      <c r="N54" s="132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207</v>
      </c>
      <c r="B55" s="1349" t="s">
        <v>208</v>
      </c>
      <c r="C55" s="1320"/>
      <c r="D55" s="1320"/>
      <c r="E55" s="2265"/>
      <c r="F55" s="2264"/>
      <c r="G55" s="1320"/>
      <c r="H55" s="1320"/>
      <c r="I55" s="1320"/>
      <c r="J55" s="1320"/>
      <c r="K55" s="1320"/>
      <c r="L55" s="1345"/>
      <c r="M55" s="1327"/>
      <c r="N55" s="132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207</v>
      </c>
      <c r="B56" s="1349"/>
      <c r="C56" s="1349"/>
      <c r="D56" s="1349"/>
      <c r="E56" s="2264"/>
      <c r="F56" s="1349"/>
      <c r="G56" s="1349"/>
      <c r="H56" s="1349"/>
      <c r="I56" s="1349"/>
      <c r="J56" s="1349"/>
      <c r="K56" s="1349"/>
      <c r="L56" s="1352"/>
      <c r="M56" s="1327"/>
      <c r="N56" s="1327"/>
      <c r="O56" s="524"/>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0E713-851A-3878-F014-0.482812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431</v>
      </c>
      <c r="M7" s="543"/>
      <c r="N7" s="1372"/>
      <c r="P7" s="2263"/>
      <c r="Q7" s="2263">
        <v>1</v>
      </c>
      <c r="R7" s="363"/>
      <c r="S7" s="1342">
        <f>$J7</f>
      </c>
      <c r="T7" s="292" t="s">
        <v>432</v>
      </c>
      <c r="U7" s="306"/>
      <c r="V7" s="2251"/>
      <c r="W7" s="2252"/>
      <c r="X7" s="2252"/>
      <c r="Y7" s="2252"/>
      <c r="Z7" s="2252"/>
      <c r="AA7" s="2252"/>
      <c r="AB7" s="2252"/>
      <c r="AC7" s="2253"/>
      <c r="AD7" s="2251"/>
      <c r="AE7" s="2252"/>
      <c r="AF7" s="2252"/>
      <c r="AG7" s="2252"/>
      <c r="AH7" s="2252"/>
      <c r="AI7" s="2252"/>
      <c r="AJ7" s="2252"/>
      <c r="AK7" s="2252"/>
      <c r="AL7" s="2253"/>
      <c r="AM7" s="1264" t="s">
        <v>433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434</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435</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170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171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172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45989</v>
      </c>
      <c r="W30" s="2270"/>
      <c r="X30" s="2270"/>
      <c r="Y30" s="2270"/>
      <c r="Z30" s="2270"/>
      <c r="AA30" s="2270"/>
      <c r="AB30" s="2270"/>
      <c r="AC30" s="332"/>
      <c r="AD30" s="2270" t="str">
        <f>IF(TITLE_DATE_PR_CHANGE="",IF(TITLE_DATE_PR="","",TITLE_DATE_PR),TITLE_DATE_PR_CHANGE)</f>
        <v>45989</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б/н</v>
      </c>
      <c r="W31" s="2257"/>
      <c r="X31" s="2257"/>
      <c r="Y31" s="2257"/>
      <c r="Z31" s="2257"/>
      <c r="AA31" s="2257"/>
      <c r="AB31" s="2257"/>
      <c r="AC31" s="332"/>
      <c r="AD31" s="2257" t="str">
        <f>IF(TITLE_NUMBER_PR_CHANGE="",IF(TITLE_NUMBER_PR="","",TITLE_NUMBER_PR),TITLE_NUMBER_PR_CHANGE)</f>
        <v>б/н</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45989</v>
      </c>
      <c r="W34" s="2270"/>
      <c r="X34" s="2270"/>
      <c r="Y34" s="2270"/>
      <c r="Z34" s="2270"/>
      <c r="AA34" s="2270"/>
      <c r="AB34" s="2270"/>
      <c r="AC34" s="332"/>
      <c r="AD34" s="2270" t="str">
        <f>IF(TITLE_DATE_PR_CHANGE="",IF(TITLE_DATE_PR="","",TITLE_DATE_PR),TITLE_DATE_PR_CHANGE)</f>
        <v>45989</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б/н</v>
      </c>
      <c r="W35" s="2257"/>
      <c r="X35" s="2257"/>
      <c r="Y35" s="2257"/>
      <c r="Z35" s="2257"/>
      <c r="AA35" s="2257"/>
      <c r="AB35" s="2257"/>
      <c r="AC35" s="332"/>
      <c r="AD35" s="2257" t="str">
        <f>IF(TITLE_NUMBER_PR_CHANGE="",IF(TITLE_NUMBER_PR="","",TITLE_NUMBER_PR),TITLE_NUMBER_PR_CHANGE)</f>
        <v>б/н</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326</v>
      </c>
      <c r="AS38" s="1161">
        <v>14</v>
      </c>
    </row>
    <row customHeight="1" ht="14.699999999999998">
      <c r="Q39" s="382"/>
      <c r="R39" s="382"/>
      <c r="S39" s="2279" t="s">
        <v>89</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475</v>
      </c>
      <c r="AE40" s="2289"/>
      <c r="AF40" s="2268" t="s">
        <v>457</v>
      </c>
      <c r="AG40" s="2269"/>
      <c r="AH40" s="2268" t="s">
        <v>458</v>
      </c>
      <c r="AI40" s="2275"/>
      <c r="AJ40" s="2269"/>
      <c r="AK40" s="2284"/>
      <c r="AL40" s="2287"/>
      <c r="AM40" s="2133"/>
      <c r="AS40" s="1161">
        <v>34</v>
      </c>
    </row>
    <row customHeight="1" ht="35.699999999999996">
      <c r="A41" s="1376"/>
      <c r="B41" s="1376" t="s">
        <v>137</v>
      </c>
      <c r="C41" s="1376" t="s">
        <v>138</v>
      </c>
      <c r="D41" s="1376" t="s">
        <v>139</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213</v>
      </c>
      <c r="B44" s="1369" t="s">
        <v>214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423</v>
      </c>
      <c r="AO44" s="506"/>
      <c r="AP44" s="506" t="str">
        <f>IF(T44="","",T44)</f>
        <v>Территория действия тарифа</v>
      </c>
      <c r="AQ44" s="506"/>
      <c r="AR44" s="506"/>
      <c r="AS44" s="1161">
        <v>21</v>
      </c>
    </row>
    <row customHeight="1" ht="24">
      <c r="A45" s="1369" t="s">
        <v>213</v>
      </c>
      <c r="B45" s="1369" t="s">
        <v>214</v>
      </c>
      <c r="C45" s="1369" t="s">
        <v>215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425</v>
      </c>
      <c r="AO45" s="506"/>
      <c r="AP45" s="506" t="str">
        <f>IF(T45="","",T45)</f>
        <v>Наименование системы теплоснабжения </v>
      </c>
      <c r="AQ45" s="506"/>
      <c r="AR45" s="506"/>
      <c r="AS45" s="1161">
        <v>23</v>
      </c>
    </row>
    <row customHeight="1" ht="22.049999999999997">
      <c r="A46" s="1369" t="s">
        <v>213</v>
      </c>
      <c r="B46" s="1369" t="s">
        <v>214</v>
      </c>
      <c r="C46" s="1369" t="s">
        <v>215</v>
      </c>
      <c r="D46" s="1369" t="s">
        <v>216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427</v>
      </c>
      <c r="AO46" s="506"/>
      <c r="AP46" s="506" t="str">
        <f>IF(T46="","",T46)</f>
        <v>Источник тепловой энергии  </v>
      </c>
      <c r="AQ46" s="506"/>
      <c r="AR46" s="506"/>
      <c r="AS46" s="1161">
        <v>21</v>
      </c>
    </row>
    <row s="1648" customFormat="1" customHeight="1" ht="0">
      <c r="A47" s="1349" t="s">
        <v>213</v>
      </c>
      <c r="B47" s="1349" t="s">
        <v>214</v>
      </c>
      <c r="C47" s="1349" t="s">
        <v>215</v>
      </c>
      <c r="D47" s="1349" t="s">
        <v>216</v>
      </c>
      <c r="E47" s="2265"/>
      <c r="F47" s="2265"/>
      <c r="G47" s="2265"/>
      <c r="H47" s="2265"/>
      <c r="I47" s="2262" t="str">
        <f>S46&amp;".1"</f>
        <v>....1</v>
      </c>
      <c r="J47" s="1349"/>
      <c r="K47" s="1349"/>
      <c r="L47" s="1352" t="s">
        <v>428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213</v>
      </c>
      <c r="B48" s="1369" t="s">
        <v>214</v>
      </c>
      <c r="C48" s="1369" t="s">
        <v>215</v>
      </c>
      <c r="D48" s="1369" t="s">
        <v>216</v>
      </c>
      <c r="E48" s="2265"/>
      <c r="F48" s="2265"/>
      <c r="G48" s="2265"/>
      <c r="H48" s="2265"/>
      <c r="I48" s="2292"/>
      <c r="J48" s="2262" t="str">
        <f>S46&amp;".1"</f>
        <v>....1</v>
      </c>
      <c r="K48" s="1369"/>
      <c r="L48" s="1370" t="s">
        <v>431</v>
      </c>
      <c r="P48" s="2263"/>
      <c r="Q48" s="2263">
        <v>1</v>
      </c>
      <c r="R48" s="363"/>
      <c r="S48" s="1342" t="str">
        <f>$J48</f>
        <v>....1</v>
      </c>
      <c r="T48" s="292" t="s">
        <v>432</v>
      </c>
      <c r="U48" s="306"/>
      <c r="V48" s="2251"/>
      <c r="W48" s="2252"/>
      <c r="X48" s="2252"/>
      <c r="Y48" s="2252"/>
      <c r="Z48" s="2252"/>
      <c r="AA48" s="2252"/>
      <c r="AB48" s="2252"/>
      <c r="AC48" s="2253"/>
      <c r="AD48" s="2251"/>
      <c r="AE48" s="2252"/>
      <c r="AF48" s="2252"/>
      <c r="AG48" s="2252"/>
      <c r="AH48" s="2252"/>
      <c r="AI48" s="2252"/>
      <c r="AJ48" s="2252"/>
      <c r="AK48" s="2252"/>
      <c r="AL48" s="2253"/>
      <c r="AM48" s="1264" t="s">
        <v>433</v>
      </c>
      <c r="AO48" s="506"/>
      <c r="AP48" s="506" t="str">
        <f>IF(T48="","",T48)</f>
        <v>Группа потребителей</v>
      </c>
      <c r="AQ48" s="506"/>
      <c r="AR48" s="506"/>
      <c r="AS48" s="1161">
        <v>21</v>
      </c>
    </row>
    <row customHeight="1" ht="22.049999999999997">
      <c r="A49" s="1369" t="s">
        <v>213</v>
      </c>
      <c r="B49" s="1369" t="s">
        <v>214</v>
      </c>
      <c r="C49" s="1369" t="s">
        <v>215</v>
      </c>
      <c r="D49" s="1369" t="s">
        <v>216</v>
      </c>
      <c r="E49" s="2265"/>
      <c r="F49" s="2265"/>
      <c r="G49" s="2265"/>
      <c r="H49" s="2265"/>
      <c r="I49" s="2292"/>
      <c r="J49" s="2292"/>
      <c r="K49" s="2262" t="str">
        <f>J48&amp;".1"</f>
        <v>....1.1</v>
      </c>
      <c r="L49" s="1370" t="s">
        <v>434</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476</v>
      </c>
      <c r="AN49" s="517">
        <f>STRCHECKDATE(V50:AL50)</f>
      </c>
      <c r="AO49" s="506"/>
      <c r="AP49" s="506" t="str">
        <f>IF(T49="","",T49)</f>
        <v/>
      </c>
      <c r="AQ49" s="506"/>
      <c r="AR49" s="506"/>
      <c r="AS49" s="1161">
        <v>21</v>
      </c>
    </row>
    <row customHeight="1" ht="0">
      <c r="A50" s="1369" t="s">
        <v>213</v>
      </c>
      <c r="B50" s="1369" t="s">
        <v>214</v>
      </c>
      <c r="C50" s="1369" t="s">
        <v>215</v>
      </c>
      <c r="D50" s="1369" t="s">
        <v>216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213</v>
      </c>
      <c r="B51" s="1369" t="s">
        <v>214</v>
      </c>
      <c r="C51" s="1369" t="s">
        <v>215</v>
      </c>
      <c r="D51" s="1369" t="s">
        <v>216</v>
      </c>
      <c r="E51" s="2265"/>
      <c r="F51" s="2265"/>
      <c r="G51" s="2265"/>
      <c r="H51" s="2265"/>
      <c r="I51" s="2292"/>
      <c r="J51" s="2262"/>
      <c r="K51" s="1369"/>
      <c r="L51" s="1370"/>
      <c r="P51" s="2263"/>
      <c r="Q51" s="2263"/>
      <c r="R51" s="362"/>
      <c r="S51" s="1284"/>
      <c r="T51" s="293" t="s">
        <v>436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213</v>
      </c>
      <c r="B52" s="1369" t="s">
        <v>214</v>
      </c>
      <c r="C52" s="1369" t="s">
        <v>215</v>
      </c>
      <c r="D52" s="1369" t="s">
        <v>216</v>
      </c>
      <c r="E52" s="2265"/>
      <c r="F52" s="2265"/>
      <c r="G52" s="2265"/>
      <c r="H52" s="2265"/>
      <c r="I52" s="2262"/>
      <c r="J52" s="1369"/>
      <c r="K52" s="1369"/>
      <c r="L52" s="1370"/>
      <c r="P52" s="2263"/>
      <c r="Q52" s="1337"/>
      <c r="R52" s="362"/>
      <c r="S52" s="1284"/>
      <c r="T52" s="371" t="s">
        <v>437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213</v>
      </c>
      <c r="B53" s="1369" t="s">
        <v>214</v>
      </c>
      <c r="C53" s="1369" t="s">
        <v>215</v>
      </c>
      <c r="D53" s="1369" t="s">
        <v>216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213</v>
      </c>
      <c r="B54" s="1349" t="s">
        <v>214</v>
      </c>
      <c r="C54" s="1349" t="s">
        <v>215</v>
      </c>
      <c r="D54" s="1320"/>
      <c r="E54" s="2265"/>
      <c r="F54" s="2265"/>
      <c r="G54" s="2264"/>
      <c r="H54" s="1320"/>
      <c r="I54" s="1320"/>
      <c r="J54" s="1320"/>
      <c r="K54" s="1320"/>
      <c r="L54" s="1345"/>
      <c r="M54" s="1321"/>
      <c r="N54" s="1321"/>
      <c r="P54" s="1322"/>
      <c r="Q54" s="1323"/>
      <c r="R54" s="1322"/>
      <c r="S54" s="1328"/>
      <c r="T54" s="1331" t="s">
        <v>170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213</v>
      </c>
      <c r="B55" s="1349" t="s">
        <v>214</v>
      </c>
      <c r="C55" s="1320"/>
      <c r="D55" s="1320"/>
      <c r="E55" s="2265"/>
      <c r="F55" s="2264"/>
      <c r="G55" s="1320"/>
      <c r="H55" s="1320"/>
      <c r="I55" s="1320"/>
      <c r="J55" s="1320"/>
      <c r="K55" s="1320"/>
      <c r="L55" s="1345"/>
      <c r="M55" s="1327"/>
      <c r="N55" s="1327"/>
      <c r="P55" s="1322"/>
      <c r="Q55" s="1323"/>
      <c r="R55" s="1322"/>
      <c r="S55" s="1328"/>
      <c r="T55" s="1331" t="s">
        <v>171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213</v>
      </c>
      <c r="B56" s="1349"/>
      <c r="C56" s="1349"/>
      <c r="D56" s="1349"/>
      <c r="E56" s="2264"/>
      <c r="F56" s="1349"/>
      <c r="G56" s="1349"/>
      <c r="H56" s="1349"/>
      <c r="I56" s="1349"/>
      <c r="J56" s="1349"/>
      <c r="K56" s="1349"/>
      <c r="L56" s="1352"/>
      <c r="M56" s="1327"/>
      <c r="N56" s="1327"/>
      <c r="O56" s="524"/>
      <c r="P56" s="386"/>
      <c r="Q56" s="1350"/>
      <c r="R56" s="386"/>
      <c r="S56" s="1328"/>
      <c r="T56" s="1331" t="s">
        <v>172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189</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D8085-6BE1-0FE6-9944-0.9633F8F8}" mc:Ignorable="x14ac xr xr2 xr3">
  <sheetPr>
    <tabColor theme="6" tint="0.4"/>
  </sheetPr>
  <dimension ref="A1:DZ78"/>
  <sheetViews>
    <sheetView topLeftCell="A1" showGridLines="0" zoomScale="90" workbookViewId="0">
      <selection activeCell="CB62" sqref="CB62"/>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customWidth="1"/>
    <col min="122" max="122" style="70" width="10.57421875" hidden="1"/>
    <col min="123" max="123" style="1641" width="4.00390625" customWidth="1"/>
    <col min="124" max="124" style="1641" width="115.00390625" customWidth="1"/>
    <col min="125" max="129" style="1648" width="10.00390625" customWidth="1"/>
    <col min="130" max="130" style="1641" width="10.57421875" hidden="1"/>
  </cols>
  <sheetData>
    <row customHeight="1" ht="22.5" hidden="1">
      <c r="AB1" s="333"/>
      <c r="AC1" s="333"/>
      <c r="AK1" s="333"/>
      <c r="AL1" s="333"/>
      <c r="AP1" s="1641"/>
      <c r="AQ1" s="1641"/>
      <c r="AR1" s="1641"/>
      <c r="AS1" s="1641"/>
      <c r="AT1" s="1641"/>
      <c r="AU1" s="1641"/>
      <c r="AV1" s="1641"/>
      <c r="AW1" s="1641"/>
      <c r="AX1" s="1641"/>
      <c r="AY1" s="1641"/>
      <c r="AZ1" s="1641"/>
      <c r="BA1" s="1641"/>
      <c r="BB1" s="1641"/>
      <c r="BC1" s="1641"/>
      <c r="BD1" s="1641"/>
      <c r="BE1" s="1641"/>
      <c r="BF1" s="1641"/>
      <c r="BG1" s="1641"/>
      <c r="BH1" s="1641"/>
      <c r="BI1" s="1641"/>
      <c r="BJ1" s="1641"/>
      <c r="BK1" s="1641"/>
      <c r="BL1" s="1641"/>
      <c r="BM1" s="1641"/>
      <c r="BN1" s="1641"/>
      <c r="BO1" s="1641"/>
      <c r="BP1" s="1641"/>
      <c r="BQ1" s="1641"/>
      <c r="BR1" s="1641"/>
      <c r="BS1" s="1641"/>
      <c r="BT1" s="1641"/>
      <c r="BU1" s="1641"/>
      <c r="BV1" s="1641"/>
      <c r="BW1" s="1641"/>
      <c r="BX1" s="1641"/>
      <c r="BY1" s="1641"/>
      <c r="BZ1" s="1641"/>
      <c r="CA1" s="1641"/>
      <c r="CB1" s="1641"/>
      <c r="CC1" s="1641"/>
      <c r="CD1" s="1641"/>
      <c r="CE1" s="1641"/>
      <c r="CF1" s="1641"/>
      <c r="CG1" s="1641"/>
      <c r="CH1" s="1641"/>
      <c r="CI1" s="1641"/>
      <c r="CJ1" s="1641"/>
      <c r="CK1" s="1641"/>
      <c r="CL1" s="1641"/>
      <c r="CM1" s="1641"/>
      <c r="CN1" s="1641"/>
      <c r="CO1" s="1641"/>
      <c r="CP1" s="1641"/>
      <c r="CQ1" s="1641"/>
      <c r="CR1" s="1641"/>
      <c r="CS1" s="1641"/>
      <c r="CT1" s="1641"/>
      <c r="CU1" s="1641"/>
      <c r="CV1" s="1641"/>
      <c r="CW1" s="1641"/>
      <c r="CX1" s="1641"/>
      <c r="CY1" s="1641"/>
      <c r="CZ1" s="1641"/>
      <c r="DA1" s="1641"/>
      <c r="DB1" s="1641"/>
      <c r="DC1" s="1641"/>
      <c r="DD1" s="1641"/>
      <c r="DE1" s="1641"/>
      <c r="DF1" s="1641"/>
      <c r="DG1" s="1641"/>
      <c r="DH1" s="1641"/>
      <c r="DI1" s="1641"/>
      <c r="DJ1" s="1641"/>
      <c r="DK1" s="1641"/>
      <c r="DL1" s="1641"/>
      <c r="DM1" s="1641"/>
      <c r="DN1" s="1641"/>
      <c r="DO1" s="1641"/>
      <c r="DP1" s="1641"/>
      <c r="DQ1" s="1641"/>
      <c r="DR1" s="2722"/>
      <c r="DZ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8"/>
      <c r="AQ2" s="2249"/>
      <c r="AR2" s="2249"/>
      <c r="AS2" s="2249"/>
      <c r="AT2" s="2249"/>
      <c r="AU2" s="2249"/>
      <c r="AV2" s="2249"/>
      <c r="AW2" s="2249"/>
      <c r="AX2" s="2250"/>
      <c r="AY2" s="2248"/>
      <c r="AZ2" s="2249"/>
      <c r="BA2" s="2249"/>
      <c r="BB2" s="2249"/>
      <c r="BC2" s="2249"/>
      <c r="BD2" s="2249"/>
      <c r="BE2" s="2249"/>
      <c r="BF2" s="2249"/>
      <c r="BG2" s="2250"/>
      <c r="BH2" s="2248"/>
      <c r="BI2" s="2249"/>
      <c r="BJ2" s="2249"/>
      <c r="BK2" s="2249"/>
      <c r="BL2" s="2249"/>
      <c r="BM2" s="2249"/>
      <c r="BN2" s="2249"/>
      <c r="BO2" s="2249"/>
      <c r="BP2" s="2250"/>
      <c r="BQ2" s="2248"/>
      <c r="BR2" s="2249"/>
      <c r="BS2" s="2249"/>
      <c r="BT2" s="2249"/>
      <c r="BU2" s="2249"/>
      <c r="BV2" s="2249"/>
      <c r="BW2" s="2249"/>
      <c r="BX2" s="2249"/>
      <c r="BY2" s="2250"/>
      <c r="BZ2" s="2248"/>
      <c r="CA2" s="2249"/>
      <c r="CB2" s="2249"/>
      <c r="CC2" s="2249"/>
      <c r="CD2" s="2249"/>
      <c r="CE2" s="2249"/>
      <c r="CF2" s="2249"/>
      <c r="CG2" s="2249"/>
      <c r="CH2" s="2250"/>
      <c r="CI2" s="2248"/>
      <c r="CJ2" s="2249"/>
      <c r="CK2" s="2249"/>
      <c r="CL2" s="2249"/>
      <c r="CM2" s="2249"/>
      <c r="CN2" s="2249"/>
      <c r="CO2" s="2249"/>
      <c r="CP2" s="2249"/>
      <c r="CQ2" s="2250"/>
      <c r="CR2" s="2248"/>
      <c r="CS2" s="2249"/>
      <c r="CT2" s="2249"/>
      <c r="CU2" s="2249"/>
      <c r="CV2" s="2249"/>
      <c r="CW2" s="2249"/>
      <c r="CX2" s="2249"/>
      <c r="CY2" s="2249"/>
      <c r="CZ2" s="2250"/>
      <c r="DA2" s="2248"/>
      <c r="DB2" s="2249"/>
      <c r="DC2" s="2249"/>
      <c r="DD2" s="2249"/>
      <c r="DE2" s="2249"/>
      <c r="DF2" s="2249"/>
      <c r="DG2" s="2249"/>
      <c r="DH2" s="2249"/>
      <c r="DI2" s="2250"/>
      <c r="DJ2" s="2248"/>
      <c r="DK2" s="2249"/>
      <c r="DL2" s="2249"/>
      <c r="DM2" s="2249"/>
      <c r="DN2" s="2249"/>
      <c r="DO2" s="2249"/>
      <c r="DP2" s="2249"/>
      <c r="DQ2" s="2249"/>
      <c r="DR2" s="2723"/>
      <c r="DS2" s="2250"/>
      <c r="DT2" s="1264" t="s">
        <v>421</v>
      </c>
      <c r="DV2" s="506"/>
      <c r="DW2" s="506" t="str">
        <f>IF(V2="","",V2)</f>
        <v>Наименование тарифа</v>
      </c>
      <c r="DX2" s="506"/>
      <c r="DY2" s="506"/>
      <c r="DZ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422</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8"/>
      <c r="AQ3" s="2249"/>
      <c r="AR3" s="2249"/>
      <c r="AS3" s="2249"/>
      <c r="AT3" s="2249"/>
      <c r="AU3" s="2249"/>
      <c r="AV3" s="2249"/>
      <c r="AW3" s="2249"/>
      <c r="AX3" s="2250"/>
      <c r="AY3" s="2248"/>
      <c r="AZ3" s="2249"/>
      <c r="BA3" s="2249"/>
      <c r="BB3" s="2249"/>
      <c r="BC3" s="2249"/>
      <c r="BD3" s="2249"/>
      <c r="BE3" s="2249"/>
      <c r="BF3" s="2249"/>
      <c r="BG3" s="2250"/>
      <c r="BH3" s="2248"/>
      <c r="BI3" s="2249"/>
      <c r="BJ3" s="2249"/>
      <c r="BK3" s="2249"/>
      <c r="BL3" s="2249"/>
      <c r="BM3" s="2249"/>
      <c r="BN3" s="2249"/>
      <c r="BO3" s="2249"/>
      <c r="BP3" s="2250"/>
      <c r="BQ3" s="2248"/>
      <c r="BR3" s="2249"/>
      <c r="BS3" s="2249"/>
      <c r="BT3" s="2249"/>
      <c r="BU3" s="2249"/>
      <c r="BV3" s="2249"/>
      <c r="BW3" s="2249"/>
      <c r="BX3" s="2249"/>
      <c r="BY3" s="2250"/>
      <c r="BZ3" s="2248"/>
      <c r="CA3" s="2249"/>
      <c r="CB3" s="2249"/>
      <c r="CC3" s="2249"/>
      <c r="CD3" s="2249"/>
      <c r="CE3" s="2249"/>
      <c r="CF3" s="2249"/>
      <c r="CG3" s="2249"/>
      <c r="CH3" s="2250"/>
      <c r="CI3" s="2248"/>
      <c r="CJ3" s="2249"/>
      <c r="CK3" s="2249"/>
      <c r="CL3" s="2249"/>
      <c r="CM3" s="2249"/>
      <c r="CN3" s="2249"/>
      <c r="CO3" s="2249"/>
      <c r="CP3" s="2249"/>
      <c r="CQ3" s="2250"/>
      <c r="CR3" s="2248"/>
      <c r="CS3" s="2249"/>
      <c r="CT3" s="2249"/>
      <c r="CU3" s="2249"/>
      <c r="CV3" s="2249"/>
      <c r="CW3" s="2249"/>
      <c r="CX3" s="2249"/>
      <c r="CY3" s="2249"/>
      <c r="CZ3" s="2250"/>
      <c r="DA3" s="2248"/>
      <c r="DB3" s="2249"/>
      <c r="DC3" s="2249"/>
      <c r="DD3" s="2249"/>
      <c r="DE3" s="2249"/>
      <c r="DF3" s="2249"/>
      <c r="DG3" s="2249"/>
      <c r="DH3" s="2249"/>
      <c r="DI3" s="2250"/>
      <c r="DJ3" s="2248"/>
      <c r="DK3" s="2249"/>
      <c r="DL3" s="2249"/>
      <c r="DM3" s="2249"/>
      <c r="DN3" s="2249"/>
      <c r="DO3" s="2249"/>
      <c r="DP3" s="2249"/>
      <c r="DQ3" s="2249"/>
      <c r="DR3" s="2723"/>
      <c r="DS3" s="2250"/>
      <c r="DT3" s="1264" t="s">
        <v>423</v>
      </c>
      <c r="DV3" s="506"/>
      <c r="DW3" s="506" t="str">
        <f>IF(V3="","",V3)</f>
        <v>Территория действия тарифа</v>
      </c>
      <c r="DX3" s="506"/>
      <c r="DY3" s="506"/>
      <c r="DZ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424</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8"/>
      <c r="AQ4" s="2249"/>
      <c r="AR4" s="2249"/>
      <c r="AS4" s="2249"/>
      <c r="AT4" s="2249"/>
      <c r="AU4" s="2249"/>
      <c r="AV4" s="2249"/>
      <c r="AW4" s="2249"/>
      <c r="AX4" s="2250"/>
      <c r="AY4" s="2248"/>
      <c r="AZ4" s="2249"/>
      <c r="BA4" s="2249"/>
      <c r="BB4" s="2249"/>
      <c r="BC4" s="2249"/>
      <c r="BD4" s="2249"/>
      <c r="BE4" s="2249"/>
      <c r="BF4" s="2249"/>
      <c r="BG4" s="2250"/>
      <c r="BH4" s="2248"/>
      <c r="BI4" s="2249"/>
      <c r="BJ4" s="2249"/>
      <c r="BK4" s="2249"/>
      <c r="BL4" s="2249"/>
      <c r="BM4" s="2249"/>
      <c r="BN4" s="2249"/>
      <c r="BO4" s="2249"/>
      <c r="BP4" s="2250"/>
      <c r="BQ4" s="2248"/>
      <c r="BR4" s="2249"/>
      <c r="BS4" s="2249"/>
      <c r="BT4" s="2249"/>
      <c r="BU4" s="2249"/>
      <c r="BV4" s="2249"/>
      <c r="BW4" s="2249"/>
      <c r="BX4" s="2249"/>
      <c r="BY4" s="2250"/>
      <c r="BZ4" s="2248"/>
      <c r="CA4" s="2249"/>
      <c r="CB4" s="2249"/>
      <c r="CC4" s="2249"/>
      <c r="CD4" s="2249"/>
      <c r="CE4" s="2249"/>
      <c r="CF4" s="2249"/>
      <c r="CG4" s="2249"/>
      <c r="CH4" s="2250"/>
      <c r="CI4" s="2248"/>
      <c r="CJ4" s="2249"/>
      <c r="CK4" s="2249"/>
      <c r="CL4" s="2249"/>
      <c r="CM4" s="2249"/>
      <c r="CN4" s="2249"/>
      <c r="CO4" s="2249"/>
      <c r="CP4" s="2249"/>
      <c r="CQ4" s="2250"/>
      <c r="CR4" s="2248"/>
      <c r="CS4" s="2249"/>
      <c r="CT4" s="2249"/>
      <c r="CU4" s="2249"/>
      <c r="CV4" s="2249"/>
      <c r="CW4" s="2249"/>
      <c r="CX4" s="2249"/>
      <c r="CY4" s="2249"/>
      <c r="CZ4" s="2250"/>
      <c r="DA4" s="2248"/>
      <c r="DB4" s="2249"/>
      <c r="DC4" s="2249"/>
      <c r="DD4" s="2249"/>
      <c r="DE4" s="2249"/>
      <c r="DF4" s="2249"/>
      <c r="DG4" s="2249"/>
      <c r="DH4" s="2249"/>
      <c r="DI4" s="2250"/>
      <c r="DJ4" s="2248"/>
      <c r="DK4" s="2249"/>
      <c r="DL4" s="2249"/>
      <c r="DM4" s="2249"/>
      <c r="DN4" s="2249"/>
      <c r="DO4" s="2249"/>
      <c r="DP4" s="2249"/>
      <c r="DQ4" s="2249"/>
      <c r="DR4" s="2723"/>
      <c r="DS4" s="2250"/>
      <c r="DT4" s="1264" t="s">
        <v>425</v>
      </c>
      <c r="DV4" s="506"/>
      <c r="DW4" s="506" t="str">
        <f>IF(V4="","",V4)</f>
        <v>Наименование системы теплоснабжения </v>
      </c>
      <c r="DX4" s="506"/>
      <c r="DY4" s="506"/>
      <c r="DZ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426</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48"/>
      <c r="AQ5" s="2249"/>
      <c r="AR5" s="2249"/>
      <c r="AS5" s="2249"/>
      <c r="AT5" s="2249"/>
      <c r="AU5" s="2249"/>
      <c r="AV5" s="2249"/>
      <c r="AW5" s="2249"/>
      <c r="AX5" s="2250"/>
      <c r="AY5" s="2248"/>
      <c r="AZ5" s="2249"/>
      <c r="BA5" s="2249"/>
      <c r="BB5" s="2249"/>
      <c r="BC5" s="2249"/>
      <c r="BD5" s="2249"/>
      <c r="BE5" s="2249"/>
      <c r="BF5" s="2249"/>
      <c r="BG5" s="2250"/>
      <c r="BH5" s="2248"/>
      <c r="BI5" s="2249"/>
      <c r="BJ5" s="2249"/>
      <c r="BK5" s="2249"/>
      <c r="BL5" s="2249"/>
      <c r="BM5" s="2249"/>
      <c r="BN5" s="2249"/>
      <c r="BO5" s="2249"/>
      <c r="BP5" s="2250"/>
      <c r="BQ5" s="2248"/>
      <c r="BR5" s="2249"/>
      <c r="BS5" s="2249"/>
      <c r="BT5" s="2249"/>
      <c r="BU5" s="2249"/>
      <c r="BV5" s="2249"/>
      <c r="BW5" s="2249"/>
      <c r="BX5" s="2249"/>
      <c r="BY5" s="2250"/>
      <c r="BZ5" s="2248"/>
      <c r="CA5" s="2249"/>
      <c r="CB5" s="2249"/>
      <c r="CC5" s="2249"/>
      <c r="CD5" s="2249"/>
      <c r="CE5" s="2249"/>
      <c r="CF5" s="2249"/>
      <c r="CG5" s="2249"/>
      <c r="CH5" s="2250"/>
      <c r="CI5" s="2248"/>
      <c r="CJ5" s="2249"/>
      <c r="CK5" s="2249"/>
      <c r="CL5" s="2249"/>
      <c r="CM5" s="2249"/>
      <c r="CN5" s="2249"/>
      <c r="CO5" s="2249"/>
      <c r="CP5" s="2249"/>
      <c r="CQ5" s="2250"/>
      <c r="CR5" s="2248"/>
      <c r="CS5" s="2249"/>
      <c r="CT5" s="2249"/>
      <c r="CU5" s="2249"/>
      <c r="CV5" s="2249"/>
      <c r="CW5" s="2249"/>
      <c r="CX5" s="2249"/>
      <c r="CY5" s="2249"/>
      <c r="CZ5" s="2250"/>
      <c r="DA5" s="2248"/>
      <c r="DB5" s="2249"/>
      <c r="DC5" s="2249"/>
      <c r="DD5" s="2249"/>
      <c r="DE5" s="2249"/>
      <c r="DF5" s="2249"/>
      <c r="DG5" s="2249"/>
      <c r="DH5" s="2249"/>
      <c r="DI5" s="2250"/>
      <c r="DJ5" s="2248"/>
      <c r="DK5" s="2249"/>
      <c r="DL5" s="2249"/>
      <c r="DM5" s="2249"/>
      <c r="DN5" s="2249"/>
      <c r="DO5" s="2249"/>
      <c r="DP5" s="2249"/>
      <c r="DQ5" s="2249"/>
      <c r="DR5" s="2723"/>
      <c r="DS5" s="2250"/>
      <c r="DT5" s="1264" t="s">
        <v>427</v>
      </c>
      <c r="DV5" s="506"/>
      <c r="DW5" s="506" t="str">
        <f>IF(V5="","",V5)</f>
        <v>Источник тепловой энергии  </v>
      </c>
      <c r="DX5" s="506"/>
      <c r="DY5" s="506"/>
      <c r="DZ5" s="1161">
        <v>0</v>
      </c>
    </row>
    <row customHeight="1" ht="14.25" hidden="1">
      <c r="A6" s="1273"/>
      <c r="B6" s="1273"/>
      <c r="C6" s="1273"/>
      <c r="D6" s="1273"/>
      <c r="E6" s="2296"/>
      <c r="F6" s="2296"/>
      <c r="G6" s="2296"/>
      <c r="H6" s="2296"/>
      <c r="I6" s="2133">
        <f>U5&amp;".1"</f>
      </c>
      <c r="J6" s="1273"/>
      <c r="K6" s="1273"/>
      <c r="L6" s="1273"/>
      <c r="M6" s="1316" t="s">
        <v>428</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2"/>
      <c r="AQ6" s="2303"/>
      <c r="AR6" s="2303"/>
      <c r="AS6" s="2303"/>
      <c r="AT6" s="2303"/>
      <c r="AU6" s="2303"/>
      <c r="AV6" s="2303"/>
      <c r="AW6" s="2303"/>
      <c r="AX6" s="2304"/>
      <c r="AY6" s="2302"/>
      <c r="AZ6" s="2303"/>
      <c r="BA6" s="2303"/>
      <c r="BB6" s="2303"/>
      <c r="BC6" s="2303"/>
      <c r="BD6" s="2303"/>
      <c r="BE6" s="2303"/>
      <c r="BF6" s="2303"/>
      <c r="BG6" s="2304"/>
      <c r="BH6" s="2302"/>
      <c r="BI6" s="2303"/>
      <c r="BJ6" s="2303"/>
      <c r="BK6" s="2303"/>
      <c r="BL6" s="2303"/>
      <c r="BM6" s="2303"/>
      <c r="BN6" s="2303"/>
      <c r="BO6" s="2303"/>
      <c r="BP6" s="2304"/>
      <c r="BQ6" s="2302"/>
      <c r="BR6" s="2303"/>
      <c r="BS6" s="2303"/>
      <c r="BT6" s="2303"/>
      <c r="BU6" s="2303"/>
      <c r="BV6" s="2303"/>
      <c r="BW6" s="2303"/>
      <c r="BX6" s="2303"/>
      <c r="BY6" s="2304"/>
      <c r="BZ6" s="2302"/>
      <c r="CA6" s="2303"/>
      <c r="CB6" s="2303"/>
      <c r="CC6" s="2303"/>
      <c r="CD6" s="2303"/>
      <c r="CE6" s="2303"/>
      <c r="CF6" s="2303"/>
      <c r="CG6" s="2303"/>
      <c r="CH6" s="2304"/>
      <c r="CI6" s="2302"/>
      <c r="CJ6" s="2303"/>
      <c r="CK6" s="2303"/>
      <c r="CL6" s="2303"/>
      <c r="CM6" s="2303"/>
      <c r="CN6" s="2303"/>
      <c r="CO6" s="2303"/>
      <c r="CP6" s="2303"/>
      <c r="CQ6" s="2304"/>
      <c r="CR6" s="2302"/>
      <c r="CS6" s="2303"/>
      <c r="CT6" s="2303"/>
      <c r="CU6" s="2303"/>
      <c r="CV6" s="2303"/>
      <c r="CW6" s="2303"/>
      <c r="CX6" s="2303"/>
      <c r="CY6" s="2303"/>
      <c r="CZ6" s="2304"/>
      <c r="DA6" s="2302"/>
      <c r="DB6" s="2303"/>
      <c r="DC6" s="2303"/>
      <c r="DD6" s="2303"/>
      <c r="DE6" s="2303"/>
      <c r="DF6" s="2303"/>
      <c r="DG6" s="2303"/>
      <c r="DH6" s="2303"/>
      <c r="DI6" s="2304"/>
      <c r="DJ6" s="2302"/>
      <c r="DK6" s="2303"/>
      <c r="DL6" s="2303"/>
      <c r="DM6" s="2303"/>
      <c r="DN6" s="2303"/>
      <c r="DO6" s="2303"/>
      <c r="DP6" s="2303"/>
      <c r="DQ6" s="2303"/>
      <c r="DR6" s="2745"/>
      <c r="DS6" s="2304"/>
      <c r="DT6" s="1391"/>
      <c r="DV6" s="506"/>
      <c r="DW6" s="506" t="str">
        <f>IF(V6="","",V6)</f>
        <v/>
      </c>
      <c r="DX6" s="506"/>
      <c r="DY6" s="506"/>
      <c r="DZ6" s="1161">
        <v>0</v>
      </c>
    </row>
    <row customHeight="1" ht="21" hidden="1">
      <c r="A7" s="1273"/>
      <c r="B7" s="1273"/>
      <c r="C7" s="1273"/>
      <c r="D7" s="1273"/>
      <c r="E7" s="2296"/>
      <c r="F7" s="2296"/>
      <c r="G7" s="2296"/>
      <c r="H7" s="2296"/>
      <c r="I7" s="2107"/>
      <c r="J7" s="2133">
        <f>I6&amp;".1"</f>
      </c>
      <c r="K7" s="1273"/>
      <c r="L7" s="1273"/>
      <c r="M7" s="1316" t="s">
        <v>431</v>
      </c>
      <c r="N7" s="515"/>
      <c r="O7" s="333"/>
      <c r="Q7" s="2263"/>
      <c r="R7" s="2263">
        <v>1</v>
      </c>
      <c r="S7" s="524"/>
      <c r="T7" s="363"/>
      <c r="U7" s="1342">
        <f>$J7</f>
      </c>
      <c r="V7" s="292" t="s">
        <v>432</v>
      </c>
      <c r="W7" s="306"/>
      <c r="X7" s="2251"/>
      <c r="Y7" s="2252"/>
      <c r="Z7" s="2252"/>
      <c r="AA7" s="2252"/>
      <c r="AB7" s="2252"/>
      <c r="AC7" s="2241"/>
      <c r="AD7" s="2241"/>
      <c r="AE7" s="2241"/>
      <c r="AF7" s="2314"/>
      <c r="AG7" s="2251"/>
      <c r="AH7" s="2252"/>
      <c r="AI7" s="2252"/>
      <c r="AJ7" s="2252"/>
      <c r="AK7" s="2252"/>
      <c r="AL7" s="2252"/>
      <c r="AM7" s="2252"/>
      <c r="AN7" s="2252"/>
      <c r="AO7" s="2252"/>
      <c r="AP7" s="2251"/>
      <c r="AQ7" s="2252"/>
      <c r="AR7" s="2252"/>
      <c r="AS7" s="2252"/>
      <c r="AT7" s="2252"/>
      <c r="AU7" s="2241"/>
      <c r="AV7" s="2241"/>
      <c r="AW7" s="2241"/>
      <c r="AX7" s="2314"/>
      <c r="AY7" s="2251"/>
      <c r="AZ7" s="2252"/>
      <c r="BA7" s="2252"/>
      <c r="BB7" s="2252"/>
      <c r="BC7" s="2252"/>
      <c r="BD7" s="2241"/>
      <c r="BE7" s="2241"/>
      <c r="BF7" s="2241"/>
      <c r="BG7" s="2314"/>
      <c r="BH7" s="2251"/>
      <c r="BI7" s="2252"/>
      <c r="BJ7" s="2252"/>
      <c r="BK7" s="2252"/>
      <c r="BL7" s="2252"/>
      <c r="BM7" s="2241"/>
      <c r="BN7" s="2241"/>
      <c r="BO7" s="2241"/>
      <c r="BP7" s="2314"/>
      <c r="BQ7" s="2251"/>
      <c r="BR7" s="2252"/>
      <c r="BS7" s="2252"/>
      <c r="BT7" s="2252"/>
      <c r="BU7" s="2252"/>
      <c r="BV7" s="2241"/>
      <c r="BW7" s="2241"/>
      <c r="BX7" s="2241"/>
      <c r="BY7" s="2314"/>
      <c r="BZ7" s="2251"/>
      <c r="CA7" s="2252"/>
      <c r="CB7" s="2252"/>
      <c r="CC7" s="2252"/>
      <c r="CD7" s="2252"/>
      <c r="CE7" s="2241"/>
      <c r="CF7" s="2241"/>
      <c r="CG7" s="2241"/>
      <c r="CH7" s="2314"/>
      <c r="CI7" s="2251"/>
      <c r="CJ7" s="2252"/>
      <c r="CK7" s="2252"/>
      <c r="CL7" s="2252"/>
      <c r="CM7" s="2252"/>
      <c r="CN7" s="2241"/>
      <c r="CO7" s="2241"/>
      <c r="CP7" s="2241"/>
      <c r="CQ7" s="2314"/>
      <c r="CR7" s="2251"/>
      <c r="CS7" s="2252"/>
      <c r="CT7" s="2252"/>
      <c r="CU7" s="2252"/>
      <c r="CV7" s="2252"/>
      <c r="CW7" s="2241"/>
      <c r="CX7" s="2241"/>
      <c r="CY7" s="2241"/>
      <c r="CZ7" s="2314"/>
      <c r="DA7" s="2251"/>
      <c r="DB7" s="2252"/>
      <c r="DC7" s="2252"/>
      <c r="DD7" s="2252"/>
      <c r="DE7" s="2252"/>
      <c r="DF7" s="2241"/>
      <c r="DG7" s="2241"/>
      <c r="DH7" s="2241"/>
      <c r="DI7" s="2314"/>
      <c r="DJ7" s="2251"/>
      <c r="DK7" s="2252"/>
      <c r="DL7" s="2252"/>
      <c r="DM7" s="2252"/>
      <c r="DN7" s="2252"/>
      <c r="DO7" s="2241"/>
      <c r="DP7" s="2241"/>
      <c r="DQ7" s="2241"/>
      <c r="DR7" s="2750"/>
      <c r="DS7" s="2253"/>
      <c r="DT7" s="1264" t="s">
        <v>433</v>
      </c>
      <c r="DV7" s="506"/>
      <c r="DW7" s="506" t="str">
        <f>IF(V7="","",V7)</f>
        <v>Группа потребителей</v>
      </c>
      <c r="DX7" s="506"/>
      <c r="DY7" s="506"/>
      <c r="DZ7" s="1161">
        <v>0</v>
      </c>
    </row>
    <row customHeight="1" ht="21" hidden="1">
      <c r="A8" s="1273"/>
      <c r="B8" s="1273"/>
      <c r="C8" s="1273"/>
      <c r="D8" s="1273"/>
      <c r="E8" s="2296"/>
      <c r="F8" s="2296"/>
      <c r="G8" s="2296"/>
      <c r="H8" s="2296"/>
      <c r="I8" s="2107"/>
      <c r="J8" s="2107"/>
      <c r="K8" s="2133">
        <f>J7&amp;".1"</f>
      </c>
      <c r="L8" s="145"/>
      <c r="M8" s="1316" t="s">
        <v>434</v>
      </c>
      <c r="N8" s="515"/>
      <c r="O8" s="333"/>
      <c r="P8" s="333"/>
      <c r="Q8" s="2263"/>
      <c r="R8" s="2263"/>
      <c r="S8" s="2263">
        <v>1</v>
      </c>
      <c r="T8" s="363"/>
      <c r="U8" s="1342">
        <f>$K8</f>
      </c>
      <c r="V8" s="1353"/>
      <c r="W8" s="306"/>
      <c r="X8" s="757"/>
      <c r="Y8" s="757"/>
      <c r="Z8" s="757"/>
      <c r="AA8" s="757"/>
      <c r="AB8" s="1411"/>
      <c r="AC8" s="2271"/>
      <c r="AD8" s="2113" t="s">
        <v>67</v>
      </c>
      <c r="AE8" s="2271"/>
      <c r="AF8" s="2113" t="s">
        <v>67</v>
      </c>
      <c r="AG8" s="1413"/>
      <c r="AH8" s="757"/>
      <c r="AI8" s="757"/>
      <c r="AJ8" s="757"/>
      <c r="AK8" s="1263"/>
      <c r="AL8" s="2271"/>
      <c r="AM8" s="2113" t="s">
        <v>67</v>
      </c>
      <c r="AN8" s="2271"/>
      <c r="AO8" s="2113" t="s">
        <v>67</v>
      </c>
      <c r="AP8" s="757"/>
      <c r="AQ8" s="757"/>
      <c r="AR8" s="757"/>
      <c r="AS8" s="757"/>
      <c r="AT8" s="1411"/>
      <c r="AU8" s="2608"/>
      <c r="AV8" s="2113" t="s">
        <v>67</v>
      </c>
      <c r="AW8" s="2608"/>
      <c r="AX8" s="2113" t="s">
        <v>67</v>
      </c>
      <c r="AY8" s="757"/>
      <c r="AZ8" s="757"/>
      <c r="BA8" s="757"/>
      <c r="BB8" s="757"/>
      <c r="BC8" s="1411"/>
      <c r="BD8" s="2608"/>
      <c r="BE8" s="2113" t="s">
        <v>67</v>
      </c>
      <c r="BF8" s="2608"/>
      <c r="BG8" s="2113" t="s">
        <v>67</v>
      </c>
      <c r="BH8" s="757"/>
      <c r="BI8" s="757"/>
      <c r="BJ8" s="757"/>
      <c r="BK8" s="757"/>
      <c r="BL8" s="1411"/>
      <c r="BM8" s="2608"/>
      <c r="BN8" s="2113" t="s">
        <v>67</v>
      </c>
      <c r="BO8" s="2608"/>
      <c r="BP8" s="2113" t="s">
        <v>67</v>
      </c>
      <c r="BQ8" s="757"/>
      <c r="BR8" s="757"/>
      <c r="BS8" s="757"/>
      <c r="BT8" s="757"/>
      <c r="BU8" s="1411"/>
      <c r="BV8" s="2608"/>
      <c r="BW8" s="2113" t="s">
        <v>67</v>
      </c>
      <c r="BX8" s="2608"/>
      <c r="BY8" s="2113" t="s">
        <v>67</v>
      </c>
      <c r="BZ8" s="757"/>
      <c r="CA8" s="757"/>
      <c r="CB8" s="757"/>
      <c r="CC8" s="757"/>
      <c r="CD8" s="1411"/>
      <c r="CE8" s="2608"/>
      <c r="CF8" s="2113" t="s">
        <v>67</v>
      </c>
      <c r="CG8" s="2608"/>
      <c r="CH8" s="2113" t="s">
        <v>67</v>
      </c>
      <c r="CI8" s="757"/>
      <c r="CJ8" s="757"/>
      <c r="CK8" s="757"/>
      <c r="CL8" s="757"/>
      <c r="CM8" s="1411"/>
      <c r="CN8" s="2608"/>
      <c r="CO8" s="2113" t="s">
        <v>67</v>
      </c>
      <c r="CP8" s="2608"/>
      <c r="CQ8" s="2113" t="s">
        <v>67</v>
      </c>
      <c r="CR8" s="757"/>
      <c r="CS8" s="757"/>
      <c r="CT8" s="757"/>
      <c r="CU8" s="757"/>
      <c r="CV8" s="1411"/>
      <c r="CW8" s="2608"/>
      <c r="CX8" s="2113" t="s">
        <v>67</v>
      </c>
      <c r="CY8" s="2608"/>
      <c r="CZ8" s="2113" t="s">
        <v>67</v>
      </c>
      <c r="DA8" s="757"/>
      <c r="DB8" s="757"/>
      <c r="DC8" s="757"/>
      <c r="DD8" s="757"/>
      <c r="DE8" s="1411"/>
      <c r="DF8" s="2608"/>
      <c r="DG8" s="2113" t="s">
        <v>67</v>
      </c>
      <c r="DH8" s="2608"/>
      <c r="DI8" s="2113" t="s">
        <v>67</v>
      </c>
      <c r="DJ8" s="757"/>
      <c r="DK8" s="757"/>
      <c r="DL8" s="757"/>
      <c r="DM8" s="757"/>
      <c r="DN8" s="1411"/>
      <c r="DO8" s="2608"/>
      <c r="DP8" s="2113" t="s">
        <v>67</v>
      </c>
      <c r="DQ8" s="2608"/>
      <c r="DR8" s="2113" t="s">
        <v>67</v>
      </c>
      <c r="DS8" s="331"/>
      <c r="DT8" s="1313" t="s">
        <v>477</v>
      </c>
      <c r="DU8" s="517">
        <f>STRCHECKDATE(X10:DS10)</f>
      </c>
      <c r="DV8" s="506"/>
      <c r="DW8" s="506" t="str">
        <f>IF(V8="","",V8)</f>
        <v/>
      </c>
      <c r="DX8" s="506"/>
      <c r="DY8" s="506"/>
      <c r="DZ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757"/>
      <c r="AR9" s="757"/>
      <c r="AS9" s="757"/>
      <c r="AT9" s="1411"/>
      <c r="AU9" s="2315"/>
      <c r="AV9" s="2113"/>
      <c r="AW9" s="2315"/>
      <c r="AX9" s="2113"/>
      <c r="AY9" s="331"/>
      <c r="AZ9" s="757"/>
      <c r="BA9" s="757"/>
      <c r="BB9" s="757"/>
      <c r="BC9" s="1411"/>
      <c r="BD9" s="2315"/>
      <c r="BE9" s="2113"/>
      <c r="BF9" s="2315"/>
      <c r="BG9" s="2113"/>
      <c r="BH9" s="331"/>
      <c r="BI9" s="757"/>
      <c r="BJ9" s="757"/>
      <c r="BK9" s="757"/>
      <c r="BL9" s="1411"/>
      <c r="BM9" s="2315"/>
      <c r="BN9" s="2113"/>
      <c r="BO9" s="2315"/>
      <c r="BP9" s="2113"/>
      <c r="BQ9" s="331"/>
      <c r="BR9" s="757"/>
      <c r="BS9" s="757"/>
      <c r="BT9" s="757"/>
      <c r="BU9" s="1411"/>
      <c r="BV9" s="2315"/>
      <c r="BW9" s="2113"/>
      <c r="BX9" s="2315"/>
      <c r="BY9" s="2113"/>
      <c r="BZ9" s="331"/>
      <c r="CA9" s="757"/>
      <c r="CB9" s="757"/>
      <c r="CC9" s="757"/>
      <c r="CD9" s="1411"/>
      <c r="CE9" s="2315"/>
      <c r="CF9" s="2113"/>
      <c r="CG9" s="2315"/>
      <c r="CH9" s="2113"/>
      <c r="CI9" s="331"/>
      <c r="CJ9" s="757"/>
      <c r="CK9" s="757"/>
      <c r="CL9" s="757"/>
      <c r="CM9" s="1411"/>
      <c r="CN9" s="2315"/>
      <c r="CO9" s="2113"/>
      <c r="CP9" s="2315"/>
      <c r="CQ9" s="2113"/>
      <c r="CR9" s="331"/>
      <c r="CS9" s="757"/>
      <c r="CT9" s="757"/>
      <c r="CU9" s="757"/>
      <c r="CV9" s="1411"/>
      <c r="CW9" s="2315"/>
      <c r="CX9" s="2113"/>
      <c r="CY9" s="2315"/>
      <c r="CZ9" s="2113"/>
      <c r="DA9" s="331"/>
      <c r="DB9" s="757"/>
      <c r="DC9" s="757"/>
      <c r="DD9" s="757"/>
      <c r="DE9" s="1411"/>
      <c r="DF9" s="2315"/>
      <c r="DG9" s="2113"/>
      <c r="DH9" s="2315"/>
      <c r="DI9" s="2113"/>
      <c r="DJ9" s="331"/>
      <c r="DK9" s="757"/>
      <c r="DL9" s="757"/>
      <c r="DM9" s="757"/>
      <c r="DN9" s="1411"/>
      <c r="DO9" s="2315"/>
      <c r="DP9" s="2113"/>
      <c r="DQ9" s="2315"/>
      <c r="DR9" s="2113"/>
      <c r="DS9" s="331"/>
      <c r="DT9" s="2259" t="s">
        <v>478</v>
      </c>
      <c r="DV9" s="506"/>
      <c r="DW9" s="506"/>
      <c r="DX9" s="506"/>
      <c r="DY9" s="506"/>
      <c r="DZ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331"/>
      <c r="AR10" s="331"/>
      <c r="AS10" s="331"/>
      <c r="AT10" s="1412" t="str">
        <f>AU8&amp;"-"&amp;AW8</f>
        <v>-</v>
      </c>
      <c r="AU10" s="2315"/>
      <c r="AV10" s="2113"/>
      <c r="AW10" s="2315"/>
      <c r="AX10" s="2113"/>
      <c r="AY10" s="331"/>
      <c r="AZ10" s="331"/>
      <c r="BA10" s="331"/>
      <c r="BB10" s="331"/>
      <c r="BC10" s="1412" t="str">
        <f>BD8&amp;"-"&amp;BF8</f>
        <v>-</v>
      </c>
      <c r="BD10" s="2315"/>
      <c r="BE10" s="2113"/>
      <c r="BF10" s="2315"/>
      <c r="BG10" s="2113"/>
      <c r="BH10" s="331"/>
      <c r="BI10" s="331"/>
      <c r="BJ10" s="331"/>
      <c r="BK10" s="331"/>
      <c r="BL10" s="1412" t="str">
        <f>BM8&amp;"-"&amp;BO8</f>
        <v>-</v>
      </c>
      <c r="BM10" s="2315"/>
      <c r="BN10" s="2113"/>
      <c r="BO10" s="2315"/>
      <c r="BP10" s="2113"/>
      <c r="BQ10" s="331"/>
      <c r="BR10" s="331"/>
      <c r="BS10" s="331"/>
      <c r="BT10" s="331"/>
      <c r="BU10" s="1412" t="str">
        <f>BV8&amp;"-"&amp;BX8</f>
        <v>-</v>
      </c>
      <c r="BV10" s="2315"/>
      <c r="BW10" s="2113"/>
      <c r="BX10" s="2315"/>
      <c r="BY10" s="2113"/>
      <c r="BZ10" s="331"/>
      <c r="CA10" s="331"/>
      <c r="CB10" s="331"/>
      <c r="CC10" s="331"/>
      <c r="CD10" s="1412" t="str">
        <f>CE8&amp;"-"&amp;CG8</f>
        <v>-</v>
      </c>
      <c r="CE10" s="2315"/>
      <c r="CF10" s="2113"/>
      <c r="CG10" s="2315"/>
      <c r="CH10" s="2113"/>
      <c r="CI10" s="331"/>
      <c r="CJ10" s="331"/>
      <c r="CK10" s="331"/>
      <c r="CL10" s="331"/>
      <c r="CM10" s="1412" t="str">
        <f>CN8&amp;"-"&amp;CP8</f>
        <v>-</v>
      </c>
      <c r="CN10" s="2315"/>
      <c r="CO10" s="2113"/>
      <c r="CP10" s="2315"/>
      <c r="CQ10" s="2113"/>
      <c r="CR10" s="331"/>
      <c r="CS10" s="331"/>
      <c r="CT10" s="331"/>
      <c r="CU10" s="331"/>
      <c r="CV10" s="1412" t="str">
        <f>CW8&amp;"-"&amp;CY8</f>
        <v>-</v>
      </c>
      <c r="CW10" s="2315"/>
      <c r="CX10" s="2113"/>
      <c r="CY10" s="2315"/>
      <c r="CZ10" s="2113"/>
      <c r="DA10" s="331"/>
      <c r="DB10" s="331"/>
      <c r="DC10" s="331"/>
      <c r="DD10" s="331"/>
      <c r="DE10" s="1412" t="str">
        <f>DF8&amp;"-"&amp;DH8</f>
        <v>-</v>
      </c>
      <c r="DF10" s="2315"/>
      <c r="DG10" s="2113"/>
      <c r="DH10" s="2315"/>
      <c r="DI10" s="2113"/>
      <c r="DJ10" s="331"/>
      <c r="DK10" s="331"/>
      <c r="DL10" s="331"/>
      <c r="DM10" s="331"/>
      <c r="DN10" s="1412" t="str">
        <f>DO8&amp;"-"&amp;DQ8</f>
        <v>-</v>
      </c>
      <c r="DO10" s="2315"/>
      <c r="DP10" s="2113"/>
      <c r="DQ10" s="2315"/>
      <c r="DR10" s="2113"/>
      <c r="DS10" s="331"/>
      <c r="DT10" s="2260"/>
      <c r="DV10" s="506"/>
      <c r="DW10" s="506" t="str">
        <f>IF(V10="","",V10)</f>
        <v/>
      </c>
      <c r="DX10" s="506"/>
      <c r="DY10" s="506"/>
      <c r="DZ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479</v>
      </c>
      <c r="W11" s="1398"/>
      <c r="X11" s="1399"/>
      <c r="Y11" s="1399"/>
      <c r="Z11" s="1399"/>
      <c r="AA11" s="1399"/>
      <c r="AB11" s="1400"/>
      <c r="AC11" s="2315"/>
      <c r="AD11" s="2113"/>
      <c r="AE11" s="2315"/>
      <c r="AF11" s="2113"/>
      <c r="AG11" s="1399"/>
      <c r="AH11" s="1399"/>
      <c r="AI11" s="1399"/>
      <c r="AJ11" s="1399"/>
      <c r="AK11" s="1400"/>
      <c r="AL11" s="2315"/>
      <c r="AM11" s="2113"/>
      <c r="AN11" s="2315"/>
      <c r="AO11" s="2113"/>
      <c r="AP11" s="2683"/>
      <c r="AQ11" s="2683"/>
      <c r="AR11" s="2683"/>
      <c r="AS11" s="2683"/>
      <c r="AT11" s="2684"/>
      <c r="AU11" s="2315"/>
      <c r="AV11" s="2113"/>
      <c r="AW11" s="2315"/>
      <c r="AX11" s="2113"/>
      <c r="AY11" s="2683"/>
      <c r="AZ11" s="2683"/>
      <c r="BA11" s="2683"/>
      <c r="BB11" s="2683"/>
      <c r="BC11" s="2684"/>
      <c r="BD11" s="2315"/>
      <c r="BE11" s="2113"/>
      <c r="BF11" s="2315"/>
      <c r="BG11" s="2113"/>
      <c r="BH11" s="2683"/>
      <c r="BI11" s="2683"/>
      <c r="BJ11" s="2683"/>
      <c r="BK11" s="2683"/>
      <c r="BL11" s="2684"/>
      <c r="BM11" s="2315"/>
      <c r="BN11" s="2113"/>
      <c r="BO11" s="2315"/>
      <c r="BP11" s="2113"/>
      <c r="BQ11" s="2683"/>
      <c r="BR11" s="2683"/>
      <c r="BS11" s="2683"/>
      <c r="BT11" s="2683"/>
      <c r="BU11" s="2684"/>
      <c r="BV11" s="2315"/>
      <c r="BW11" s="2113"/>
      <c r="BX11" s="2315"/>
      <c r="BY11" s="2113"/>
      <c r="BZ11" s="2683"/>
      <c r="CA11" s="2683"/>
      <c r="CB11" s="2683"/>
      <c r="CC11" s="2683"/>
      <c r="CD11" s="2684"/>
      <c r="CE11" s="2315"/>
      <c r="CF11" s="2113"/>
      <c r="CG11" s="2315"/>
      <c r="CH11" s="2113"/>
      <c r="CI11" s="2683"/>
      <c r="CJ11" s="2683"/>
      <c r="CK11" s="2683"/>
      <c r="CL11" s="2683"/>
      <c r="CM11" s="2684"/>
      <c r="CN11" s="2315"/>
      <c r="CO11" s="2113"/>
      <c r="CP11" s="2315"/>
      <c r="CQ11" s="2113"/>
      <c r="CR11" s="2683"/>
      <c r="CS11" s="2683"/>
      <c r="CT11" s="2683"/>
      <c r="CU11" s="2683"/>
      <c r="CV11" s="2684"/>
      <c r="CW11" s="2315"/>
      <c r="CX11" s="2113"/>
      <c r="CY11" s="2315"/>
      <c r="CZ11" s="2113"/>
      <c r="DA11" s="2683"/>
      <c r="DB11" s="2683"/>
      <c r="DC11" s="2683"/>
      <c r="DD11" s="2683"/>
      <c r="DE11" s="2684"/>
      <c r="DF11" s="2315"/>
      <c r="DG11" s="2113"/>
      <c r="DH11" s="2315"/>
      <c r="DI11" s="2113"/>
      <c r="DJ11" s="2683"/>
      <c r="DK11" s="2683"/>
      <c r="DL11" s="2683"/>
      <c r="DM11" s="2683"/>
      <c r="DN11" s="2684"/>
      <c r="DO11" s="2315"/>
      <c r="DP11" s="2113"/>
      <c r="DQ11" s="2315"/>
      <c r="DR11" s="2113"/>
      <c r="DS11" s="1401"/>
      <c r="DT11" s="2260"/>
      <c r="DV11" s="506"/>
      <c r="DW11" s="506"/>
      <c r="DX11" s="506"/>
      <c r="DY11" s="506"/>
      <c r="DZ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436</v>
      </c>
      <c r="W12" s="373"/>
      <c r="X12" s="373"/>
      <c r="Y12" s="373"/>
      <c r="Z12" s="373"/>
      <c r="AA12" s="373"/>
      <c r="AB12" s="373"/>
      <c r="AC12" s="1414"/>
      <c r="AD12" s="1414"/>
      <c r="AE12" s="1414"/>
      <c r="AF12" s="1414"/>
      <c r="AG12" s="373"/>
      <c r="AH12" s="373"/>
      <c r="AI12" s="373"/>
      <c r="AJ12" s="373"/>
      <c r="AK12" s="373"/>
      <c r="AL12" s="373"/>
      <c r="AM12" s="373"/>
      <c r="AN12" s="373"/>
      <c r="AO12" s="373"/>
      <c r="AP12" s="2685"/>
      <c r="AQ12" s="2685"/>
      <c r="AR12" s="2685"/>
      <c r="AS12" s="2685"/>
      <c r="AT12" s="2685"/>
      <c r="AU12" s="2686"/>
      <c r="AV12" s="2686"/>
      <c r="AW12" s="2686"/>
      <c r="AX12" s="2686"/>
      <c r="AY12" s="2685"/>
      <c r="AZ12" s="2685"/>
      <c r="BA12" s="2685"/>
      <c r="BB12" s="2685"/>
      <c r="BC12" s="2685"/>
      <c r="BD12" s="2686"/>
      <c r="BE12" s="2686"/>
      <c r="BF12" s="2686"/>
      <c r="BG12" s="2686"/>
      <c r="BH12" s="2685"/>
      <c r="BI12" s="2685"/>
      <c r="BJ12" s="2685"/>
      <c r="BK12" s="2685"/>
      <c r="BL12" s="2685"/>
      <c r="BM12" s="2686"/>
      <c r="BN12" s="2686"/>
      <c r="BO12" s="2686"/>
      <c r="BP12" s="2686"/>
      <c r="BQ12" s="2685"/>
      <c r="BR12" s="2685"/>
      <c r="BS12" s="2685"/>
      <c r="BT12" s="2685"/>
      <c r="BU12" s="2685"/>
      <c r="BV12" s="2686"/>
      <c r="BW12" s="2686"/>
      <c r="BX12" s="2686"/>
      <c r="BY12" s="2686"/>
      <c r="BZ12" s="2685"/>
      <c r="CA12" s="2685"/>
      <c r="CB12" s="2685"/>
      <c r="CC12" s="2685"/>
      <c r="CD12" s="2685"/>
      <c r="CE12" s="2686"/>
      <c r="CF12" s="2686"/>
      <c r="CG12" s="2686"/>
      <c r="CH12" s="2686"/>
      <c r="CI12" s="2685"/>
      <c r="CJ12" s="2685"/>
      <c r="CK12" s="2685"/>
      <c r="CL12" s="2685"/>
      <c r="CM12" s="2685"/>
      <c r="CN12" s="2686"/>
      <c r="CO12" s="2686"/>
      <c r="CP12" s="2686"/>
      <c r="CQ12" s="2686"/>
      <c r="CR12" s="2685"/>
      <c r="CS12" s="2685"/>
      <c r="CT12" s="2685"/>
      <c r="CU12" s="2685"/>
      <c r="CV12" s="2685"/>
      <c r="CW12" s="2686"/>
      <c r="CX12" s="2686"/>
      <c r="CY12" s="2686"/>
      <c r="CZ12" s="2686"/>
      <c r="DA12" s="2685"/>
      <c r="DB12" s="2685"/>
      <c r="DC12" s="2685"/>
      <c r="DD12" s="2685"/>
      <c r="DE12" s="2685"/>
      <c r="DF12" s="2686"/>
      <c r="DG12" s="2686"/>
      <c r="DH12" s="2686"/>
      <c r="DI12" s="2686"/>
      <c r="DJ12" s="2685"/>
      <c r="DK12" s="2685"/>
      <c r="DL12" s="2685"/>
      <c r="DM12" s="2685"/>
      <c r="DN12" s="2685"/>
      <c r="DO12" s="2686"/>
      <c r="DP12" s="2686"/>
      <c r="DQ12" s="2686"/>
      <c r="DR12" s="2751"/>
      <c r="DS12" s="330"/>
      <c r="DT12" s="2261"/>
      <c r="DV12" s="506"/>
      <c r="DW12" s="506" t="str">
        <f>IF(V12="","",V12)</f>
        <v>Добавить вид теплоносителя (параметры теплоносителя)</v>
      </c>
      <c r="DX12" s="506"/>
      <c r="DY12" s="506"/>
      <c r="DZ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437</v>
      </c>
      <c r="W13" s="373"/>
      <c r="X13" s="373"/>
      <c r="Y13" s="373"/>
      <c r="Z13" s="373"/>
      <c r="AA13" s="373"/>
      <c r="AB13" s="373"/>
      <c r="AC13" s="373"/>
      <c r="AD13" s="373"/>
      <c r="AE13" s="373"/>
      <c r="AF13" s="372"/>
      <c r="AG13" s="373"/>
      <c r="AH13" s="373"/>
      <c r="AI13" s="373"/>
      <c r="AJ13" s="373"/>
      <c r="AK13" s="373"/>
      <c r="AL13" s="373"/>
      <c r="AM13" s="373"/>
      <c r="AN13" s="373"/>
      <c r="AO13" s="372"/>
      <c r="AP13" s="2685"/>
      <c r="AQ13" s="2685"/>
      <c r="AR13" s="2685"/>
      <c r="AS13" s="2685"/>
      <c r="AT13" s="2685"/>
      <c r="AU13" s="2685"/>
      <c r="AV13" s="2685"/>
      <c r="AW13" s="2685"/>
      <c r="AX13" s="2687"/>
      <c r="AY13" s="2685"/>
      <c r="AZ13" s="2685"/>
      <c r="BA13" s="2685"/>
      <c r="BB13" s="2685"/>
      <c r="BC13" s="2685"/>
      <c r="BD13" s="2685"/>
      <c r="BE13" s="2685"/>
      <c r="BF13" s="2685"/>
      <c r="BG13" s="2687"/>
      <c r="BH13" s="2685"/>
      <c r="BI13" s="2685"/>
      <c r="BJ13" s="2685"/>
      <c r="BK13" s="2685"/>
      <c r="BL13" s="2685"/>
      <c r="BM13" s="2685"/>
      <c r="BN13" s="2685"/>
      <c r="BO13" s="2685"/>
      <c r="BP13" s="2687"/>
      <c r="BQ13" s="2685"/>
      <c r="BR13" s="2685"/>
      <c r="BS13" s="2685"/>
      <c r="BT13" s="2685"/>
      <c r="BU13" s="2685"/>
      <c r="BV13" s="2685"/>
      <c r="BW13" s="2685"/>
      <c r="BX13" s="2685"/>
      <c r="BY13" s="2687"/>
      <c r="BZ13" s="2685"/>
      <c r="CA13" s="2685"/>
      <c r="CB13" s="2685"/>
      <c r="CC13" s="2685"/>
      <c r="CD13" s="2685"/>
      <c r="CE13" s="2685"/>
      <c r="CF13" s="2685"/>
      <c r="CG13" s="2685"/>
      <c r="CH13" s="2687"/>
      <c r="CI13" s="2685"/>
      <c r="CJ13" s="2685"/>
      <c r="CK13" s="2685"/>
      <c r="CL13" s="2685"/>
      <c r="CM13" s="2685"/>
      <c r="CN13" s="2685"/>
      <c r="CO13" s="2685"/>
      <c r="CP13" s="2685"/>
      <c r="CQ13" s="2687"/>
      <c r="CR13" s="2685"/>
      <c r="CS13" s="2685"/>
      <c r="CT13" s="2685"/>
      <c r="CU13" s="2685"/>
      <c r="CV13" s="2685"/>
      <c r="CW13" s="2685"/>
      <c r="CX13" s="2685"/>
      <c r="CY13" s="2685"/>
      <c r="CZ13" s="2687"/>
      <c r="DA13" s="2685"/>
      <c r="DB13" s="2685"/>
      <c r="DC13" s="2685"/>
      <c r="DD13" s="2685"/>
      <c r="DE13" s="2685"/>
      <c r="DF13" s="2685"/>
      <c r="DG13" s="2685"/>
      <c r="DH13" s="2685"/>
      <c r="DI13" s="2687"/>
      <c r="DJ13" s="2685"/>
      <c r="DK13" s="2685"/>
      <c r="DL13" s="2685"/>
      <c r="DM13" s="2685"/>
      <c r="DN13" s="2685"/>
      <c r="DO13" s="2685"/>
      <c r="DP13" s="2685"/>
      <c r="DQ13" s="2685"/>
      <c r="DR13" s="2752"/>
      <c r="DS13" s="373"/>
      <c r="DT13" s="309"/>
      <c r="DV13" s="506"/>
      <c r="DW13" s="506" t="str">
        <f>IF(V13="","",V13)</f>
        <v>Добавить группу потребителей</v>
      </c>
      <c r="DX13" s="506"/>
      <c r="DY13" s="506"/>
      <c r="DZ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4"/>
      <c r="BD14" s="1394"/>
      <c r="BE14" s="1394"/>
      <c r="BF14" s="1394"/>
      <c r="BG14" s="1394"/>
      <c r="BH14" s="1394"/>
      <c r="BI14" s="1394"/>
      <c r="BJ14" s="1394"/>
      <c r="BK14" s="1394"/>
      <c r="BL14" s="1394"/>
      <c r="BM14" s="1394"/>
      <c r="BN14" s="1394"/>
      <c r="BO14" s="1394"/>
      <c r="BP14" s="1394"/>
      <c r="BQ14" s="1394"/>
      <c r="BR14" s="1394"/>
      <c r="BS14" s="1394"/>
      <c r="BT14" s="1394"/>
      <c r="BU14" s="1394"/>
      <c r="BV14" s="1394"/>
      <c r="BW14" s="1394"/>
      <c r="BX14" s="1394"/>
      <c r="BY14" s="1394"/>
      <c r="BZ14" s="1394"/>
      <c r="CA14" s="1394"/>
      <c r="CB14" s="1394"/>
      <c r="CC14" s="1394"/>
      <c r="CD14" s="1394"/>
      <c r="CE14" s="1394"/>
      <c r="CF14" s="1394"/>
      <c r="CG14" s="1394"/>
      <c r="CH14" s="1394"/>
      <c r="CI14" s="1394"/>
      <c r="CJ14" s="1394"/>
      <c r="CK14" s="1394"/>
      <c r="CL14" s="1394"/>
      <c r="CM14" s="1394"/>
      <c r="CN14" s="1394"/>
      <c r="CO14" s="1394"/>
      <c r="CP14" s="1394"/>
      <c r="CQ14" s="1394"/>
      <c r="CR14" s="1394"/>
      <c r="CS14" s="1394"/>
      <c r="CT14" s="1394"/>
      <c r="CU14" s="1394"/>
      <c r="CV14" s="1394"/>
      <c r="CW14" s="1394"/>
      <c r="CX14" s="1394"/>
      <c r="CY14" s="1394"/>
      <c r="CZ14" s="1394"/>
      <c r="DA14" s="1394"/>
      <c r="DB14" s="1394"/>
      <c r="DC14" s="1394"/>
      <c r="DD14" s="1394"/>
      <c r="DE14" s="1394"/>
      <c r="DF14" s="1394"/>
      <c r="DG14" s="1394"/>
      <c r="DH14" s="1394"/>
      <c r="DI14" s="1394"/>
      <c r="DJ14" s="1394"/>
      <c r="DK14" s="1394"/>
      <c r="DL14" s="1394"/>
      <c r="DM14" s="1394"/>
      <c r="DN14" s="1394"/>
      <c r="DO14" s="1394"/>
      <c r="DP14" s="1394"/>
      <c r="DQ14" s="1394"/>
      <c r="DR14" s="1394"/>
      <c r="DS14" s="1394"/>
      <c r="DT14" s="1395"/>
      <c r="DV14" s="506"/>
      <c r="DW14" s="506" t="str">
        <f>IF(V14="","",V14)</f>
        <v/>
      </c>
      <c r="DX14" s="506"/>
      <c r="DY14" s="506"/>
      <c r="DZ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170</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H15" s="1326"/>
      <c r="DI15" s="1326"/>
      <c r="DJ15" s="1326"/>
      <c r="DK15" s="1326"/>
      <c r="DL15" s="1326"/>
      <c r="DM15" s="1326"/>
      <c r="DN15" s="1326"/>
      <c r="DO15" s="1326"/>
      <c r="DP15" s="1326"/>
      <c r="DQ15" s="1326"/>
      <c r="DR15" s="1326"/>
      <c r="DS15" s="1326"/>
      <c r="DT15" s="1326"/>
      <c r="DV15" s="795"/>
      <c r="DW15" s="795" t="str">
        <f>IF(V15="","",V15)</f>
        <v>Добавить источник для дифференциации</v>
      </c>
      <c r="DX15" s="795"/>
      <c r="DY15" s="795"/>
      <c r="DZ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171</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1330"/>
      <c r="DG16" s="1330"/>
      <c r="DH16" s="1330"/>
      <c r="DI16" s="1330"/>
      <c r="DJ16" s="1330"/>
      <c r="DK16" s="1330"/>
      <c r="DL16" s="1330"/>
      <c r="DM16" s="1330"/>
      <c r="DN16" s="1330"/>
      <c r="DO16" s="1330"/>
      <c r="DP16" s="1330"/>
      <c r="DQ16" s="1330"/>
      <c r="DR16" s="1330"/>
      <c r="DS16" s="1330"/>
      <c r="DT16" s="1330"/>
      <c r="DV16" s="795"/>
      <c r="DW16" s="795" t="str">
        <f>IF(V16="","",V16)</f>
        <v>Добавить централизованную систему для дифференциации</v>
      </c>
      <c r="DX16" s="795"/>
      <c r="DY16" s="795"/>
      <c r="DZ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172</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1330"/>
      <c r="DG17" s="1330"/>
      <c r="DH17" s="1330"/>
      <c r="DI17" s="1330"/>
      <c r="DJ17" s="1330"/>
      <c r="DK17" s="1330"/>
      <c r="DL17" s="1330"/>
      <c r="DM17" s="1330"/>
      <c r="DN17" s="1330"/>
      <c r="DO17" s="1330"/>
      <c r="DP17" s="1330"/>
      <c r="DQ17" s="1330"/>
      <c r="DR17" s="1330"/>
      <c r="DS17" s="1330"/>
      <c r="DT17" s="1330"/>
      <c r="DV17" s="795"/>
      <c r="DW17" s="795" t="str">
        <f>IF(V17="","",V17)</f>
        <v>Добавить территорию для дифференциации</v>
      </c>
      <c r="DX17" s="795"/>
      <c r="DY17" s="795"/>
      <c r="DZ17" s="524">
        <v>0</v>
      </c>
    </row>
    <row customHeight="1" ht="14.25" hidden="1">
      <c r="AF18" s="333"/>
      <c r="AO18" s="333"/>
      <c r="AP18" s="1641"/>
      <c r="AQ18" s="1641"/>
      <c r="AR18" s="1641"/>
      <c r="AS18" s="1641"/>
      <c r="AT18" s="1641"/>
      <c r="AU18" s="1641"/>
      <c r="AV18" s="1641"/>
      <c r="AW18" s="1641"/>
      <c r="AX18" s="1641"/>
      <c r="AY18" s="1641"/>
      <c r="AZ18" s="1641"/>
      <c r="BA18" s="1641"/>
      <c r="BB18" s="1641"/>
      <c r="BC18" s="1641"/>
      <c r="BD18" s="1641"/>
      <c r="BE18" s="1641"/>
      <c r="BF18" s="1641"/>
      <c r="BG18" s="1641"/>
      <c r="BH18" s="1641"/>
      <c r="BI18" s="1641"/>
      <c r="BJ18" s="1641"/>
      <c r="BK18" s="1641"/>
      <c r="BL18" s="1641"/>
      <c r="BM18" s="1641"/>
      <c r="BN18" s="1641"/>
      <c r="BO18" s="1641"/>
      <c r="BP18" s="1641"/>
      <c r="BQ18" s="1641"/>
      <c r="BR18" s="1641"/>
      <c r="BS18" s="1641"/>
      <c r="BT18" s="1641"/>
      <c r="BU18" s="1641"/>
      <c r="BV18" s="1641"/>
      <c r="BW18" s="1641"/>
      <c r="BX18" s="1641"/>
      <c r="BY18" s="1641"/>
      <c r="BZ18" s="1641"/>
      <c r="CA18" s="1641"/>
      <c r="CB18" s="1641"/>
      <c r="CC18" s="1641"/>
      <c r="CD18" s="1641"/>
      <c r="CE18" s="1641"/>
      <c r="CF18" s="1641"/>
      <c r="CG18" s="1641"/>
      <c r="CH18" s="1641"/>
      <c r="CI18" s="1641"/>
      <c r="CJ18" s="1641"/>
      <c r="CK18" s="1641"/>
      <c r="CL18" s="1641"/>
      <c r="CM18" s="1641"/>
      <c r="CN18" s="1641"/>
      <c r="CO18" s="1641"/>
      <c r="CP18" s="1641"/>
      <c r="CQ18" s="1641"/>
      <c r="CR18" s="1641"/>
      <c r="CS18" s="1641"/>
      <c r="CT18" s="1641"/>
      <c r="CU18" s="1641"/>
      <c r="CV18" s="1641"/>
      <c r="CW18" s="1641"/>
      <c r="CX18" s="1641"/>
      <c r="CY18" s="1641"/>
      <c r="CZ18" s="1641"/>
      <c r="DA18" s="1641"/>
      <c r="DB18" s="1641"/>
      <c r="DC18" s="1641"/>
      <c r="DD18" s="1641"/>
      <c r="DE18" s="1641"/>
      <c r="DF18" s="1641"/>
      <c r="DG18" s="1641"/>
      <c r="DH18" s="1641"/>
      <c r="DI18" s="1641"/>
      <c r="DJ18" s="1641"/>
      <c r="DK18" s="1641"/>
      <c r="DL18" s="1641"/>
      <c r="DM18" s="1641"/>
      <c r="DN18" s="1641"/>
      <c r="DO18" s="1641"/>
      <c r="DP18" s="1641"/>
      <c r="DQ18" s="1641"/>
      <c r="DR18" s="2722"/>
      <c r="DZ18" s="1161">
        <v>0</v>
      </c>
    </row>
    <row customHeight="1" ht="14.25" hidden="1">
      <c r="AG19" s="1366"/>
      <c r="AH19" s="1366"/>
      <c r="AI19" s="1366"/>
      <c r="AJ19" s="1366"/>
      <c r="AK19" s="1367"/>
      <c r="AL19" s="2273"/>
      <c r="AM19" s="2274" t="s">
        <v>67</v>
      </c>
      <c r="AN19" s="2273"/>
      <c r="AO19" s="2274" t="s">
        <v>67</v>
      </c>
      <c r="AP19" s="1641"/>
      <c r="AQ19" s="1641"/>
      <c r="AR19" s="1641"/>
      <c r="AS19" s="1641"/>
      <c r="AT19" s="1641"/>
      <c r="AU19" s="1641"/>
      <c r="AV19" s="1641"/>
      <c r="AW19" s="1641"/>
      <c r="AX19" s="1641"/>
      <c r="AY19" s="1641"/>
      <c r="AZ19" s="1641"/>
      <c r="BA19" s="1641"/>
      <c r="BB19" s="1641"/>
      <c r="BC19" s="1641"/>
      <c r="BD19" s="1641"/>
      <c r="BE19" s="1641"/>
      <c r="BF19" s="1641"/>
      <c r="BG19" s="1641"/>
      <c r="BH19" s="1641"/>
      <c r="BI19" s="1641"/>
      <c r="BJ19" s="1641"/>
      <c r="BK19" s="1641"/>
      <c r="BL19" s="1641"/>
      <c r="BM19" s="1641"/>
      <c r="BN19" s="1641"/>
      <c r="BO19" s="1641"/>
      <c r="BP19" s="1641"/>
      <c r="BQ19" s="1641"/>
      <c r="BR19" s="1641"/>
      <c r="BS19" s="1641"/>
      <c r="BT19" s="1641"/>
      <c r="BU19" s="1641"/>
      <c r="BV19" s="1641"/>
      <c r="BW19" s="1641"/>
      <c r="BX19" s="1641"/>
      <c r="BY19" s="1641"/>
      <c r="BZ19" s="1641"/>
      <c r="CA19" s="1641"/>
      <c r="CB19" s="1641"/>
      <c r="CC19" s="1641"/>
      <c r="CD19" s="1641"/>
      <c r="CE19" s="1641"/>
      <c r="CF19" s="1641"/>
      <c r="CG19" s="1641"/>
      <c r="CH19" s="1641"/>
      <c r="CI19" s="1641"/>
      <c r="CJ19" s="1641"/>
      <c r="CK19" s="1641"/>
      <c r="CL19" s="1641"/>
      <c r="CM19" s="1641"/>
      <c r="CN19" s="1641"/>
      <c r="CO19" s="1641"/>
      <c r="CP19" s="1641"/>
      <c r="CQ19" s="1641"/>
      <c r="CR19" s="1641"/>
      <c r="CS19" s="1641"/>
      <c r="CT19" s="1641"/>
      <c r="CU19" s="1641"/>
      <c r="CV19" s="1641"/>
      <c r="CW19" s="1641"/>
      <c r="CX19" s="1641"/>
      <c r="CY19" s="1641"/>
      <c r="CZ19" s="1641"/>
      <c r="DA19" s="1641"/>
      <c r="DB19" s="1641"/>
      <c r="DC19" s="1641"/>
      <c r="DD19" s="1641"/>
      <c r="DE19" s="1641"/>
      <c r="DF19" s="1641"/>
      <c r="DG19" s="1641"/>
      <c r="DH19" s="1641"/>
      <c r="DI19" s="1641"/>
      <c r="DJ19" s="1641"/>
      <c r="DK19" s="1641"/>
      <c r="DL19" s="1641"/>
      <c r="DM19" s="1641"/>
      <c r="DN19" s="1641"/>
      <c r="DO19" s="1641"/>
      <c r="DP19" s="1641"/>
      <c r="DQ19" s="1641"/>
      <c r="DR19" s="2722"/>
      <c r="DZ19" s="1161">
        <v>0</v>
      </c>
    </row>
    <row customHeight="1" ht="14.25" hidden="1">
      <c r="AG20" s="1366"/>
      <c r="AH20" s="1366"/>
      <c r="AI20" s="1366"/>
      <c r="AJ20" s="1366"/>
      <c r="AK20" s="1367"/>
      <c r="AL20" s="2273"/>
      <c r="AM20" s="2274"/>
      <c r="AN20" s="2273"/>
      <c r="AO20" s="2274"/>
      <c r="AP20" s="1641"/>
      <c r="AQ20" s="1641"/>
      <c r="AR20" s="1641"/>
      <c r="AS20" s="1641"/>
      <c r="AT20" s="1641"/>
      <c r="AU20" s="1641"/>
      <c r="AV20" s="1641"/>
      <c r="AW20" s="1641"/>
      <c r="AX20" s="1641"/>
      <c r="AY20" s="1641"/>
      <c r="AZ20" s="1641"/>
      <c r="BA20" s="1641"/>
      <c r="BB20" s="1641"/>
      <c r="BC20" s="1641"/>
      <c r="BD20" s="1641"/>
      <c r="BE20" s="1641"/>
      <c r="BF20" s="1641"/>
      <c r="BG20" s="1641"/>
      <c r="BH20" s="1641"/>
      <c r="BI20" s="1641"/>
      <c r="BJ20" s="1641"/>
      <c r="BK20" s="1641"/>
      <c r="BL20" s="1641"/>
      <c r="BM20" s="1641"/>
      <c r="BN20" s="1641"/>
      <c r="BO20" s="1641"/>
      <c r="BP20" s="1641"/>
      <c r="BQ20" s="1641"/>
      <c r="BR20" s="1641"/>
      <c r="BS20" s="1641"/>
      <c r="BT20" s="1641"/>
      <c r="BU20" s="1641"/>
      <c r="BV20" s="1641"/>
      <c r="BW20" s="1641"/>
      <c r="BX20" s="1641"/>
      <c r="BY20" s="1641"/>
      <c r="BZ20" s="1641"/>
      <c r="CA20" s="1641"/>
      <c r="CB20" s="1641"/>
      <c r="CC20" s="1641"/>
      <c r="CD20" s="1641"/>
      <c r="CE20" s="1641"/>
      <c r="CF20" s="1641"/>
      <c r="CG20" s="1641"/>
      <c r="CH20" s="1641"/>
      <c r="CI20" s="1641"/>
      <c r="CJ20" s="1641"/>
      <c r="CK20" s="1641"/>
      <c r="CL20" s="1641"/>
      <c r="CM20" s="1641"/>
      <c r="CN20" s="1641"/>
      <c r="CO20" s="1641"/>
      <c r="CP20" s="1641"/>
      <c r="CQ20" s="1641"/>
      <c r="CR20" s="1641"/>
      <c r="CS20" s="1641"/>
      <c r="CT20" s="1641"/>
      <c r="CU20" s="1641"/>
      <c r="CV20" s="1641"/>
      <c r="CW20" s="1641"/>
      <c r="CX20" s="1641"/>
      <c r="CY20" s="1641"/>
      <c r="CZ20" s="1641"/>
      <c r="DA20" s="1641"/>
      <c r="DB20" s="1641"/>
      <c r="DC20" s="1641"/>
      <c r="DD20" s="1641"/>
      <c r="DE20" s="1641"/>
      <c r="DF20" s="1641"/>
      <c r="DG20" s="1641"/>
      <c r="DH20" s="1641"/>
      <c r="DI20" s="1641"/>
      <c r="DJ20" s="1641"/>
      <c r="DK20" s="1641"/>
      <c r="DL20" s="1641"/>
      <c r="DM20" s="1641"/>
      <c r="DN20" s="1641"/>
      <c r="DO20" s="1641"/>
      <c r="DP20" s="1641"/>
      <c r="DQ20" s="1641"/>
      <c r="DR20" s="2722"/>
      <c r="DZ20" s="1161">
        <v>0</v>
      </c>
    </row>
    <row customHeight="1" ht="14.25" hidden="1">
      <c r="AG21" s="1366"/>
      <c r="AH21" s="1366"/>
      <c r="AI21" s="1366"/>
      <c r="AJ21" s="1366"/>
      <c r="AK21" s="1367"/>
      <c r="AL21" s="2273"/>
      <c r="AM21" s="2274"/>
      <c r="AN21" s="2273"/>
      <c r="AO21" s="2274"/>
      <c r="AP21" s="1641"/>
      <c r="AQ21" s="1641"/>
      <c r="AR21" s="1641"/>
      <c r="AS21" s="1641"/>
      <c r="AT21" s="1641"/>
      <c r="AU21" s="1641"/>
      <c r="AV21" s="1641"/>
      <c r="AW21" s="1641"/>
      <c r="AX21" s="1641"/>
      <c r="AY21" s="1641"/>
      <c r="AZ21" s="1641"/>
      <c r="BA21" s="1641"/>
      <c r="BB21" s="1641"/>
      <c r="BC21" s="1641"/>
      <c r="BD21" s="1641"/>
      <c r="BE21" s="1641"/>
      <c r="BF21" s="1641"/>
      <c r="BG21" s="1641"/>
      <c r="BH21" s="1641"/>
      <c r="BI21" s="1641"/>
      <c r="BJ21" s="1641"/>
      <c r="BK21" s="1641"/>
      <c r="BL21" s="1641"/>
      <c r="BM21" s="1641"/>
      <c r="BN21" s="1641"/>
      <c r="BO21" s="1641"/>
      <c r="BP21" s="1641"/>
      <c r="BQ21" s="1641"/>
      <c r="BR21" s="1641"/>
      <c r="BS21" s="1641"/>
      <c r="BT21" s="1641"/>
      <c r="BU21" s="1641"/>
      <c r="BV21" s="1641"/>
      <c r="BW21" s="1641"/>
      <c r="BX21" s="1641"/>
      <c r="BY21" s="1641"/>
      <c r="BZ21" s="1641"/>
      <c r="CA21" s="1641"/>
      <c r="CB21" s="1641"/>
      <c r="CC21" s="1641"/>
      <c r="CD21" s="1641"/>
      <c r="CE21" s="1641"/>
      <c r="CF21" s="1641"/>
      <c r="CG21" s="1641"/>
      <c r="CH21" s="1641"/>
      <c r="CI21" s="1641"/>
      <c r="CJ21" s="1641"/>
      <c r="CK21" s="1641"/>
      <c r="CL21" s="1641"/>
      <c r="CM21" s="1641"/>
      <c r="CN21" s="1641"/>
      <c r="CO21" s="1641"/>
      <c r="CP21" s="1641"/>
      <c r="CQ21" s="1641"/>
      <c r="CR21" s="1641"/>
      <c r="CS21" s="1641"/>
      <c r="CT21" s="1641"/>
      <c r="CU21" s="1641"/>
      <c r="CV21" s="1641"/>
      <c r="CW21" s="1641"/>
      <c r="CX21" s="1641"/>
      <c r="CY21" s="1641"/>
      <c r="CZ21" s="1641"/>
      <c r="DA21" s="1641"/>
      <c r="DB21" s="1641"/>
      <c r="DC21" s="1641"/>
      <c r="DD21" s="1641"/>
      <c r="DE21" s="1641"/>
      <c r="DF21" s="1641"/>
      <c r="DG21" s="1641"/>
      <c r="DH21" s="1641"/>
      <c r="DI21" s="1641"/>
      <c r="DJ21" s="1641"/>
      <c r="DK21" s="1641"/>
      <c r="DL21" s="1641"/>
      <c r="DM21" s="1641"/>
      <c r="DN21" s="1641"/>
      <c r="DO21" s="1641"/>
      <c r="DP21" s="1641"/>
      <c r="DQ21" s="1641"/>
      <c r="DR21" s="2722"/>
      <c r="DZ21" s="1161">
        <v>0</v>
      </c>
    </row>
    <row customHeight="1" ht="14.25" hidden="1">
      <c r="AG22" s="1366"/>
      <c r="AH22" s="1366"/>
      <c r="AI22" s="1366"/>
      <c r="AJ22" s="1366"/>
      <c r="AK22" s="334" t="str">
        <f>AL19&amp;"-"&amp;AN19</f>
        <v>-</v>
      </c>
      <c r="AL22" s="2274"/>
      <c r="AM22" s="2274"/>
      <c r="AN22" s="2274"/>
      <c r="AO22" s="2274"/>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41"/>
      <c r="BN22" s="1641"/>
      <c r="BO22" s="1641"/>
      <c r="BP22" s="1641"/>
      <c r="BQ22" s="1641"/>
      <c r="BR22" s="1641"/>
      <c r="BS22" s="1641"/>
      <c r="BT22" s="1641"/>
      <c r="BU22" s="1641"/>
      <c r="BV22" s="1641"/>
      <c r="BW22" s="1641"/>
      <c r="BX22" s="1641"/>
      <c r="BY22" s="1641"/>
      <c r="BZ22" s="1641"/>
      <c r="CA22" s="1641"/>
      <c r="CB22" s="1641"/>
      <c r="CC22" s="1641"/>
      <c r="CD22" s="1641"/>
      <c r="CE22" s="1641"/>
      <c r="CF22" s="1641"/>
      <c r="CG22" s="1641"/>
      <c r="CH22" s="1641"/>
      <c r="CI22" s="1641"/>
      <c r="CJ22" s="1641"/>
      <c r="CK22" s="1641"/>
      <c r="CL22" s="1641"/>
      <c r="CM22" s="1641"/>
      <c r="CN22" s="1641"/>
      <c r="CO22" s="1641"/>
      <c r="CP22" s="1641"/>
      <c r="CQ22" s="1641"/>
      <c r="CR22" s="1641"/>
      <c r="CS22" s="1641"/>
      <c r="CT22" s="1641"/>
      <c r="CU22" s="1641"/>
      <c r="CV22" s="1641"/>
      <c r="CW22" s="1641"/>
      <c r="CX22" s="1641"/>
      <c r="CY22" s="1641"/>
      <c r="CZ22" s="1641"/>
      <c r="DA22" s="1641"/>
      <c r="DB22" s="1641"/>
      <c r="DC22" s="1641"/>
      <c r="DD22" s="1641"/>
      <c r="DE22" s="1641"/>
      <c r="DF22" s="1641"/>
      <c r="DG22" s="1641"/>
      <c r="DH22" s="1641"/>
      <c r="DI22" s="1641"/>
      <c r="DJ22" s="1641"/>
      <c r="DK22" s="1641"/>
      <c r="DL22" s="1641"/>
      <c r="DM22" s="1641"/>
      <c r="DN22" s="1641"/>
      <c r="DO22" s="1641"/>
      <c r="DP22" s="1641"/>
      <c r="DQ22" s="1641"/>
      <c r="DR22" s="2722"/>
      <c r="DZ22" s="1161">
        <v>0</v>
      </c>
    </row>
    <row customHeight="1" ht="14.25" hidden="1">
      <c r="AO23" s="333"/>
      <c r="AP23" s="1641"/>
      <c r="AQ23" s="1641"/>
      <c r="AR23" s="1641"/>
      <c r="AS23" s="1641"/>
      <c r="AT23" s="1641"/>
      <c r="AU23" s="1641"/>
      <c r="AV23" s="1641"/>
      <c r="AW23" s="1641"/>
      <c r="AX23" s="1641"/>
      <c r="AY23" s="1641"/>
      <c r="AZ23" s="1641"/>
      <c r="BA23" s="1641"/>
      <c r="BB23" s="1641"/>
      <c r="BC23" s="1641"/>
      <c r="BD23" s="1641"/>
      <c r="BE23" s="1641"/>
      <c r="BF23" s="1641"/>
      <c r="BG23" s="1641"/>
      <c r="BH23" s="1641"/>
      <c r="BI23" s="1641"/>
      <c r="BJ23" s="1641"/>
      <c r="BK23" s="1641"/>
      <c r="BL23" s="1641"/>
      <c r="BM23" s="1641"/>
      <c r="BN23" s="1641"/>
      <c r="BO23" s="1641"/>
      <c r="BP23" s="1641"/>
      <c r="BQ23" s="1641"/>
      <c r="BR23" s="1641"/>
      <c r="BS23" s="1641"/>
      <c r="BT23" s="1641"/>
      <c r="BU23" s="1641"/>
      <c r="BV23" s="1641"/>
      <c r="BW23" s="1641"/>
      <c r="BX23" s="1641"/>
      <c r="BY23" s="1641"/>
      <c r="BZ23" s="1641"/>
      <c r="CA23" s="1641"/>
      <c r="CB23" s="1641"/>
      <c r="CC23" s="1641"/>
      <c r="CD23" s="1641"/>
      <c r="CE23" s="1641"/>
      <c r="CF23" s="1641"/>
      <c r="CG23" s="1641"/>
      <c r="CH23" s="1641"/>
      <c r="CI23" s="1641"/>
      <c r="CJ23" s="1641"/>
      <c r="CK23" s="1641"/>
      <c r="CL23" s="1641"/>
      <c r="CM23" s="1641"/>
      <c r="CN23" s="1641"/>
      <c r="CO23" s="1641"/>
      <c r="CP23" s="1641"/>
      <c r="CQ23" s="1641"/>
      <c r="CR23" s="1641"/>
      <c r="CS23" s="1641"/>
      <c r="CT23" s="1641"/>
      <c r="CU23" s="1641"/>
      <c r="CV23" s="1641"/>
      <c r="CW23" s="1641"/>
      <c r="CX23" s="1641"/>
      <c r="CY23" s="1641"/>
      <c r="CZ23" s="1641"/>
      <c r="DA23" s="1641"/>
      <c r="DB23" s="1641"/>
      <c r="DC23" s="1641"/>
      <c r="DD23" s="1641"/>
      <c r="DE23" s="1641"/>
      <c r="DF23" s="1641"/>
      <c r="DG23" s="1641"/>
      <c r="DH23" s="1641"/>
      <c r="DI23" s="1641"/>
      <c r="DJ23" s="1641"/>
      <c r="DK23" s="1641"/>
      <c r="DL23" s="1641"/>
      <c r="DM23" s="1641"/>
      <c r="DN23" s="1641"/>
      <c r="DO23" s="1641"/>
      <c r="DP23" s="1641"/>
      <c r="DQ23" s="1641"/>
      <c r="DR23" s="2722"/>
      <c r="DZ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439</v>
      </c>
      <c r="Q24" s="1368"/>
      <c r="R24" s="1377"/>
      <c r="S24" s="1377"/>
      <c r="T24" s="1377"/>
      <c r="U24" s="735"/>
      <c r="AC24" s="1373"/>
      <c r="AE24" s="1373"/>
      <c r="AF24" s="1372"/>
      <c r="AL24" s="1373"/>
      <c r="AN24" s="1373"/>
      <c r="AO24" s="1372"/>
      <c r="AP24" s="1372"/>
      <c r="AQ24" s="1372"/>
      <c r="AR24" s="1372"/>
      <c r="AS24" s="1372"/>
      <c r="AT24" s="1372"/>
      <c r="AU24" s="1373"/>
      <c r="AV24" s="1372"/>
      <c r="AW24" s="1373"/>
      <c r="AX24" s="1372"/>
      <c r="AY24" s="1372"/>
      <c r="AZ24" s="1372"/>
      <c r="BA24" s="1372"/>
      <c r="BB24" s="1372"/>
      <c r="BC24" s="1372"/>
      <c r="BD24" s="1373"/>
      <c r="BE24" s="1372"/>
      <c r="BF24" s="1373"/>
      <c r="BG24" s="1372"/>
      <c r="BH24" s="1372"/>
      <c r="BI24" s="1372"/>
      <c r="BJ24" s="1372"/>
      <c r="BK24" s="1372"/>
      <c r="BL24" s="1372"/>
      <c r="BM24" s="1373"/>
      <c r="BN24" s="1372"/>
      <c r="BO24" s="1373"/>
      <c r="BP24" s="1372"/>
      <c r="BQ24" s="1372"/>
      <c r="BR24" s="1372"/>
      <c r="BS24" s="1372"/>
      <c r="BT24" s="1372"/>
      <c r="BU24" s="1372"/>
      <c r="BV24" s="1373"/>
      <c r="BW24" s="1372"/>
      <c r="BX24" s="1373"/>
      <c r="BY24" s="1372"/>
      <c r="BZ24" s="1372"/>
      <c r="CA24" s="1372"/>
      <c r="CB24" s="1372"/>
      <c r="CC24" s="1372"/>
      <c r="CD24" s="1372"/>
      <c r="CE24" s="1373"/>
      <c r="CF24" s="1372"/>
      <c r="CG24" s="1373"/>
      <c r="CH24" s="1372"/>
      <c r="CI24" s="1372"/>
      <c r="CJ24" s="1372"/>
      <c r="CK24" s="1372"/>
      <c r="CL24" s="1372"/>
      <c r="CM24" s="1372"/>
      <c r="CN24" s="1373"/>
      <c r="CO24" s="1372"/>
      <c r="CP24" s="1373"/>
      <c r="CQ24" s="1372"/>
      <c r="CR24" s="1372"/>
      <c r="CS24" s="1372"/>
      <c r="CT24" s="1372"/>
      <c r="CU24" s="1372"/>
      <c r="CV24" s="1372"/>
      <c r="CW24" s="1373"/>
      <c r="CX24" s="1372"/>
      <c r="CY24" s="1373"/>
      <c r="CZ24" s="1372"/>
      <c r="DA24" s="1372"/>
      <c r="DB24" s="1372"/>
      <c r="DC24" s="1372"/>
      <c r="DD24" s="1372"/>
      <c r="DE24" s="1372"/>
      <c r="DF24" s="1373"/>
      <c r="DG24" s="1372"/>
      <c r="DH24" s="1373"/>
      <c r="DI24" s="1372"/>
      <c r="DJ24" s="1372"/>
      <c r="DK24" s="1372"/>
      <c r="DL24" s="1372"/>
      <c r="DM24" s="1372"/>
      <c r="DN24" s="1372"/>
      <c r="DO24" s="1373"/>
      <c r="DP24" s="1372"/>
      <c r="DQ24" s="1373"/>
      <c r="DR24" s="2730"/>
      <c r="DU24" s="517"/>
      <c r="DV24" s="517"/>
      <c r="DW24" s="517"/>
      <c r="DX24" s="517"/>
      <c r="DY24" s="517"/>
      <c r="DZ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P25" s="1372"/>
      <c r="AQ25" s="1372"/>
      <c r="AR25" s="1372"/>
      <c r="AS25" s="1372"/>
      <c r="AT25" s="1372"/>
      <c r="AU25" s="1372"/>
      <c r="AV25" s="1372"/>
      <c r="AW25" s="1372"/>
      <c r="AX25" s="1372"/>
      <c r="AY25" s="1372"/>
      <c r="AZ25" s="1372"/>
      <c r="BA25" s="1372"/>
      <c r="BB25" s="1372"/>
      <c r="BC25" s="1372"/>
      <c r="BD25" s="1372"/>
      <c r="BE25" s="1372"/>
      <c r="BF25" s="1372"/>
      <c r="BG25" s="1372"/>
      <c r="BH25" s="1372"/>
      <c r="BI25" s="1372"/>
      <c r="BJ25" s="1372"/>
      <c r="BK25" s="1372"/>
      <c r="BL25" s="1372"/>
      <c r="BM25" s="1372"/>
      <c r="BN25" s="1372"/>
      <c r="BO25" s="1372"/>
      <c r="BP25" s="1372"/>
      <c r="BQ25" s="1372"/>
      <c r="BR25" s="1372"/>
      <c r="BS25" s="1372"/>
      <c r="BT25" s="1372"/>
      <c r="BU25" s="1372"/>
      <c r="BV25" s="1372"/>
      <c r="BW25" s="1372"/>
      <c r="BX25" s="1372"/>
      <c r="BY25" s="1372"/>
      <c r="BZ25" s="1372"/>
      <c r="CA25" s="1372"/>
      <c r="CB25" s="1372"/>
      <c r="CC25" s="1372"/>
      <c r="CD25" s="1372"/>
      <c r="CE25" s="1372"/>
      <c r="CF25" s="1372"/>
      <c r="CG25" s="1372"/>
      <c r="CH25" s="1372"/>
      <c r="CI25" s="1372"/>
      <c r="CJ25" s="1372"/>
      <c r="CK25" s="1372"/>
      <c r="CL25" s="1372"/>
      <c r="CM25" s="1372"/>
      <c r="CN25" s="1372"/>
      <c r="CO25" s="1372"/>
      <c r="CP25" s="1372"/>
      <c r="CQ25" s="1372"/>
      <c r="CR25" s="1372"/>
      <c r="CS25" s="1372"/>
      <c r="CT25" s="1372"/>
      <c r="CU25" s="1372"/>
      <c r="CV25" s="1372"/>
      <c r="CW25" s="1372"/>
      <c r="CX25" s="1372"/>
      <c r="CY25" s="1372"/>
      <c r="CZ25" s="1372"/>
      <c r="DA25" s="1372"/>
      <c r="DB25" s="1372"/>
      <c r="DC25" s="1372"/>
      <c r="DD25" s="1372"/>
      <c r="DE25" s="1372"/>
      <c r="DF25" s="1372"/>
      <c r="DG25" s="1372"/>
      <c r="DH25" s="1372"/>
      <c r="DI25" s="1372"/>
      <c r="DJ25" s="1372"/>
      <c r="DK25" s="1372"/>
      <c r="DL25" s="1372"/>
      <c r="DM25" s="1372"/>
      <c r="DN25" s="1372"/>
      <c r="DO25" s="1372"/>
      <c r="DP25" s="1372"/>
      <c r="DQ25" s="1372"/>
      <c r="DR25" s="2730"/>
      <c r="DU25" s="517"/>
      <c r="DV25" s="517"/>
      <c r="DW25" s="517"/>
      <c r="DX25" s="517"/>
      <c r="DY25" s="517"/>
      <c r="DZ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440</v>
      </c>
      <c r="Q26" s="1368"/>
      <c r="R26" s="1377"/>
      <c r="S26" s="1377"/>
      <c r="T26" s="1377"/>
      <c r="U26" s="735"/>
      <c r="V26" s="1166" t="s">
        <v>441</v>
      </c>
      <c r="AD26" s="192" t="s">
        <v>442</v>
      </c>
      <c r="AF26" s="192" t="s">
        <v>443</v>
      </c>
      <c r="AG26" s="1166" t="s">
        <v>441</v>
      </c>
      <c r="AM26" s="192" t="s">
        <v>444</v>
      </c>
      <c r="AO26" s="192" t="s">
        <v>443</v>
      </c>
      <c r="AP26" s="1372"/>
      <c r="AQ26" s="1372"/>
      <c r="AR26" s="1372"/>
      <c r="AS26" s="1372"/>
      <c r="AT26" s="1372"/>
      <c r="AU26" s="1372"/>
      <c r="AV26" s="1376" t="s">
        <v>442</v>
      </c>
      <c r="AW26" s="1372"/>
      <c r="AX26" s="1376" t="s">
        <v>443</v>
      </c>
      <c r="AY26" s="1372"/>
      <c r="AZ26" s="1372"/>
      <c r="BA26" s="1372"/>
      <c r="BB26" s="1372"/>
      <c r="BC26" s="1372"/>
      <c r="BD26" s="1372"/>
      <c r="BE26" s="1376" t="s">
        <v>442</v>
      </c>
      <c r="BF26" s="1372"/>
      <c r="BG26" s="1376" t="s">
        <v>443</v>
      </c>
      <c r="BH26" s="1372"/>
      <c r="BI26" s="1372"/>
      <c r="BJ26" s="1372"/>
      <c r="BK26" s="1372"/>
      <c r="BL26" s="1372"/>
      <c r="BM26" s="1372"/>
      <c r="BN26" s="1376" t="s">
        <v>442</v>
      </c>
      <c r="BO26" s="1372"/>
      <c r="BP26" s="1376" t="s">
        <v>443</v>
      </c>
      <c r="BQ26" s="1372"/>
      <c r="BR26" s="1372"/>
      <c r="BS26" s="1372"/>
      <c r="BT26" s="1372"/>
      <c r="BU26" s="1372"/>
      <c r="BV26" s="1372"/>
      <c r="BW26" s="1376" t="s">
        <v>442</v>
      </c>
      <c r="BX26" s="1372"/>
      <c r="BY26" s="1376" t="s">
        <v>443</v>
      </c>
      <c r="BZ26" s="1372"/>
      <c r="CA26" s="1372"/>
      <c r="CB26" s="1372"/>
      <c r="CC26" s="1372"/>
      <c r="CD26" s="1372"/>
      <c r="CE26" s="1372"/>
      <c r="CF26" s="1376" t="s">
        <v>442</v>
      </c>
      <c r="CG26" s="1372"/>
      <c r="CH26" s="1376" t="s">
        <v>443</v>
      </c>
      <c r="CI26" s="1372"/>
      <c r="CJ26" s="1372"/>
      <c r="CK26" s="1372"/>
      <c r="CL26" s="1372"/>
      <c r="CM26" s="1372"/>
      <c r="CN26" s="1372"/>
      <c r="CO26" s="1376" t="s">
        <v>442</v>
      </c>
      <c r="CP26" s="1372"/>
      <c r="CQ26" s="1376" t="s">
        <v>443</v>
      </c>
      <c r="CR26" s="1372"/>
      <c r="CS26" s="1372"/>
      <c r="CT26" s="1372"/>
      <c r="CU26" s="1372"/>
      <c r="CV26" s="1372"/>
      <c r="CW26" s="1372"/>
      <c r="CX26" s="1376" t="s">
        <v>442</v>
      </c>
      <c r="CY26" s="1372"/>
      <c r="CZ26" s="1376" t="s">
        <v>443</v>
      </c>
      <c r="DA26" s="1372"/>
      <c r="DB26" s="1372"/>
      <c r="DC26" s="1372"/>
      <c r="DD26" s="1372"/>
      <c r="DE26" s="1372"/>
      <c r="DF26" s="1372"/>
      <c r="DG26" s="1376" t="s">
        <v>442</v>
      </c>
      <c r="DH26" s="1372"/>
      <c r="DI26" s="1376" t="s">
        <v>443</v>
      </c>
      <c r="DJ26" s="1372"/>
      <c r="DK26" s="1372"/>
      <c r="DL26" s="1372"/>
      <c r="DM26" s="1372"/>
      <c r="DN26" s="1372"/>
      <c r="DO26" s="1372"/>
      <c r="DP26" s="1376" t="s">
        <v>442</v>
      </c>
      <c r="DQ26" s="1372"/>
      <c r="DR26" s="2731" t="s">
        <v>443</v>
      </c>
      <c r="DU26" s="517"/>
      <c r="DV26" s="517"/>
      <c r="DW26" s="517"/>
      <c r="DX26" s="517"/>
      <c r="DY26" s="517"/>
      <c r="DZ26" s="1166">
        <v>0</v>
      </c>
    </row>
    <row customHeight="1" ht="14.25" hidden="1">
      <c r="P27" s="1316"/>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641"/>
      <c r="CG27" s="1641"/>
      <c r="CH27" s="1641"/>
      <c r="CI27" s="1641"/>
      <c r="CJ27" s="1641"/>
      <c r="CK27" s="1641"/>
      <c r="CL27" s="1641"/>
      <c r="CM27" s="1641"/>
      <c r="CN27" s="1641"/>
      <c r="CO27" s="1641"/>
      <c r="CP27" s="1641"/>
      <c r="CQ27" s="1641"/>
      <c r="CR27" s="1641"/>
      <c r="CS27" s="1641"/>
      <c r="CT27" s="1641"/>
      <c r="CU27" s="1641"/>
      <c r="CV27" s="1641"/>
      <c r="CW27" s="1641"/>
      <c r="CX27" s="1641"/>
      <c r="CY27" s="1641"/>
      <c r="CZ27" s="1641"/>
      <c r="DA27" s="1641"/>
      <c r="DB27" s="1641"/>
      <c r="DC27" s="1641"/>
      <c r="DD27" s="1641"/>
      <c r="DE27" s="1641"/>
      <c r="DF27" s="1641"/>
      <c r="DG27" s="1641"/>
      <c r="DH27" s="1641"/>
      <c r="DI27" s="1641"/>
      <c r="DJ27" s="1641"/>
      <c r="DK27" s="1641"/>
      <c r="DL27" s="1641"/>
      <c r="DM27" s="1641"/>
      <c r="DN27" s="1641"/>
      <c r="DO27" s="1641"/>
      <c r="DP27" s="1641"/>
      <c r="DQ27" s="1641"/>
      <c r="DR27" s="2722"/>
      <c r="DZ27" s="1161">
        <v>0</v>
      </c>
    </row>
    <row customHeight="1" ht="14.25" hidden="1">
      <c r="P28" s="1316"/>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641"/>
      <c r="BW28" s="1641"/>
      <c r="BX28" s="1641"/>
      <c r="BY28" s="1641"/>
      <c r="BZ28" s="1641"/>
      <c r="CA28" s="1641"/>
      <c r="CB28" s="1641"/>
      <c r="CC28" s="1641"/>
      <c r="CD28" s="1641"/>
      <c r="CE28" s="1641"/>
      <c r="CF28" s="1641"/>
      <c r="CG28" s="1641"/>
      <c r="CH28" s="1641"/>
      <c r="CI28" s="1641"/>
      <c r="CJ28" s="1641"/>
      <c r="CK28" s="1641"/>
      <c r="CL28" s="1641"/>
      <c r="CM28" s="1641"/>
      <c r="CN28" s="1641"/>
      <c r="CO28" s="1641"/>
      <c r="CP28" s="1641"/>
      <c r="CQ28" s="1641"/>
      <c r="CR28" s="1641"/>
      <c r="CS28" s="1641"/>
      <c r="CT28" s="1641"/>
      <c r="CU28" s="1641"/>
      <c r="CV28" s="1641"/>
      <c r="CW28" s="1641"/>
      <c r="CX28" s="1641"/>
      <c r="CY28" s="1641"/>
      <c r="CZ28" s="1641"/>
      <c r="DA28" s="1641"/>
      <c r="DB28" s="1641"/>
      <c r="DC28" s="1641"/>
      <c r="DD28" s="1641"/>
      <c r="DE28" s="1641"/>
      <c r="DF28" s="1641"/>
      <c r="DG28" s="1641"/>
      <c r="DH28" s="1641"/>
      <c r="DI28" s="1641"/>
      <c r="DJ28" s="1641"/>
      <c r="DK28" s="1641"/>
      <c r="DL28" s="1641"/>
      <c r="DM28" s="1641"/>
      <c r="DN28" s="1641"/>
      <c r="DO28" s="1641"/>
      <c r="DP28" s="1641"/>
      <c r="DQ28" s="1641"/>
      <c r="DR28" s="2722"/>
      <c r="DZ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641"/>
      <c r="CG29" s="1641"/>
      <c r="CH29" s="1641"/>
      <c r="CI29" s="1641"/>
      <c r="CJ29" s="1641"/>
      <c r="CK29" s="1641"/>
      <c r="CL29" s="1641"/>
      <c r="CM29" s="1641"/>
      <c r="CN29" s="1641"/>
      <c r="CO29" s="1641"/>
      <c r="CP29" s="1641"/>
      <c r="CQ29" s="1641"/>
      <c r="CR29" s="1641"/>
      <c r="CS29" s="1641"/>
      <c r="CT29" s="1641"/>
      <c r="CU29" s="1641"/>
      <c r="CV29" s="1641"/>
      <c r="CW29" s="1641"/>
      <c r="CX29" s="1641"/>
      <c r="CY29" s="1641"/>
      <c r="CZ29" s="1641"/>
      <c r="DA29" s="1641"/>
      <c r="DB29" s="1641"/>
      <c r="DC29" s="1641"/>
      <c r="DD29" s="1641"/>
      <c r="DE29" s="1641"/>
      <c r="DF29" s="1641"/>
      <c r="DG29" s="1641"/>
      <c r="DH29" s="1641"/>
      <c r="DI29" s="1641"/>
      <c r="DJ29" s="1641"/>
      <c r="DK29" s="1641"/>
      <c r="DL29" s="1641"/>
      <c r="DM29" s="1641"/>
      <c r="DN29" s="1641"/>
      <c r="DO29" s="1641"/>
      <c r="DP29" s="1641"/>
      <c r="DQ29" s="1641"/>
      <c r="DR29" s="2722"/>
      <c r="DZ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P30" s="2254"/>
      <c r="AQ30" s="2254"/>
      <c r="AR30" s="2254"/>
      <c r="AS30" s="2254"/>
      <c r="AT30" s="2254"/>
      <c r="AU30" s="2254"/>
      <c r="AV30" s="2254"/>
      <c r="AW30" s="2254"/>
      <c r="AX30" s="2254"/>
      <c r="AY30" s="2254"/>
      <c r="AZ30" s="2254"/>
      <c r="BA30" s="2254"/>
      <c r="BB30" s="2254"/>
      <c r="BC30" s="2254"/>
      <c r="BD30" s="2254"/>
      <c r="BE30" s="2254"/>
      <c r="BF30" s="2254"/>
      <c r="BG30" s="2254"/>
      <c r="BH30" s="2254"/>
      <c r="BI30" s="2254"/>
      <c r="BJ30" s="2254"/>
      <c r="BK30" s="2254"/>
      <c r="BL30" s="2254"/>
      <c r="BM30" s="2254"/>
      <c r="BN30" s="2254"/>
      <c r="BO30" s="2254"/>
      <c r="BP30" s="2254"/>
      <c r="BQ30" s="2254"/>
      <c r="BR30" s="2254"/>
      <c r="BS30" s="2254"/>
      <c r="BT30" s="2254"/>
      <c r="BU30" s="2254"/>
      <c r="BV30" s="2254"/>
      <c r="BW30" s="2254"/>
      <c r="BX30" s="2254"/>
      <c r="BY30" s="2254"/>
      <c r="BZ30" s="2254"/>
      <c r="CA30" s="2254"/>
      <c r="CB30" s="2254"/>
      <c r="CC30" s="2254"/>
      <c r="CD30" s="2254"/>
      <c r="CE30" s="2254"/>
      <c r="CF30" s="2254"/>
      <c r="CG30" s="2254"/>
      <c r="CH30" s="2254"/>
      <c r="CI30" s="2254"/>
      <c r="CJ30" s="2254"/>
      <c r="CK30" s="2254"/>
      <c r="CL30" s="2254"/>
      <c r="CM30" s="2254"/>
      <c r="CN30" s="2254"/>
      <c r="CO30" s="2254"/>
      <c r="CP30" s="2254"/>
      <c r="CQ30" s="2254"/>
      <c r="CR30" s="2254"/>
      <c r="CS30" s="2254"/>
      <c r="CT30" s="2254"/>
      <c r="CU30" s="2254"/>
      <c r="CV30" s="2254"/>
      <c r="CW30" s="2254"/>
      <c r="CX30" s="2254"/>
      <c r="CY30" s="2254"/>
      <c r="CZ30" s="2254"/>
      <c r="DA30" s="2254"/>
      <c r="DB30" s="2254"/>
      <c r="DC30" s="2254"/>
      <c r="DD30" s="2254"/>
      <c r="DE30" s="2254"/>
      <c r="DF30" s="2254"/>
      <c r="DG30" s="2254"/>
      <c r="DH30" s="2254"/>
      <c r="DI30" s="2254"/>
      <c r="DJ30" s="2254"/>
      <c r="DK30" s="2254"/>
      <c r="DL30" s="2254"/>
      <c r="DM30" s="2254"/>
      <c r="DN30" s="2254"/>
      <c r="DO30" s="2254"/>
      <c r="DP30" s="2254"/>
      <c r="DQ30" s="2254"/>
      <c r="DR30" s="2732"/>
      <c r="DZ30" s="1161">
        <v>54</v>
      </c>
    </row>
    <row customHeight="1" ht="14.699999999999998">
      <c r="R31" s="382"/>
      <c r="S31" s="382"/>
      <c r="T31" s="382"/>
      <c r="U31" s="2255" t="str">
        <f>IF(org=0,"Не определено",org)</f>
        <v>ИМУП «ПОСЖИЛКОМСЕРВИС»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P31" s="2255"/>
      <c r="AQ31" s="2255"/>
      <c r="AR31" s="2255"/>
      <c r="AS31" s="2255"/>
      <c r="AT31" s="2255"/>
      <c r="AU31" s="2255"/>
      <c r="AV31" s="2255"/>
      <c r="AW31" s="2255"/>
      <c r="AX31" s="2255"/>
      <c r="AY31" s="2255"/>
      <c r="AZ31" s="2255"/>
      <c r="BA31" s="2255"/>
      <c r="BB31" s="2255"/>
      <c r="BC31" s="2255"/>
      <c r="BD31" s="2255"/>
      <c r="BE31" s="2255"/>
      <c r="BF31" s="2255"/>
      <c r="BG31" s="2255"/>
      <c r="BH31" s="2255"/>
      <c r="BI31" s="2255"/>
      <c r="BJ31" s="2255"/>
      <c r="BK31" s="2255"/>
      <c r="BL31" s="2255"/>
      <c r="BM31" s="2255"/>
      <c r="BN31" s="2255"/>
      <c r="BO31" s="2255"/>
      <c r="BP31" s="2255"/>
      <c r="BQ31" s="2255"/>
      <c r="BR31" s="2255"/>
      <c r="BS31" s="2255"/>
      <c r="BT31" s="2255"/>
      <c r="BU31" s="2255"/>
      <c r="BV31" s="2255"/>
      <c r="BW31" s="2255"/>
      <c r="BX31" s="2255"/>
      <c r="BY31" s="2255"/>
      <c r="BZ31" s="2255"/>
      <c r="CA31" s="2255"/>
      <c r="CB31" s="2255"/>
      <c r="CC31" s="2255"/>
      <c r="CD31" s="2255"/>
      <c r="CE31" s="2255"/>
      <c r="CF31" s="2255"/>
      <c r="CG31" s="2255"/>
      <c r="CH31" s="2255"/>
      <c r="CI31" s="2255"/>
      <c r="CJ31" s="2255"/>
      <c r="CK31" s="2255"/>
      <c r="CL31" s="2255"/>
      <c r="CM31" s="2255"/>
      <c r="CN31" s="2255"/>
      <c r="CO31" s="2255"/>
      <c r="CP31" s="2255"/>
      <c r="CQ31" s="2255"/>
      <c r="CR31" s="2255"/>
      <c r="CS31" s="2255"/>
      <c r="CT31" s="2255"/>
      <c r="CU31" s="2255"/>
      <c r="CV31" s="2255"/>
      <c r="CW31" s="2255"/>
      <c r="CX31" s="2255"/>
      <c r="CY31" s="2255"/>
      <c r="CZ31" s="2255"/>
      <c r="DA31" s="2255"/>
      <c r="DB31" s="2255"/>
      <c r="DC31" s="2255"/>
      <c r="DD31" s="2255"/>
      <c r="DE31" s="2255"/>
      <c r="DF31" s="2255"/>
      <c r="DG31" s="2255"/>
      <c r="DH31" s="2255"/>
      <c r="DI31" s="2255"/>
      <c r="DJ31" s="2255"/>
      <c r="DK31" s="2255"/>
      <c r="DL31" s="2255"/>
      <c r="DM31" s="2255"/>
      <c r="DN31" s="2255"/>
      <c r="DO31" s="2255"/>
      <c r="DP31" s="2255"/>
      <c r="DQ31" s="2255"/>
      <c r="DR31" s="2733"/>
      <c r="DZ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c r="BB32" s="328"/>
      <c r="BC32" s="328"/>
      <c r="BD32" s="328"/>
      <c r="BE32" s="328"/>
      <c r="BF32" s="328"/>
      <c r="BG32" s="328"/>
      <c r="BH32" s="328"/>
      <c r="BI32" s="328"/>
      <c r="BJ32" s="328"/>
      <c r="BK32" s="328"/>
      <c r="BL32" s="328"/>
      <c r="BM32" s="328"/>
      <c r="BN32" s="328"/>
      <c r="BO32" s="328"/>
      <c r="BP32" s="328"/>
      <c r="BQ32" s="328"/>
      <c r="BR32" s="328"/>
      <c r="BS32" s="328"/>
      <c r="BT32" s="328"/>
      <c r="BU32" s="328"/>
      <c r="BV32" s="328"/>
      <c r="BW32" s="328"/>
      <c r="BX32" s="328"/>
      <c r="BY32" s="328"/>
      <c r="BZ32" s="328"/>
      <c r="CA32" s="328"/>
      <c r="CB32" s="328"/>
      <c r="CC32" s="328"/>
      <c r="CD32" s="328"/>
      <c r="CE32" s="328"/>
      <c r="CF32" s="328"/>
      <c r="CG32" s="328"/>
      <c r="CH32" s="328"/>
      <c r="CI32" s="328"/>
      <c r="CJ32" s="328"/>
      <c r="CK32" s="328"/>
      <c r="CL32" s="328"/>
      <c r="CM32" s="328"/>
      <c r="CN32" s="328"/>
      <c r="CO32" s="328"/>
      <c r="CP32" s="328"/>
      <c r="CQ32" s="328"/>
      <c r="CR32" s="328"/>
      <c r="CS32" s="328"/>
      <c r="CT32" s="328"/>
      <c r="CU32" s="328"/>
      <c r="CV32" s="328"/>
      <c r="CW32" s="328"/>
      <c r="CX32" s="328"/>
      <c r="CY32" s="328"/>
      <c r="CZ32" s="328"/>
      <c r="DA32" s="328"/>
      <c r="DB32" s="328"/>
      <c r="DC32" s="328"/>
      <c r="DD32" s="328"/>
      <c r="DE32" s="328"/>
      <c r="DF32" s="328"/>
      <c r="DG32" s="328"/>
      <c r="DH32" s="328"/>
      <c r="DI32" s="328"/>
      <c r="DJ32" s="328"/>
      <c r="DK32" s="328"/>
      <c r="DL32" s="328"/>
      <c r="DM32" s="328"/>
      <c r="DN32" s="328"/>
      <c r="DO32" s="328"/>
      <c r="DP32" s="328"/>
      <c r="DQ32" s="328"/>
      <c r="DR32" s="2734"/>
      <c r="DS32" s="515"/>
      <c r="DZ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2257" t="str">
        <f>IF(TITLE_NAME_OR_PR_CHANGE="",IF(TITLE_NAME_OR_PR="","",TITLE_NAME_OR_PR),TITLE_NAME_OR_PR_CHANGE)</f>
        <v/>
      </c>
      <c r="AQ33" s="2257"/>
      <c r="AR33" s="2257"/>
      <c r="AS33" s="2257"/>
      <c r="AT33" s="2257"/>
      <c r="AU33" s="2257"/>
      <c r="AV33" s="2257"/>
      <c r="AW33" s="2257"/>
      <c r="AX33" s="1641"/>
      <c r="AY33" s="2257" t="str">
        <f>IF(TITLE_NAME_OR_PR_CHANGE="",IF(TITLE_NAME_OR_PR="","",TITLE_NAME_OR_PR),TITLE_NAME_OR_PR_CHANGE)</f>
        <v/>
      </c>
      <c r="AZ33" s="2257"/>
      <c r="BA33" s="2257"/>
      <c r="BB33" s="2257"/>
      <c r="BC33" s="2257"/>
      <c r="BD33" s="2257"/>
      <c r="BE33" s="2257"/>
      <c r="BF33" s="2257"/>
      <c r="BG33" s="1641"/>
      <c r="BH33" s="2257" t="str">
        <f>IF(TITLE_NAME_OR_PR_CHANGE="",IF(TITLE_NAME_OR_PR="","",TITLE_NAME_OR_PR),TITLE_NAME_OR_PR_CHANGE)</f>
        <v/>
      </c>
      <c r="BI33" s="2257"/>
      <c r="BJ33" s="2257"/>
      <c r="BK33" s="2257"/>
      <c r="BL33" s="2257"/>
      <c r="BM33" s="2257"/>
      <c r="BN33" s="2257"/>
      <c r="BO33" s="2257"/>
      <c r="BP33" s="1641"/>
      <c r="BQ33" s="2257" t="str">
        <f>IF(TITLE_NAME_OR_PR_CHANGE="",IF(TITLE_NAME_OR_PR="","",TITLE_NAME_OR_PR),TITLE_NAME_OR_PR_CHANGE)</f>
        <v/>
      </c>
      <c r="BR33" s="2257"/>
      <c r="BS33" s="2257"/>
      <c r="BT33" s="2257"/>
      <c r="BU33" s="2257"/>
      <c r="BV33" s="2257"/>
      <c r="BW33" s="2257"/>
      <c r="BX33" s="2257"/>
      <c r="BY33" s="1641"/>
      <c r="BZ33" s="2257" t="str">
        <f>IF(TITLE_NAME_OR_PR_CHANGE="",IF(TITLE_NAME_OR_PR="","",TITLE_NAME_OR_PR),TITLE_NAME_OR_PR_CHANGE)</f>
        <v/>
      </c>
      <c r="CA33" s="2257"/>
      <c r="CB33" s="2257"/>
      <c r="CC33" s="2257"/>
      <c r="CD33" s="2257"/>
      <c r="CE33" s="2257"/>
      <c r="CF33" s="2257"/>
      <c r="CG33" s="2257"/>
      <c r="CH33" s="1641"/>
      <c r="CI33" s="2257" t="str">
        <f>IF(TITLE_NAME_OR_PR_CHANGE="",IF(TITLE_NAME_OR_PR="","",TITLE_NAME_OR_PR),TITLE_NAME_OR_PR_CHANGE)</f>
        <v/>
      </c>
      <c r="CJ33" s="2257"/>
      <c r="CK33" s="2257"/>
      <c r="CL33" s="2257"/>
      <c r="CM33" s="2257"/>
      <c r="CN33" s="2257"/>
      <c r="CO33" s="2257"/>
      <c r="CP33" s="2257"/>
      <c r="CQ33" s="1641"/>
      <c r="CR33" s="2257" t="str">
        <f>IF(TITLE_NAME_OR_PR_CHANGE="",IF(TITLE_NAME_OR_PR="","",TITLE_NAME_OR_PR),TITLE_NAME_OR_PR_CHANGE)</f>
        <v/>
      </c>
      <c r="CS33" s="2257"/>
      <c r="CT33" s="2257"/>
      <c r="CU33" s="2257"/>
      <c r="CV33" s="2257"/>
      <c r="CW33" s="2257"/>
      <c r="CX33" s="2257"/>
      <c r="CY33" s="2257"/>
      <c r="CZ33" s="1641"/>
      <c r="DA33" s="2257" t="str">
        <f>IF(TITLE_NAME_OR_PR_CHANGE="",IF(TITLE_NAME_OR_PR="","",TITLE_NAME_OR_PR),TITLE_NAME_OR_PR_CHANGE)</f>
        <v/>
      </c>
      <c r="DB33" s="2257"/>
      <c r="DC33" s="2257"/>
      <c r="DD33" s="2257"/>
      <c r="DE33" s="2257"/>
      <c r="DF33" s="2257"/>
      <c r="DG33" s="2257"/>
      <c r="DH33" s="2257"/>
      <c r="DI33" s="1641"/>
      <c r="DJ33" s="2257" t="str">
        <f>IF(TITLE_NAME_OR_PR_CHANGE="",IF(TITLE_NAME_OR_PR="","",TITLE_NAME_OR_PR),TITLE_NAME_OR_PR_CHANGE)</f>
        <v/>
      </c>
      <c r="DK33" s="2257"/>
      <c r="DL33" s="2257"/>
      <c r="DM33" s="2257"/>
      <c r="DN33" s="2257"/>
      <c r="DO33" s="2257"/>
      <c r="DP33" s="2257"/>
      <c r="DQ33" s="2257"/>
      <c r="DR33" s="2722"/>
      <c r="DS33" s="332"/>
      <c r="DT33" s="286"/>
      <c r="DU33" s="374"/>
      <c r="DV33" s="374"/>
      <c r="DW33" s="374"/>
      <c r="DX33" s="374"/>
      <c r="DY33" s="374"/>
      <c r="DZ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445</v>
      </c>
      <c r="V34" s="2256"/>
      <c r="W34" s="1378"/>
      <c r="X34" s="2270" t="str">
        <f>IF(TITLE_DATE_PR_CHANGE="",IF(TITLE_DATE_PR="","",TITLE_DATE_PR),TITLE_DATE_PR_CHANGE)</f>
        <v>45989</v>
      </c>
      <c r="Y34" s="2270"/>
      <c r="Z34" s="2270"/>
      <c r="AA34" s="2270"/>
      <c r="AB34" s="2270"/>
      <c r="AC34" s="2270"/>
      <c r="AD34" s="2270"/>
      <c r="AE34" s="2270"/>
      <c r="AF34" s="332"/>
      <c r="AG34" s="2270" t="str">
        <f>IF(TITLE_DATE_PR_CHANGE="",IF(TITLE_DATE_PR="","",TITLE_DATE_PR),TITLE_DATE_PR_CHANGE)</f>
        <v>45989</v>
      </c>
      <c r="AH34" s="2270"/>
      <c r="AI34" s="2270"/>
      <c r="AJ34" s="2270"/>
      <c r="AK34" s="2270"/>
      <c r="AL34" s="2270"/>
      <c r="AM34" s="2270"/>
      <c r="AN34" s="2270"/>
      <c r="AO34" s="332"/>
      <c r="AP34" s="2270" t="str">
        <f>IF(TITLE_DATE_PR_CHANGE="",IF(TITLE_DATE_PR="","",TITLE_DATE_PR),TITLE_DATE_PR_CHANGE)</f>
        <v>45989</v>
      </c>
      <c r="AQ34" s="2270"/>
      <c r="AR34" s="2270"/>
      <c r="AS34" s="2270"/>
      <c r="AT34" s="2270"/>
      <c r="AU34" s="2270"/>
      <c r="AV34" s="2270"/>
      <c r="AW34" s="2270"/>
      <c r="AX34" s="1641"/>
      <c r="AY34" s="2270" t="str">
        <f>IF(TITLE_DATE_PR_CHANGE="",IF(TITLE_DATE_PR="","",TITLE_DATE_PR),TITLE_DATE_PR_CHANGE)</f>
        <v>45989</v>
      </c>
      <c r="AZ34" s="2270"/>
      <c r="BA34" s="2270"/>
      <c r="BB34" s="2270"/>
      <c r="BC34" s="2270"/>
      <c r="BD34" s="2270"/>
      <c r="BE34" s="2270"/>
      <c r="BF34" s="2270"/>
      <c r="BG34" s="1641"/>
      <c r="BH34" s="2270" t="str">
        <f>IF(TITLE_DATE_PR_CHANGE="",IF(TITLE_DATE_PR="","",TITLE_DATE_PR),TITLE_DATE_PR_CHANGE)</f>
        <v>45989</v>
      </c>
      <c r="BI34" s="2270"/>
      <c r="BJ34" s="2270"/>
      <c r="BK34" s="2270"/>
      <c r="BL34" s="2270"/>
      <c r="BM34" s="2270"/>
      <c r="BN34" s="2270"/>
      <c r="BO34" s="2270"/>
      <c r="BP34" s="1641"/>
      <c r="BQ34" s="2270" t="str">
        <f>IF(TITLE_DATE_PR_CHANGE="",IF(TITLE_DATE_PR="","",TITLE_DATE_PR),TITLE_DATE_PR_CHANGE)</f>
        <v>45989</v>
      </c>
      <c r="BR34" s="2270"/>
      <c r="BS34" s="2270"/>
      <c r="BT34" s="2270"/>
      <c r="BU34" s="2270"/>
      <c r="BV34" s="2270"/>
      <c r="BW34" s="2270"/>
      <c r="BX34" s="2270"/>
      <c r="BY34" s="1641"/>
      <c r="BZ34" s="2270" t="str">
        <f>IF(TITLE_DATE_PR_CHANGE="",IF(TITLE_DATE_PR="","",TITLE_DATE_PR),TITLE_DATE_PR_CHANGE)</f>
        <v>45989</v>
      </c>
      <c r="CA34" s="2270"/>
      <c r="CB34" s="2270"/>
      <c r="CC34" s="2270"/>
      <c r="CD34" s="2270"/>
      <c r="CE34" s="2270"/>
      <c r="CF34" s="2270"/>
      <c r="CG34" s="2270"/>
      <c r="CH34" s="1641"/>
      <c r="CI34" s="2270" t="str">
        <f>IF(TITLE_DATE_PR_CHANGE="",IF(TITLE_DATE_PR="","",TITLE_DATE_PR),TITLE_DATE_PR_CHANGE)</f>
        <v>45989</v>
      </c>
      <c r="CJ34" s="2270"/>
      <c r="CK34" s="2270"/>
      <c r="CL34" s="2270"/>
      <c r="CM34" s="2270"/>
      <c r="CN34" s="2270"/>
      <c r="CO34" s="2270"/>
      <c r="CP34" s="2270"/>
      <c r="CQ34" s="1641"/>
      <c r="CR34" s="2270" t="str">
        <f>IF(TITLE_DATE_PR_CHANGE="",IF(TITLE_DATE_PR="","",TITLE_DATE_PR),TITLE_DATE_PR_CHANGE)</f>
        <v>45989</v>
      </c>
      <c r="CS34" s="2270"/>
      <c r="CT34" s="2270"/>
      <c r="CU34" s="2270"/>
      <c r="CV34" s="2270"/>
      <c r="CW34" s="2270"/>
      <c r="CX34" s="2270"/>
      <c r="CY34" s="2270"/>
      <c r="CZ34" s="1641"/>
      <c r="DA34" s="2270" t="str">
        <f>IF(TITLE_DATE_PR_CHANGE="",IF(TITLE_DATE_PR="","",TITLE_DATE_PR),TITLE_DATE_PR_CHANGE)</f>
        <v>45989</v>
      </c>
      <c r="DB34" s="2270"/>
      <c r="DC34" s="2270"/>
      <c r="DD34" s="2270"/>
      <c r="DE34" s="2270"/>
      <c r="DF34" s="2270"/>
      <c r="DG34" s="2270"/>
      <c r="DH34" s="2270"/>
      <c r="DI34" s="1641"/>
      <c r="DJ34" s="2270" t="str">
        <f>IF(TITLE_DATE_PR_CHANGE="",IF(TITLE_DATE_PR="","",TITLE_DATE_PR),TITLE_DATE_PR_CHANGE)</f>
        <v>45989</v>
      </c>
      <c r="DK34" s="2270"/>
      <c r="DL34" s="2270"/>
      <c r="DM34" s="2270"/>
      <c r="DN34" s="2270"/>
      <c r="DO34" s="2270"/>
      <c r="DP34" s="2270"/>
      <c r="DQ34" s="2270"/>
      <c r="DR34" s="2722"/>
      <c r="DS34" s="332"/>
      <c r="DT34" s="286"/>
      <c r="DU34" s="374"/>
      <c r="DV34" s="374"/>
      <c r="DW34" s="374"/>
      <c r="DX34" s="374"/>
      <c r="DY34" s="374"/>
      <c r="DZ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446</v>
      </c>
      <c r="V35" s="2256"/>
      <c r="W35" s="1378"/>
      <c r="X35" s="2257" t="str">
        <f>IF(TITLE_NUMBER_PR_CHANGE="",IF(TITLE_NUMBER_PR="","",TITLE_NUMBER_PR),TITLE_NUMBER_PR_CHANGE)</f>
        <v>б/н</v>
      </c>
      <c r="Y35" s="2257"/>
      <c r="Z35" s="2257"/>
      <c r="AA35" s="2257"/>
      <c r="AB35" s="2257"/>
      <c r="AC35" s="2257"/>
      <c r="AD35" s="2257"/>
      <c r="AE35" s="2257"/>
      <c r="AF35" s="332"/>
      <c r="AG35" s="2257" t="str">
        <f>IF(TITLE_NUMBER_PR_CHANGE="",IF(TITLE_NUMBER_PR="","",TITLE_NUMBER_PR),TITLE_NUMBER_PR_CHANGE)</f>
        <v>б/н</v>
      </c>
      <c r="AH35" s="2257"/>
      <c r="AI35" s="2257"/>
      <c r="AJ35" s="2257"/>
      <c r="AK35" s="2257"/>
      <c r="AL35" s="2257"/>
      <c r="AM35" s="2257"/>
      <c r="AN35" s="2257"/>
      <c r="AO35" s="332"/>
      <c r="AP35" s="2257" t="str">
        <f>IF(TITLE_NUMBER_PR_CHANGE="",IF(TITLE_NUMBER_PR="","",TITLE_NUMBER_PR),TITLE_NUMBER_PR_CHANGE)</f>
        <v>б/н</v>
      </c>
      <c r="AQ35" s="2257"/>
      <c r="AR35" s="2257"/>
      <c r="AS35" s="2257"/>
      <c r="AT35" s="2257"/>
      <c r="AU35" s="2257"/>
      <c r="AV35" s="2257"/>
      <c r="AW35" s="2257"/>
      <c r="AX35" s="1641"/>
      <c r="AY35" s="2257" t="str">
        <f>IF(TITLE_NUMBER_PR_CHANGE="",IF(TITLE_NUMBER_PR="","",TITLE_NUMBER_PR),TITLE_NUMBER_PR_CHANGE)</f>
        <v>б/н</v>
      </c>
      <c r="AZ35" s="2257"/>
      <c r="BA35" s="2257"/>
      <c r="BB35" s="2257"/>
      <c r="BC35" s="2257"/>
      <c r="BD35" s="2257"/>
      <c r="BE35" s="2257"/>
      <c r="BF35" s="2257"/>
      <c r="BG35" s="1641"/>
      <c r="BH35" s="2257" t="str">
        <f>IF(TITLE_NUMBER_PR_CHANGE="",IF(TITLE_NUMBER_PR="","",TITLE_NUMBER_PR),TITLE_NUMBER_PR_CHANGE)</f>
        <v>б/н</v>
      </c>
      <c r="BI35" s="2257"/>
      <c r="BJ35" s="2257"/>
      <c r="BK35" s="2257"/>
      <c r="BL35" s="2257"/>
      <c r="BM35" s="2257"/>
      <c r="BN35" s="2257"/>
      <c r="BO35" s="2257"/>
      <c r="BP35" s="1641"/>
      <c r="BQ35" s="2257" t="str">
        <f>IF(TITLE_NUMBER_PR_CHANGE="",IF(TITLE_NUMBER_PR="","",TITLE_NUMBER_PR),TITLE_NUMBER_PR_CHANGE)</f>
        <v>б/н</v>
      </c>
      <c r="BR35" s="2257"/>
      <c r="BS35" s="2257"/>
      <c r="BT35" s="2257"/>
      <c r="BU35" s="2257"/>
      <c r="BV35" s="2257"/>
      <c r="BW35" s="2257"/>
      <c r="BX35" s="2257"/>
      <c r="BY35" s="1641"/>
      <c r="BZ35" s="2257" t="str">
        <f>IF(TITLE_NUMBER_PR_CHANGE="",IF(TITLE_NUMBER_PR="","",TITLE_NUMBER_PR),TITLE_NUMBER_PR_CHANGE)</f>
        <v>б/н</v>
      </c>
      <c r="CA35" s="2257"/>
      <c r="CB35" s="2257"/>
      <c r="CC35" s="2257"/>
      <c r="CD35" s="2257"/>
      <c r="CE35" s="2257"/>
      <c r="CF35" s="2257"/>
      <c r="CG35" s="2257"/>
      <c r="CH35" s="1641"/>
      <c r="CI35" s="2257" t="str">
        <f>IF(TITLE_NUMBER_PR_CHANGE="",IF(TITLE_NUMBER_PR="","",TITLE_NUMBER_PR),TITLE_NUMBER_PR_CHANGE)</f>
        <v>б/н</v>
      </c>
      <c r="CJ35" s="2257"/>
      <c r="CK35" s="2257"/>
      <c r="CL35" s="2257"/>
      <c r="CM35" s="2257"/>
      <c r="CN35" s="2257"/>
      <c r="CO35" s="2257"/>
      <c r="CP35" s="2257"/>
      <c r="CQ35" s="1641"/>
      <c r="CR35" s="2257" t="str">
        <f>IF(TITLE_NUMBER_PR_CHANGE="",IF(TITLE_NUMBER_PR="","",TITLE_NUMBER_PR),TITLE_NUMBER_PR_CHANGE)</f>
        <v>б/н</v>
      </c>
      <c r="CS35" s="2257"/>
      <c r="CT35" s="2257"/>
      <c r="CU35" s="2257"/>
      <c r="CV35" s="2257"/>
      <c r="CW35" s="2257"/>
      <c r="CX35" s="2257"/>
      <c r="CY35" s="2257"/>
      <c r="CZ35" s="1641"/>
      <c r="DA35" s="2257" t="str">
        <f>IF(TITLE_NUMBER_PR_CHANGE="",IF(TITLE_NUMBER_PR="","",TITLE_NUMBER_PR),TITLE_NUMBER_PR_CHANGE)</f>
        <v>б/н</v>
      </c>
      <c r="DB35" s="2257"/>
      <c r="DC35" s="2257"/>
      <c r="DD35" s="2257"/>
      <c r="DE35" s="2257"/>
      <c r="DF35" s="2257"/>
      <c r="DG35" s="2257"/>
      <c r="DH35" s="2257"/>
      <c r="DI35" s="1641"/>
      <c r="DJ35" s="2257" t="str">
        <f>IF(TITLE_NUMBER_PR_CHANGE="",IF(TITLE_NUMBER_PR="","",TITLE_NUMBER_PR),TITLE_NUMBER_PR_CHANGE)</f>
        <v>б/н</v>
      </c>
      <c r="DK35" s="2257"/>
      <c r="DL35" s="2257"/>
      <c r="DM35" s="2257"/>
      <c r="DN35" s="2257"/>
      <c r="DO35" s="2257"/>
      <c r="DP35" s="2257"/>
      <c r="DQ35" s="2257"/>
      <c r="DR35" s="2722"/>
      <c r="DS35" s="332"/>
      <c r="DT35" s="286"/>
      <c r="DU35" s="374"/>
      <c r="DV35" s="374"/>
      <c r="DW35" s="374"/>
      <c r="DX35" s="374"/>
      <c r="DY35" s="374"/>
      <c r="DZ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2257" t="str">
        <f>IF(TITLE_IST_PUB_CHANGE="",IF(TITLE_IST_PUB="","",TITLE_IST_PUB),TITLE_IST_PUB_CHANGE)</f>
        <v/>
      </c>
      <c r="AQ36" s="2257"/>
      <c r="AR36" s="2257"/>
      <c r="AS36" s="2257"/>
      <c r="AT36" s="2257"/>
      <c r="AU36" s="2257"/>
      <c r="AV36" s="2257"/>
      <c r="AW36" s="2257"/>
      <c r="AX36" s="1641"/>
      <c r="AY36" s="2257" t="str">
        <f>IF(TITLE_IST_PUB_CHANGE="",IF(TITLE_IST_PUB="","",TITLE_IST_PUB),TITLE_IST_PUB_CHANGE)</f>
        <v/>
      </c>
      <c r="AZ36" s="2257"/>
      <c r="BA36" s="2257"/>
      <c r="BB36" s="2257"/>
      <c r="BC36" s="2257"/>
      <c r="BD36" s="2257"/>
      <c r="BE36" s="2257"/>
      <c r="BF36" s="2257"/>
      <c r="BG36" s="1641"/>
      <c r="BH36" s="2257" t="str">
        <f>IF(TITLE_IST_PUB_CHANGE="",IF(TITLE_IST_PUB="","",TITLE_IST_PUB),TITLE_IST_PUB_CHANGE)</f>
        <v/>
      </c>
      <c r="BI36" s="2257"/>
      <c r="BJ36" s="2257"/>
      <c r="BK36" s="2257"/>
      <c r="BL36" s="2257"/>
      <c r="BM36" s="2257"/>
      <c r="BN36" s="2257"/>
      <c r="BO36" s="2257"/>
      <c r="BP36" s="1641"/>
      <c r="BQ36" s="2257" t="str">
        <f>IF(TITLE_IST_PUB_CHANGE="",IF(TITLE_IST_PUB="","",TITLE_IST_PUB),TITLE_IST_PUB_CHANGE)</f>
        <v/>
      </c>
      <c r="BR36" s="2257"/>
      <c r="BS36" s="2257"/>
      <c r="BT36" s="2257"/>
      <c r="BU36" s="2257"/>
      <c r="BV36" s="2257"/>
      <c r="BW36" s="2257"/>
      <c r="BX36" s="2257"/>
      <c r="BY36" s="1641"/>
      <c r="BZ36" s="2257" t="str">
        <f>IF(TITLE_IST_PUB_CHANGE="",IF(TITLE_IST_PUB="","",TITLE_IST_PUB),TITLE_IST_PUB_CHANGE)</f>
        <v/>
      </c>
      <c r="CA36" s="2257"/>
      <c r="CB36" s="2257"/>
      <c r="CC36" s="2257"/>
      <c r="CD36" s="2257"/>
      <c r="CE36" s="2257"/>
      <c r="CF36" s="2257"/>
      <c r="CG36" s="2257"/>
      <c r="CH36" s="1641"/>
      <c r="CI36" s="2257" t="str">
        <f>IF(TITLE_IST_PUB_CHANGE="",IF(TITLE_IST_PUB="","",TITLE_IST_PUB),TITLE_IST_PUB_CHANGE)</f>
        <v/>
      </c>
      <c r="CJ36" s="2257"/>
      <c r="CK36" s="2257"/>
      <c r="CL36" s="2257"/>
      <c r="CM36" s="2257"/>
      <c r="CN36" s="2257"/>
      <c r="CO36" s="2257"/>
      <c r="CP36" s="2257"/>
      <c r="CQ36" s="1641"/>
      <c r="CR36" s="2257" t="str">
        <f>IF(TITLE_IST_PUB_CHANGE="",IF(TITLE_IST_PUB="","",TITLE_IST_PUB),TITLE_IST_PUB_CHANGE)</f>
        <v/>
      </c>
      <c r="CS36" s="2257"/>
      <c r="CT36" s="2257"/>
      <c r="CU36" s="2257"/>
      <c r="CV36" s="2257"/>
      <c r="CW36" s="2257"/>
      <c r="CX36" s="2257"/>
      <c r="CY36" s="2257"/>
      <c r="CZ36" s="1641"/>
      <c r="DA36" s="2257" t="str">
        <f>IF(TITLE_IST_PUB_CHANGE="",IF(TITLE_IST_PUB="","",TITLE_IST_PUB),TITLE_IST_PUB_CHANGE)</f>
        <v/>
      </c>
      <c r="DB36" s="2257"/>
      <c r="DC36" s="2257"/>
      <c r="DD36" s="2257"/>
      <c r="DE36" s="2257"/>
      <c r="DF36" s="2257"/>
      <c r="DG36" s="2257"/>
      <c r="DH36" s="2257"/>
      <c r="DI36" s="1641"/>
      <c r="DJ36" s="2257" t="str">
        <f>IF(TITLE_IST_PUB_CHANGE="",IF(TITLE_IST_PUB="","",TITLE_IST_PUB),TITLE_IST_PUB_CHANGE)</f>
        <v/>
      </c>
      <c r="DK36" s="2257"/>
      <c r="DL36" s="2257"/>
      <c r="DM36" s="2257"/>
      <c r="DN36" s="2257"/>
      <c r="DO36" s="2257"/>
      <c r="DP36" s="2257"/>
      <c r="DQ36" s="2257"/>
      <c r="DR36" s="2722"/>
      <c r="DS36" s="332"/>
      <c r="DT36" s="286"/>
      <c r="DU36" s="374"/>
      <c r="DV36" s="374"/>
      <c r="DW36" s="374"/>
      <c r="DX36" s="374"/>
      <c r="DY36" s="374"/>
      <c r="DZ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8"/>
      <c r="CC37" s="328"/>
      <c r="CD37" s="328"/>
      <c r="CE37" s="328"/>
      <c r="CF37" s="328"/>
      <c r="CG37" s="328"/>
      <c r="CH37" s="328"/>
      <c r="CI37" s="328"/>
      <c r="CJ37" s="328"/>
      <c r="CK37" s="328"/>
      <c r="CL37" s="328"/>
      <c r="CM37" s="328"/>
      <c r="CN37" s="328"/>
      <c r="CO37" s="328"/>
      <c r="CP37" s="328"/>
      <c r="CQ37" s="328"/>
      <c r="CR37" s="328"/>
      <c r="CS37" s="328"/>
      <c r="CT37" s="328"/>
      <c r="CU37" s="328"/>
      <c r="CV37" s="328"/>
      <c r="CW37" s="328"/>
      <c r="CX37" s="328"/>
      <c r="CY37" s="328"/>
      <c r="CZ37" s="328"/>
      <c r="DA37" s="328"/>
      <c r="DB37" s="328"/>
      <c r="DC37" s="328"/>
      <c r="DD37" s="328"/>
      <c r="DE37" s="328"/>
      <c r="DF37" s="328"/>
      <c r="DG37" s="328"/>
      <c r="DH37" s="328"/>
      <c r="DI37" s="328"/>
      <c r="DJ37" s="328"/>
      <c r="DK37" s="328"/>
      <c r="DL37" s="328"/>
      <c r="DM37" s="328"/>
      <c r="DN37" s="328"/>
      <c r="DO37" s="328"/>
      <c r="DP37" s="328"/>
      <c r="DQ37" s="328"/>
      <c r="DR37" s="2734"/>
      <c r="DS37" s="515"/>
      <c r="DZ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447</v>
      </c>
      <c r="V38" s="2256"/>
      <c r="W38" s="1378"/>
      <c r="X38" s="2270" t="str">
        <f>IF(TITLE_DATE_PR_CHANGE="",IF(TITLE_DATE_PR="","",TITLE_DATE_PR),TITLE_DATE_PR_CHANGE)</f>
        <v>45989</v>
      </c>
      <c r="Y38" s="2270"/>
      <c r="Z38" s="2270"/>
      <c r="AA38" s="2270"/>
      <c r="AB38" s="2270"/>
      <c r="AC38" s="2270"/>
      <c r="AD38" s="2270"/>
      <c r="AE38" s="2270"/>
      <c r="AF38" s="332"/>
      <c r="AG38" s="2270" t="str">
        <f>IF(TITLE_DATE_PR_CHANGE="",IF(TITLE_DATE_PR="","",TITLE_DATE_PR),TITLE_DATE_PR_CHANGE)</f>
        <v>45989</v>
      </c>
      <c r="AH38" s="2270"/>
      <c r="AI38" s="2270"/>
      <c r="AJ38" s="2270"/>
      <c r="AK38" s="2270"/>
      <c r="AL38" s="2270"/>
      <c r="AM38" s="2270"/>
      <c r="AN38" s="2270"/>
      <c r="AO38" s="332"/>
      <c r="AP38" s="2270" t="str">
        <f>IF(TITLE_DATE_PR_CHANGE="",IF(TITLE_DATE_PR="","",TITLE_DATE_PR),TITLE_DATE_PR_CHANGE)</f>
        <v>45989</v>
      </c>
      <c r="AQ38" s="2270"/>
      <c r="AR38" s="2270"/>
      <c r="AS38" s="2270"/>
      <c r="AT38" s="2270"/>
      <c r="AU38" s="2270"/>
      <c r="AV38" s="2270"/>
      <c r="AW38" s="2270"/>
      <c r="AX38" s="1641"/>
      <c r="AY38" s="2270" t="str">
        <f>IF(TITLE_DATE_PR_CHANGE="",IF(TITLE_DATE_PR="","",TITLE_DATE_PR),TITLE_DATE_PR_CHANGE)</f>
        <v>45989</v>
      </c>
      <c r="AZ38" s="2270"/>
      <c r="BA38" s="2270"/>
      <c r="BB38" s="2270"/>
      <c r="BC38" s="2270"/>
      <c r="BD38" s="2270"/>
      <c r="BE38" s="2270"/>
      <c r="BF38" s="2270"/>
      <c r="BG38" s="1641"/>
      <c r="BH38" s="2270" t="str">
        <f>IF(TITLE_DATE_PR_CHANGE="",IF(TITLE_DATE_PR="","",TITLE_DATE_PR),TITLE_DATE_PR_CHANGE)</f>
        <v>45989</v>
      </c>
      <c r="BI38" s="2270"/>
      <c r="BJ38" s="2270"/>
      <c r="BK38" s="2270"/>
      <c r="BL38" s="2270"/>
      <c r="BM38" s="2270"/>
      <c r="BN38" s="2270"/>
      <c r="BO38" s="2270"/>
      <c r="BP38" s="1641"/>
      <c r="BQ38" s="2270" t="str">
        <f>IF(TITLE_DATE_PR_CHANGE="",IF(TITLE_DATE_PR="","",TITLE_DATE_PR),TITLE_DATE_PR_CHANGE)</f>
        <v>45989</v>
      </c>
      <c r="BR38" s="2270"/>
      <c r="BS38" s="2270"/>
      <c r="BT38" s="2270"/>
      <c r="BU38" s="2270"/>
      <c r="BV38" s="2270"/>
      <c r="BW38" s="2270"/>
      <c r="BX38" s="2270"/>
      <c r="BY38" s="1641"/>
      <c r="BZ38" s="2270" t="str">
        <f>IF(TITLE_DATE_PR_CHANGE="",IF(TITLE_DATE_PR="","",TITLE_DATE_PR),TITLE_DATE_PR_CHANGE)</f>
        <v>45989</v>
      </c>
      <c r="CA38" s="2270"/>
      <c r="CB38" s="2270"/>
      <c r="CC38" s="2270"/>
      <c r="CD38" s="2270"/>
      <c r="CE38" s="2270"/>
      <c r="CF38" s="2270"/>
      <c r="CG38" s="2270"/>
      <c r="CH38" s="1641"/>
      <c r="CI38" s="2270" t="str">
        <f>IF(TITLE_DATE_PR_CHANGE="",IF(TITLE_DATE_PR="","",TITLE_DATE_PR),TITLE_DATE_PR_CHANGE)</f>
        <v>45989</v>
      </c>
      <c r="CJ38" s="2270"/>
      <c r="CK38" s="2270"/>
      <c r="CL38" s="2270"/>
      <c r="CM38" s="2270"/>
      <c r="CN38" s="2270"/>
      <c r="CO38" s="2270"/>
      <c r="CP38" s="2270"/>
      <c r="CQ38" s="1641"/>
      <c r="CR38" s="2270" t="str">
        <f>IF(TITLE_DATE_PR_CHANGE="",IF(TITLE_DATE_PR="","",TITLE_DATE_PR),TITLE_DATE_PR_CHANGE)</f>
        <v>45989</v>
      </c>
      <c r="CS38" s="2270"/>
      <c r="CT38" s="2270"/>
      <c r="CU38" s="2270"/>
      <c r="CV38" s="2270"/>
      <c r="CW38" s="2270"/>
      <c r="CX38" s="2270"/>
      <c r="CY38" s="2270"/>
      <c r="CZ38" s="1641"/>
      <c r="DA38" s="2270" t="str">
        <f>IF(TITLE_DATE_PR_CHANGE="",IF(TITLE_DATE_PR="","",TITLE_DATE_PR),TITLE_DATE_PR_CHANGE)</f>
        <v>45989</v>
      </c>
      <c r="DB38" s="2270"/>
      <c r="DC38" s="2270"/>
      <c r="DD38" s="2270"/>
      <c r="DE38" s="2270"/>
      <c r="DF38" s="2270"/>
      <c r="DG38" s="2270"/>
      <c r="DH38" s="2270"/>
      <c r="DI38" s="1641"/>
      <c r="DJ38" s="2270" t="str">
        <f>IF(TITLE_DATE_PR_CHANGE="",IF(TITLE_DATE_PR="","",TITLE_DATE_PR),TITLE_DATE_PR_CHANGE)</f>
        <v>45989</v>
      </c>
      <c r="DK38" s="2270"/>
      <c r="DL38" s="2270"/>
      <c r="DM38" s="2270"/>
      <c r="DN38" s="2270"/>
      <c r="DO38" s="2270"/>
      <c r="DP38" s="2270"/>
      <c r="DQ38" s="2270"/>
      <c r="DR38" s="2722"/>
      <c r="DS38" s="332"/>
      <c r="DT38" s="286"/>
      <c r="DU38" s="374"/>
      <c r="DV38" s="374"/>
      <c r="DW38" s="374"/>
      <c r="DX38" s="374"/>
      <c r="DY38" s="374"/>
      <c r="DZ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448</v>
      </c>
      <c r="V39" s="2256"/>
      <c r="W39" s="1378"/>
      <c r="X39" s="2257" t="str">
        <f>IF(TITLE_NUMBER_PR_CHANGE="",IF(TITLE_NUMBER_PR="","",TITLE_NUMBER_PR),TITLE_NUMBER_PR_CHANGE)</f>
        <v>б/н</v>
      </c>
      <c r="Y39" s="2257"/>
      <c r="Z39" s="2257"/>
      <c r="AA39" s="2257"/>
      <c r="AB39" s="2257"/>
      <c r="AC39" s="2257"/>
      <c r="AD39" s="2257"/>
      <c r="AE39" s="2257"/>
      <c r="AF39" s="332"/>
      <c r="AG39" s="2257" t="str">
        <f>IF(TITLE_NUMBER_PR_CHANGE="",IF(TITLE_NUMBER_PR="","",TITLE_NUMBER_PR),TITLE_NUMBER_PR_CHANGE)</f>
        <v>б/н</v>
      </c>
      <c r="AH39" s="2257"/>
      <c r="AI39" s="2257"/>
      <c r="AJ39" s="2257"/>
      <c r="AK39" s="2257"/>
      <c r="AL39" s="2257"/>
      <c r="AM39" s="2257"/>
      <c r="AN39" s="2257"/>
      <c r="AO39" s="332"/>
      <c r="AP39" s="2257" t="str">
        <f>IF(TITLE_NUMBER_PR_CHANGE="",IF(TITLE_NUMBER_PR="","",TITLE_NUMBER_PR),TITLE_NUMBER_PR_CHANGE)</f>
        <v>б/н</v>
      </c>
      <c r="AQ39" s="2257"/>
      <c r="AR39" s="2257"/>
      <c r="AS39" s="2257"/>
      <c r="AT39" s="2257"/>
      <c r="AU39" s="2257"/>
      <c r="AV39" s="2257"/>
      <c r="AW39" s="2257"/>
      <c r="AX39" s="1641"/>
      <c r="AY39" s="2257" t="str">
        <f>IF(TITLE_NUMBER_PR_CHANGE="",IF(TITLE_NUMBER_PR="","",TITLE_NUMBER_PR),TITLE_NUMBER_PR_CHANGE)</f>
        <v>б/н</v>
      </c>
      <c r="AZ39" s="2257"/>
      <c r="BA39" s="2257"/>
      <c r="BB39" s="2257"/>
      <c r="BC39" s="2257"/>
      <c r="BD39" s="2257"/>
      <c r="BE39" s="2257"/>
      <c r="BF39" s="2257"/>
      <c r="BG39" s="1641"/>
      <c r="BH39" s="2257" t="str">
        <f>IF(TITLE_NUMBER_PR_CHANGE="",IF(TITLE_NUMBER_PR="","",TITLE_NUMBER_PR),TITLE_NUMBER_PR_CHANGE)</f>
        <v>б/н</v>
      </c>
      <c r="BI39" s="2257"/>
      <c r="BJ39" s="2257"/>
      <c r="BK39" s="2257"/>
      <c r="BL39" s="2257"/>
      <c r="BM39" s="2257"/>
      <c r="BN39" s="2257"/>
      <c r="BO39" s="2257"/>
      <c r="BP39" s="1641"/>
      <c r="BQ39" s="2257" t="str">
        <f>IF(TITLE_NUMBER_PR_CHANGE="",IF(TITLE_NUMBER_PR="","",TITLE_NUMBER_PR),TITLE_NUMBER_PR_CHANGE)</f>
        <v>б/н</v>
      </c>
      <c r="BR39" s="2257"/>
      <c r="BS39" s="2257"/>
      <c r="BT39" s="2257"/>
      <c r="BU39" s="2257"/>
      <c r="BV39" s="2257"/>
      <c r="BW39" s="2257"/>
      <c r="BX39" s="2257"/>
      <c r="BY39" s="1641"/>
      <c r="BZ39" s="2257" t="str">
        <f>IF(TITLE_NUMBER_PR_CHANGE="",IF(TITLE_NUMBER_PR="","",TITLE_NUMBER_PR),TITLE_NUMBER_PR_CHANGE)</f>
        <v>б/н</v>
      </c>
      <c r="CA39" s="2257"/>
      <c r="CB39" s="2257"/>
      <c r="CC39" s="2257"/>
      <c r="CD39" s="2257"/>
      <c r="CE39" s="2257"/>
      <c r="CF39" s="2257"/>
      <c r="CG39" s="2257"/>
      <c r="CH39" s="1641"/>
      <c r="CI39" s="2257" t="str">
        <f>IF(TITLE_NUMBER_PR_CHANGE="",IF(TITLE_NUMBER_PR="","",TITLE_NUMBER_PR),TITLE_NUMBER_PR_CHANGE)</f>
        <v>б/н</v>
      </c>
      <c r="CJ39" s="2257"/>
      <c r="CK39" s="2257"/>
      <c r="CL39" s="2257"/>
      <c r="CM39" s="2257"/>
      <c r="CN39" s="2257"/>
      <c r="CO39" s="2257"/>
      <c r="CP39" s="2257"/>
      <c r="CQ39" s="1641"/>
      <c r="CR39" s="2257" t="str">
        <f>IF(TITLE_NUMBER_PR_CHANGE="",IF(TITLE_NUMBER_PR="","",TITLE_NUMBER_PR),TITLE_NUMBER_PR_CHANGE)</f>
        <v>б/н</v>
      </c>
      <c r="CS39" s="2257"/>
      <c r="CT39" s="2257"/>
      <c r="CU39" s="2257"/>
      <c r="CV39" s="2257"/>
      <c r="CW39" s="2257"/>
      <c r="CX39" s="2257"/>
      <c r="CY39" s="2257"/>
      <c r="CZ39" s="1641"/>
      <c r="DA39" s="2257" t="str">
        <f>IF(TITLE_NUMBER_PR_CHANGE="",IF(TITLE_NUMBER_PR="","",TITLE_NUMBER_PR),TITLE_NUMBER_PR_CHANGE)</f>
        <v>б/н</v>
      </c>
      <c r="DB39" s="2257"/>
      <c r="DC39" s="2257"/>
      <c r="DD39" s="2257"/>
      <c r="DE39" s="2257"/>
      <c r="DF39" s="2257"/>
      <c r="DG39" s="2257"/>
      <c r="DH39" s="2257"/>
      <c r="DI39" s="1641"/>
      <c r="DJ39" s="2257" t="str">
        <f>IF(TITLE_NUMBER_PR_CHANGE="",IF(TITLE_NUMBER_PR="","",TITLE_NUMBER_PR),TITLE_NUMBER_PR_CHANGE)</f>
        <v>б/н</v>
      </c>
      <c r="DK39" s="2257"/>
      <c r="DL39" s="2257"/>
      <c r="DM39" s="2257"/>
      <c r="DN39" s="2257"/>
      <c r="DO39" s="2257"/>
      <c r="DP39" s="2257"/>
      <c r="DQ39" s="2257"/>
      <c r="DR39" s="2722"/>
      <c r="DS39" s="332"/>
      <c r="DT39" s="286"/>
      <c r="DU39" s="374"/>
      <c r="DV39" s="374"/>
      <c r="DW39" s="374"/>
      <c r="DX39" s="374"/>
      <c r="DY39" s="374"/>
      <c r="DZ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449</v>
      </c>
      <c r="AG40" s="332"/>
      <c r="AH40" s="332"/>
      <c r="AI40" s="332"/>
      <c r="AJ40" s="332"/>
      <c r="AK40" s="332"/>
      <c r="AL40" s="332"/>
      <c r="AM40" s="332"/>
      <c r="AN40" s="332"/>
      <c r="AO40" s="284" t="s">
        <v>449</v>
      </c>
      <c r="AP40" s="1641"/>
      <c r="AQ40" s="1641"/>
      <c r="AR40" s="1641"/>
      <c r="AS40" s="1641"/>
      <c r="AT40" s="1641"/>
      <c r="AU40" s="1641"/>
      <c r="AV40" s="1641"/>
      <c r="AW40" s="1641"/>
      <c r="AX40" s="1648" t="s">
        <v>449</v>
      </c>
      <c r="AY40" s="1641"/>
      <c r="AZ40" s="1641"/>
      <c r="BA40" s="1641"/>
      <c r="BB40" s="1641"/>
      <c r="BC40" s="1641"/>
      <c r="BD40" s="1641"/>
      <c r="BE40" s="1641"/>
      <c r="BF40" s="1641"/>
      <c r="BG40" s="1648" t="s">
        <v>449</v>
      </c>
      <c r="BH40" s="1641"/>
      <c r="BI40" s="1641"/>
      <c r="BJ40" s="1641"/>
      <c r="BK40" s="1641"/>
      <c r="BL40" s="1641"/>
      <c r="BM40" s="1641"/>
      <c r="BN40" s="1641"/>
      <c r="BO40" s="1641"/>
      <c r="BP40" s="1648" t="s">
        <v>449</v>
      </c>
      <c r="BQ40" s="1641"/>
      <c r="BR40" s="1641"/>
      <c r="BS40" s="1641"/>
      <c r="BT40" s="1641"/>
      <c r="BU40" s="1641"/>
      <c r="BV40" s="1641"/>
      <c r="BW40" s="1641"/>
      <c r="BX40" s="1641"/>
      <c r="BY40" s="1648" t="s">
        <v>449</v>
      </c>
      <c r="BZ40" s="1641"/>
      <c r="CA40" s="1641"/>
      <c r="CB40" s="1641"/>
      <c r="CC40" s="1641"/>
      <c r="CD40" s="1641"/>
      <c r="CE40" s="1641"/>
      <c r="CF40" s="1641"/>
      <c r="CG40" s="1641"/>
      <c r="CH40" s="1648" t="s">
        <v>449</v>
      </c>
      <c r="CI40" s="1641"/>
      <c r="CJ40" s="1641"/>
      <c r="CK40" s="1641"/>
      <c r="CL40" s="1641"/>
      <c r="CM40" s="1641"/>
      <c r="CN40" s="1641"/>
      <c r="CO40" s="1641"/>
      <c r="CP40" s="1641"/>
      <c r="CQ40" s="1648" t="s">
        <v>449</v>
      </c>
      <c r="CR40" s="1641"/>
      <c r="CS40" s="1641"/>
      <c r="CT40" s="1641"/>
      <c r="CU40" s="1641"/>
      <c r="CV40" s="1641"/>
      <c r="CW40" s="1641"/>
      <c r="CX40" s="1641"/>
      <c r="CY40" s="1641"/>
      <c r="CZ40" s="1648" t="s">
        <v>449</v>
      </c>
      <c r="DA40" s="1641"/>
      <c r="DB40" s="1641"/>
      <c r="DC40" s="1641"/>
      <c r="DD40" s="1641"/>
      <c r="DE40" s="1641"/>
      <c r="DF40" s="1641"/>
      <c r="DG40" s="1641"/>
      <c r="DH40" s="1641"/>
      <c r="DI40" s="1648" t="s">
        <v>449</v>
      </c>
      <c r="DJ40" s="1641"/>
      <c r="DK40" s="1641"/>
      <c r="DL40" s="1641"/>
      <c r="DM40" s="1641"/>
      <c r="DN40" s="1641"/>
      <c r="DO40" s="1641"/>
      <c r="DP40" s="1641"/>
      <c r="DQ40" s="1641"/>
      <c r="DR40" s="2735" t="s">
        <v>449</v>
      </c>
      <c r="DU40" s="374"/>
      <c r="DV40" s="374"/>
      <c r="DW40" s="374"/>
      <c r="DX40" s="374"/>
      <c r="DY40" s="374"/>
      <c r="DZ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P41" s="2258" t="s">
        <v>173</v>
      </c>
      <c r="AQ41" s="2258"/>
      <c r="AR41" s="2258"/>
      <c r="AS41" s="2258"/>
      <c r="AT41" s="2258"/>
      <c r="AU41" s="2258"/>
      <c r="AV41" s="2258"/>
      <c r="AW41" s="2258"/>
      <c r="AX41" s="2258"/>
      <c r="AY41" s="2258" t="s">
        <v>173</v>
      </c>
      <c r="AZ41" s="2258"/>
      <c r="BA41" s="2258"/>
      <c r="BB41" s="2258"/>
      <c r="BC41" s="2258"/>
      <c r="BD41" s="2258"/>
      <c r="BE41" s="2258"/>
      <c r="BF41" s="2258"/>
      <c r="BG41" s="2258"/>
      <c r="BH41" s="2258" t="s">
        <v>173</v>
      </c>
      <c r="BI41" s="2258"/>
      <c r="BJ41" s="2258"/>
      <c r="BK41" s="2258"/>
      <c r="BL41" s="2258"/>
      <c r="BM41" s="2258"/>
      <c r="BN41" s="2258"/>
      <c r="BO41" s="2258"/>
      <c r="BP41" s="2258"/>
      <c r="BQ41" s="2258" t="s">
        <v>173</v>
      </c>
      <c r="BR41" s="2258"/>
      <c r="BS41" s="2258"/>
      <c r="BT41" s="2258"/>
      <c r="BU41" s="2258"/>
      <c r="BV41" s="2258"/>
      <c r="BW41" s="2258"/>
      <c r="BX41" s="2258"/>
      <c r="BY41" s="2258"/>
      <c r="BZ41" s="2258" t="s">
        <v>173</v>
      </c>
      <c r="CA41" s="2258"/>
      <c r="CB41" s="2258"/>
      <c r="CC41" s="2258"/>
      <c r="CD41" s="2258"/>
      <c r="CE41" s="2258"/>
      <c r="CF41" s="2258"/>
      <c r="CG41" s="2258"/>
      <c r="CH41" s="2258"/>
      <c r="CI41" s="2258" t="s">
        <v>173</v>
      </c>
      <c r="CJ41" s="2258"/>
      <c r="CK41" s="2258"/>
      <c r="CL41" s="2258"/>
      <c r="CM41" s="2258"/>
      <c r="CN41" s="2258"/>
      <c r="CO41" s="2258"/>
      <c r="CP41" s="2258"/>
      <c r="CQ41" s="2258"/>
      <c r="CR41" s="2258" t="s">
        <v>173</v>
      </c>
      <c r="CS41" s="2258"/>
      <c r="CT41" s="2258"/>
      <c r="CU41" s="2258"/>
      <c r="CV41" s="2258"/>
      <c r="CW41" s="2258"/>
      <c r="CX41" s="2258"/>
      <c r="CY41" s="2258"/>
      <c r="CZ41" s="2258"/>
      <c r="DA41" s="2258" t="s">
        <v>173</v>
      </c>
      <c r="DB41" s="2258"/>
      <c r="DC41" s="2258"/>
      <c r="DD41" s="2258"/>
      <c r="DE41" s="2258"/>
      <c r="DF41" s="2258"/>
      <c r="DG41" s="2258"/>
      <c r="DH41" s="2258"/>
      <c r="DI41" s="2258"/>
      <c r="DJ41" s="2258" t="s">
        <v>173</v>
      </c>
      <c r="DK41" s="2258"/>
      <c r="DL41" s="2258"/>
      <c r="DM41" s="2258"/>
      <c r="DN41" s="2258"/>
      <c r="DO41" s="2258"/>
      <c r="DP41" s="2258"/>
      <c r="DQ41" s="2258"/>
      <c r="DR41" s="2736"/>
      <c r="DZ41" s="1161">
        <v>14</v>
      </c>
    </row>
    <row customHeight="1" ht="15">
      <c r="R42" s="382"/>
      <c r="S42" s="382"/>
      <c r="T42" s="382"/>
      <c r="U42" s="2133" t="s">
        <v>325</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318" t="s">
        <v>325</v>
      </c>
      <c r="AQ42" s="2318"/>
      <c r="AR42" s="2318"/>
      <c r="AS42" s="2318"/>
      <c r="AT42" s="2318"/>
      <c r="AU42" s="2318"/>
      <c r="AV42" s="2318"/>
      <c r="AW42" s="2318"/>
      <c r="AX42" s="2318"/>
      <c r="AY42" s="2318" t="s">
        <v>325</v>
      </c>
      <c r="AZ42" s="2318"/>
      <c r="BA42" s="2318"/>
      <c r="BB42" s="2318"/>
      <c r="BC42" s="2318"/>
      <c r="BD42" s="2318"/>
      <c r="BE42" s="2318"/>
      <c r="BF42" s="2318"/>
      <c r="BG42" s="2318"/>
      <c r="BH42" s="2318" t="s">
        <v>325</v>
      </c>
      <c r="BI42" s="2318"/>
      <c r="BJ42" s="2318"/>
      <c r="BK42" s="2318"/>
      <c r="BL42" s="2318"/>
      <c r="BM42" s="2318"/>
      <c r="BN42" s="2318"/>
      <c r="BO42" s="2318"/>
      <c r="BP42" s="2318"/>
      <c r="BQ42" s="2318" t="s">
        <v>325</v>
      </c>
      <c r="BR42" s="2318"/>
      <c r="BS42" s="2318"/>
      <c r="BT42" s="2318"/>
      <c r="BU42" s="2318"/>
      <c r="BV42" s="2318"/>
      <c r="BW42" s="2318"/>
      <c r="BX42" s="2318"/>
      <c r="BY42" s="2318"/>
      <c r="BZ42" s="2318" t="s">
        <v>325</v>
      </c>
      <c r="CA42" s="2318"/>
      <c r="CB42" s="2318"/>
      <c r="CC42" s="2318"/>
      <c r="CD42" s="2318"/>
      <c r="CE42" s="2318"/>
      <c r="CF42" s="2318"/>
      <c r="CG42" s="2318"/>
      <c r="CH42" s="2318"/>
      <c r="CI42" s="2318" t="s">
        <v>325</v>
      </c>
      <c r="CJ42" s="2318"/>
      <c r="CK42" s="2318"/>
      <c r="CL42" s="2318"/>
      <c r="CM42" s="2318"/>
      <c r="CN42" s="2318"/>
      <c r="CO42" s="2318"/>
      <c r="CP42" s="2318"/>
      <c r="CQ42" s="2318"/>
      <c r="CR42" s="2318" t="s">
        <v>325</v>
      </c>
      <c r="CS42" s="2318"/>
      <c r="CT42" s="2318"/>
      <c r="CU42" s="2318"/>
      <c r="CV42" s="2318"/>
      <c r="CW42" s="2318"/>
      <c r="CX42" s="2318"/>
      <c r="CY42" s="2318"/>
      <c r="CZ42" s="2318"/>
      <c r="DA42" s="2318" t="s">
        <v>325</v>
      </c>
      <c r="DB42" s="2318"/>
      <c r="DC42" s="2318"/>
      <c r="DD42" s="2318"/>
      <c r="DE42" s="2318"/>
      <c r="DF42" s="2318"/>
      <c r="DG42" s="2318"/>
      <c r="DH42" s="2318"/>
      <c r="DI42" s="2318"/>
      <c r="DJ42" s="2318" t="s">
        <v>325</v>
      </c>
      <c r="DK42" s="2318"/>
      <c r="DL42" s="2318"/>
      <c r="DM42" s="2318"/>
      <c r="DN42" s="2318"/>
      <c r="DO42" s="2318"/>
      <c r="DP42" s="2318"/>
      <c r="DQ42" s="2318"/>
      <c r="DR42" s="2737"/>
      <c r="DS42" s="2133"/>
      <c r="DT42" s="2133"/>
      <c r="DZ42" s="1161"/>
    </row>
    <row customHeight="1" ht="14.699999999999998">
      <c r="R43" s="382"/>
      <c r="S43" s="382"/>
      <c r="T43" s="382"/>
      <c r="U43" s="2279" t="s">
        <v>89</v>
      </c>
      <c r="V43" s="2215" t="s">
        <v>450</v>
      </c>
      <c r="W43" s="307"/>
      <c r="X43" s="2280" t="s">
        <v>451</v>
      </c>
      <c r="Y43" s="2297"/>
      <c r="Z43" s="2297"/>
      <c r="AA43" s="2297"/>
      <c r="AB43" s="2297"/>
      <c r="AC43" s="2281"/>
      <c r="AD43" s="2281"/>
      <c r="AE43" s="2282"/>
      <c r="AF43" s="2283" t="s">
        <v>452</v>
      </c>
      <c r="AG43" s="2280" t="s">
        <v>451</v>
      </c>
      <c r="AH43" s="2297"/>
      <c r="AI43" s="2297"/>
      <c r="AJ43" s="2297"/>
      <c r="AK43" s="2297"/>
      <c r="AL43" s="2281"/>
      <c r="AM43" s="2281"/>
      <c r="AN43" s="2282"/>
      <c r="AO43" s="2283" t="s">
        <v>453</v>
      </c>
      <c r="AP43" s="2405" t="s">
        <v>451</v>
      </c>
      <c r="AQ43" s="2297"/>
      <c r="AR43" s="2297"/>
      <c r="AS43" s="2297"/>
      <c r="AT43" s="2297"/>
      <c r="AU43" s="2406"/>
      <c r="AV43" s="2406"/>
      <c r="AW43" s="2407"/>
      <c r="AX43" s="2283" t="s">
        <v>452</v>
      </c>
      <c r="AY43" s="2405" t="s">
        <v>451</v>
      </c>
      <c r="AZ43" s="2297"/>
      <c r="BA43" s="2297"/>
      <c r="BB43" s="2297"/>
      <c r="BC43" s="2297"/>
      <c r="BD43" s="2406"/>
      <c r="BE43" s="2406"/>
      <c r="BF43" s="2407"/>
      <c r="BG43" s="2283" t="s">
        <v>452</v>
      </c>
      <c r="BH43" s="2405" t="s">
        <v>451</v>
      </c>
      <c r="BI43" s="2297"/>
      <c r="BJ43" s="2297"/>
      <c r="BK43" s="2297"/>
      <c r="BL43" s="2297"/>
      <c r="BM43" s="2406"/>
      <c r="BN43" s="2406"/>
      <c r="BO43" s="2407"/>
      <c r="BP43" s="2283" t="s">
        <v>452</v>
      </c>
      <c r="BQ43" s="2405" t="s">
        <v>451</v>
      </c>
      <c r="BR43" s="2297"/>
      <c r="BS43" s="2297"/>
      <c r="BT43" s="2297"/>
      <c r="BU43" s="2297"/>
      <c r="BV43" s="2406"/>
      <c r="BW43" s="2406"/>
      <c r="BX43" s="2407"/>
      <c r="BY43" s="2283" t="s">
        <v>452</v>
      </c>
      <c r="BZ43" s="2405" t="s">
        <v>451</v>
      </c>
      <c r="CA43" s="2297"/>
      <c r="CB43" s="2297"/>
      <c r="CC43" s="2297"/>
      <c r="CD43" s="2297"/>
      <c r="CE43" s="2406"/>
      <c r="CF43" s="2406"/>
      <c r="CG43" s="2407"/>
      <c r="CH43" s="2283" t="s">
        <v>452</v>
      </c>
      <c r="CI43" s="2405" t="s">
        <v>451</v>
      </c>
      <c r="CJ43" s="2297"/>
      <c r="CK43" s="2297"/>
      <c r="CL43" s="2297"/>
      <c r="CM43" s="2297"/>
      <c r="CN43" s="2406"/>
      <c r="CO43" s="2406"/>
      <c r="CP43" s="2407"/>
      <c r="CQ43" s="2283" t="s">
        <v>452</v>
      </c>
      <c r="CR43" s="2405" t="s">
        <v>451</v>
      </c>
      <c r="CS43" s="2297"/>
      <c r="CT43" s="2297"/>
      <c r="CU43" s="2297"/>
      <c r="CV43" s="2297"/>
      <c r="CW43" s="2406"/>
      <c r="CX43" s="2406"/>
      <c r="CY43" s="2407"/>
      <c r="CZ43" s="2283" t="s">
        <v>452</v>
      </c>
      <c r="DA43" s="2405" t="s">
        <v>451</v>
      </c>
      <c r="DB43" s="2297"/>
      <c r="DC43" s="2297"/>
      <c r="DD43" s="2297"/>
      <c r="DE43" s="2297"/>
      <c r="DF43" s="2406"/>
      <c r="DG43" s="2406"/>
      <c r="DH43" s="2407"/>
      <c r="DI43" s="2283" t="s">
        <v>452</v>
      </c>
      <c r="DJ43" s="2405" t="s">
        <v>451</v>
      </c>
      <c r="DK43" s="2297"/>
      <c r="DL43" s="2297"/>
      <c r="DM43" s="2297"/>
      <c r="DN43" s="2297"/>
      <c r="DO43" s="2406"/>
      <c r="DP43" s="2406"/>
      <c r="DQ43" s="2407"/>
      <c r="DR43" s="2738" t="s">
        <v>452</v>
      </c>
      <c r="DS43" s="2286" t="s">
        <v>454</v>
      </c>
      <c r="DT43" s="2133"/>
      <c r="DZ43" s="1161">
        <v>14</v>
      </c>
    </row>
    <row customHeight="1" ht="35.699999999999996">
      <c r="R44" s="382"/>
      <c r="S44" s="382"/>
      <c r="T44" s="382"/>
      <c r="U44" s="2279"/>
      <c r="V44" s="2215"/>
      <c r="W44" s="1037"/>
      <c r="X44" s="2300" t="s">
        <v>480</v>
      </c>
      <c r="Y44" s="2318" t="s">
        <v>481</v>
      </c>
      <c r="Z44" s="2318"/>
      <c r="AA44" s="2318"/>
      <c r="AB44" s="2318"/>
      <c r="AC44" s="2300" t="s">
        <v>458</v>
      </c>
      <c r="AD44" s="2617"/>
      <c r="AE44" s="2320"/>
      <c r="AF44" s="2284"/>
      <c r="AG44" s="2300" t="s">
        <v>480</v>
      </c>
      <c r="AH44" s="2318" t="s">
        <v>481</v>
      </c>
      <c r="AI44" s="2318"/>
      <c r="AJ44" s="2318"/>
      <c r="AK44" s="2318"/>
      <c r="AL44" s="2300" t="s">
        <v>458</v>
      </c>
      <c r="AM44" s="2617"/>
      <c r="AN44" s="2320"/>
      <c r="AO44" s="2284"/>
      <c r="AP44" s="2300" t="s">
        <v>480</v>
      </c>
      <c r="AQ44" s="2318" t="s">
        <v>481</v>
      </c>
      <c r="AR44" s="2318"/>
      <c r="AS44" s="2318"/>
      <c r="AT44" s="2318"/>
      <c r="AU44" s="2300" t="s">
        <v>458</v>
      </c>
      <c r="AV44" s="2617"/>
      <c r="AW44" s="2320"/>
      <c r="AX44" s="2284"/>
      <c r="AY44" s="2300" t="s">
        <v>480</v>
      </c>
      <c r="AZ44" s="2318" t="s">
        <v>481</v>
      </c>
      <c r="BA44" s="2318"/>
      <c r="BB44" s="2318"/>
      <c r="BC44" s="2318"/>
      <c r="BD44" s="2300" t="s">
        <v>458</v>
      </c>
      <c r="BE44" s="2617"/>
      <c r="BF44" s="2320"/>
      <c r="BG44" s="2284"/>
      <c r="BH44" s="2300" t="s">
        <v>480</v>
      </c>
      <c r="BI44" s="2318" t="s">
        <v>481</v>
      </c>
      <c r="BJ44" s="2318"/>
      <c r="BK44" s="2318"/>
      <c r="BL44" s="2318"/>
      <c r="BM44" s="2300" t="s">
        <v>458</v>
      </c>
      <c r="BN44" s="2617"/>
      <c r="BO44" s="2320"/>
      <c r="BP44" s="2284"/>
      <c r="BQ44" s="2300" t="s">
        <v>480</v>
      </c>
      <c r="BR44" s="2318" t="s">
        <v>481</v>
      </c>
      <c r="BS44" s="2318"/>
      <c r="BT44" s="2318"/>
      <c r="BU44" s="2318"/>
      <c r="BV44" s="2300" t="s">
        <v>458</v>
      </c>
      <c r="BW44" s="2617"/>
      <c r="BX44" s="2320"/>
      <c r="BY44" s="2284"/>
      <c r="BZ44" s="2300" t="s">
        <v>480</v>
      </c>
      <c r="CA44" s="2318" t="s">
        <v>481</v>
      </c>
      <c r="CB44" s="2318"/>
      <c r="CC44" s="2318"/>
      <c r="CD44" s="2318"/>
      <c r="CE44" s="2300" t="s">
        <v>458</v>
      </c>
      <c r="CF44" s="2617"/>
      <c r="CG44" s="2320"/>
      <c r="CH44" s="2284"/>
      <c r="CI44" s="2300" t="s">
        <v>480</v>
      </c>
      <c r="CJ44" s="2318" t="s">
        <v>481</v>
      </c>
      <c r="CK44" s="2318"/>
      <c r="CL44" s="2318"/>
      <c r="CM44" s="2318"/>
      <c r="CN44" s="2300" t="s">
        <v>458</v>
      </c>
      <c r="CO44" s="2617"/>
      <c r="CP44" s="2320"/>
      <c r="CQ44" s="2284"/>
      <c r="CR44" s="2300" t="s">
        <v>480</v>
      </c>
      <c r="CS44" s="2318" t="s">
        <v>481</v>
      </c>
      <c r="CT44" s="2318"/>
      <c r="CU44" s="2318"/>
      <c r="CV44" s="2318"/>
      <c r="CW44" s="2300" t="s">
        <v>458</v>
      </c>
      <c r="CX44" s="2617"/>
      <c r="CY44" s="2320"/>
      <c r="CZ44" s="2284"/>
      <c r="DA44" s="2300" t="s">
        <v>480</v>
      </c>
      <c r="DB44" s="2318" t="s">
        <v>481</v>
      </c>
      <c r="DC44" s="2318"/>
      <c r="DD44" s="2318"/>
      <c r="DE44" s="2318"/>
      <c r="DF44" s="2300" t="s">
        <v>458</v>
      </c>
      <c r="DG44" s="2617"/>
      <c r="DH44" s="2320"/>
      <c r="DI44" s="2284"/>
      <c r="DJ44" s="2300" t="s">
        <v>480</v>
      </c>
      <c r="DK44" s="2318" t="s">
        <v>481</v>
      </c>
      <c r="DL44" s="2318"/>
      <c r="DM44" s="2318"/>
      <c r="DN44" s="2318"/>
      <c r="DO44" s="2300" t="s">
        <v>458</v>
      </c>
      <c r="DP44" s="2617"/>
      <c r="DQ44" s="2320"/>
      <c r="DR44" s="2739"/>
      <c r="DS44" s="2287"/>
      <c r="DT44" s="2133"/>
      <c r="DZ44" s="1161">
        <v>34</v>
      </c>
    </row>
    <row customHeight="1" ht="14.699999999999998">
      <c r="R45" s="382"/>
      <c r="S45" s="382"/>
      <c r="T45" s="382"/>
      <c r="U45" s="2279"/>
      <c r="V45" s="2215"/>
      <c r="W45" s="1037"/>
      <c r="X45" s="2331"/>
      <c r="Y45" s="2323" t="s">
        <v>482</v>
      </c>
      <c r="Z45" s="2276" t="s">
        <v>483</v>
      </c>
      <c r="AA45" s="2326"/>
      <c r="AB45" s="2277"/>
      <c r="AC45" s="2301"/>
      <c r="AD45" s="2618"/>
      <c r="AE45" s="2322"/>
      <c r="AF45" s="2284"/>
      <c r="AG45" s="2331"/>
      <c r="AH45" s="2323" t="s">
        <v>482</v>
      </c>
      <c r="AI45" s="2276" t="s">
        <v>483</v>
      </c>
      <c r="AJ45" s="2326"/>
      <c r="AK45" s="2277"/>
      <c r="AL45" s="2301"/>
      <c r="AM45" s="2618"/>
      <c r="AN45" s="2322"/>
      <c r="AO45" s="2284"/>
      <c r="AP45" s="2331"/>
      <c r="AQ45" s="2323" t="s">
        <v>482</v>
      </c>
      <c r="AR45" s="2276" t="s">
        <v>483</v>
      </c>
      <c r="AS45" s="2326"/>
      <c r="AT45" s="2277"/>
      <c r="AU45" s="2301"/>
      <c r="AV45" s="2618"/>
      <c r="AW45" s="2322"/>
      <c r="AX45" s="2284"/>
      <c r="AY45" s="2331"/>
      <c r="AZ45" s="2323" t="s">
        <v>482</v>
      </c>
      <c r="BA45" s="2276" t="s">
        <v>483</v>
      </c>
      <c r="BB45" s="2326"/>
      <c r="BC45" s="2277"/>
      <c r="BD45" s="2301"/>
      <c r="BE45" s="2618"/>
      <c r="BF45" s="2322"/>
      <c r="BG45" s="2284"/>
      <c r="BH45" s="2331"/>
      <c r="BI45" s="2323" t="s">
        <v>482</v>
      </c>
      <c r="BJ45" s="2276" t="s">
        <v>483</v>
      </c>
      <c r="BK45" s="2326"/>
      <c r="BL45" s="2277"/>
      <c r="BM45" s="2301"/>
      <c r="BN45" s="2618"/>
      <c r="BO45" s="2322"/>
      <c r="BP45" s="2284"/>
      <c r="BQ45" s="2331"/>
      <c r="BR45" s="2323" t="s">
        <v>482</v>
      </c>
      <c r="BS45" s="2276" t="s">
        <v>483</v>
      </c>
      <c r="BT45" s="2326"/>
      <c r="BU45" s="2277"/>
      <c r="BV45" s="2301"/>
      <c r="BW45" s="2618"/>
      <c r="BX45" s="2322"/>
      <c r="BY45" s="2284"/>
      <c r="BZ45" s="2331"/>
      <c r="CA45" s="2323" t="s">
        <v>482</v>
      </c>
      <c r="CB45" s="2276" t="s">
        <v>483</v>
      </c>
      <c r="CC45" s="2326"/>
      <c r="CD45" s="2277"/>
      <c r="CE45" s="2301"/>
      <c r="CF45" s="2618"/>
      <c r="CG45" s="2322"/>
      <c r="CH45" s="2284"/>
      <c r="CI45" s="2331"/>
      <c r="CJ45" s="2323" t="s">
        <v>482</v>
      </c>
      <c r="CK45" s="2276" t="s">
        <v>483</v>
      </c>
      <c r="CL45" s="2326"/>
      <c r="CM45" s="2277"/>
      <c r="CN45" s="2301"/>
      <c r="CO45" s="2618"/>
      <c r="CP45" s="2322"/>
      <c r="CQ45" s="2284"/>
      <c r="CR45" s="2331"/>
      <c r="CS45" s="2323" t="s">
        <v>482</v>
      </c>
      <c r="CT45" s="2276" t="s">
        <v>483</v>
      </c>
      <c r="CU45" s="2326"/>
      <c r="CV45" s="2277"/>
      <c r="CW45" s="2301"/>
      <c r="CX45" s="2618"/>
      <c r="CY45" s="2322"/>
      <c r="CZ45" s="2284"/>
      <c r="DA45" s="2331"/>
      <c r="DB45" s="2323" t="s">
        <v>482</v>
      </c>
      <c r="DC45" s="2276" t="s">
        <v>483</v>
      </c>
      <c r="DD45" s="2326"/>
      <c r="DE45" s="2277"/>
      <c r="DF45" s="2301"/>
      <c r="DG45" s="2618"/>
      <c r="DH45" s="2322"/>
      <c r="DI45" s="2284"/>
      <c r="DJ45" s="2331"/>
      <c r="DK45" s="2323" t="s">
        <v>482</v>
      </c>
      <c r="DL45" s="2276" t="s">
        <v>483</v>
      </c>
      <c r="DM45" s="2326"/>
      <c r="DN45" s="2277"/>
      <c r="DO45" s="2301"/>
      <c r="DP45" s="2618"/>
      <c r="DQ45" s="2322"/>
      <c r="DR45" s="2739"/>
      <c r="DS45" s="2287"/>
      <c r="DT45" s="2133"/>
      <c r="DZ45" s="1161">
        <v>14</v>
      </c>
    </row>
    <row customHeight="1" ht="27.299999999999997">
      <c r="R46" s="382"/>
      <c r="S46" s="382"/>
      <c r="T46" s="382"/>
      <c r="U46" s="2279"/>
      <c r="V46" s="2215"/>
      <c r="W46" s="1037"/>
      <c r="X46" s="2331"/>
      <c r="Y46" s="2324"/>
      <c r="Z46" s="2323" t="s">
        <v>484</v>
      </c>
      <c r="AA46" s="2276" t="s">
        <v>485</v>
      </c>
      <c r="AB46" s="2277"/>
      <c r="AC46" s="2323" t="s">
        <v>468</v>
      </c>
      <c r="AD46" s="2327" t="s">
        <v>469</v>
      </c>
      <c r="AE46" s="2328"/>
      <c r="AF46" s="2284"/>
      <c r="AG46" s="2331"/>
      <c r="AH46" s="2324"/>
      <c r="AI46" s="2323" t="s">
        <v>484</v>
      </c>
      <c r="AJ46" s="2276" t="s">
        <v>485</v>
      </c>
      <c r="AK46" s="2277"/>
      <c r="AL46" s="2323" t="s">
        <v>468</v>
      </c>
      <c r="AM46" s="2327" t="s">
        <v>469</v>
      </c>
      <c r="AN46" s="2328"/>
      <c r="AO46" s="2284"/>
      <c r="AP46" s="2331"/>
      <c r="AQ46" s="2324"/>
      <c r="AR46" s="2323" t="s">
        <v>484</v>
      </c>
      <c r="AS46" s="2276" t="s">
        <v>485</v>
      </c>
      <c r="AT46" s="2277"/>
      <c r="AU46" s="2323" t="s">
        <v>468</v>
      </c>
      <c r="AV46" s="2327" t="s">
        <v>469</v>
      </c>
      <c r="AW46" s="2328"/>
      <c r="AX46" s="2284"/>
      <c r="AY46" s="2331"/>
      <c r="AZ46" s="2324"/>
      <c r="BA46" s="2323" t="s">
        <v>484</v>
      </c>
      <c r="BB46" s="2276" t="s">
        <v>485</v>
      </c>
      <c r="BC46" s="2277"/>
      <c r="BD46" s="2323" t="s">
        <v>468</v>
      </c>
      <c r="BE46" s="2327" t="s">
        <v>469</v>
      </c>
      <c r="BF46" s="2328"/>
      <c r="BG46" s="2284"/>
      <c r="BH46" s="2331"/>
      <c r="BI46" s="2324"/>
      <c r="BJ46" s="2323" t="s">
        <v>484</v>
      </c>
      <c r="BK46" s="2276" t="s">
        <v>485</v>
      </c>
      <c r="BL46" s="2277"/>
      <c r="BM46" s="2323" t="s">
        <v>468</v>
      </c>
      <c r="BN46" s="2327" t="s">
        <v>469</v>
      </c>
      <c r="BO46" s="2328"/>
      <c r="BP46" s="2284"/>
      <c r="BQ46" s="2331"/>
      <c r="BR46" s="2324"/>
      <c r="BS46" s="2323" t="s">
        <v>484</v>
      </c>
      <c r="BT46" s="2276" t="s">
        <v>485</v>
      </c>
      <c r="BU46" s="2277"/>
      <c r="BV46" s="2323" t="s">
        <v>468</v>
      </c>
      <c r="BW46" s="2327" t="s">
        <v>469</v>
      </c>
      <c r="BX46" s="2328"/>
      <c r="BY46" s="2284"/>
      <c r="BZ46" s="2331"/>
      <c r="CA46" s="2324"/>
      <c r="CB46" s="2323" t="s">
        <v>484</v>
      </c>
      <c r="CC46" s="2276" t="s">
        <v>485</v>
      </c>
      <c r="CD46" s="2277"/>
      <c r="CE46" s="2323" t="s">
        <v>468</v>
      </c>
      <c r="CF46" s="2327" t="s">
        <v>469</v>
      </c>
      <c r="CG46" s="2328"/>
      <c r="CH46" s="2284"/>
      <c r="CI46" s="2331"/>
      <c r="CJ46" s="2324"/>
      <c r="CK46" s="2323" t="s">
        <v>484</v>
      </c>
      <c r="CL46" s="2276" t="s">
        <v>485</v>
      </c>
      <c r="CM46" s="2277"/>
      <c r="CN46" s="2323" t="s">
        <v>468</v>
      </c>
      <c r="CO46" s="2327" t="s">
        <v>469</v>
      </c>
      <c r="CP46" s="2328"/>
      <c r="CQ46" s="2284"/>
      <c r="CR46" s="2331"/>
      <c r="CS46" s="2324"/>
      <c r="CT46" s="2323" t="s">
        <v>484</v>
      </c>
      <c r="CU46" s="2276" t="s">
        <v>485</v>
      </c>
      <c r="CV46" s="2277"/>
      <c r="CW46" s="2323" t="s">
        <v>468</v>
      </c>
      <c r="CX46" s="2327" t="s">
        <v>469</v>
      </c>
      <c r="CY46" s="2328"/>
      <c r="CZ46" s="2284"/>
      <c r="DA46" s="2331"/>
      <c r="DB46" s="2324"/>
      <c r="DC46" s="2323" t="s">
        <v>484</v>
      </c>
      <c r="DD46" s="2276" t="s">
        <v>485</v>
      </c>
      <c r="DE46" s="2277"/>
      <c r="DF46" s="2323" t="s">
        <v>468</v>
      </c>
      <c r="DG46" s="2327" t="s">
        <v>469</v>
      </c>
      <c r="DH46" s="2328"/>
      <c r="DI46" s="2284"/>
      <c r="DJ46" s="2331"/>
      <c r="DK46" s="2324"/>
      <c r="DL46" s="2323" t="s">
        <v>484</v>
      </c>
      <c r="DM46" s="2276" t="s">
        <v>485</v>
      </c>
      <c r="DN46" s="2277"/>
      <c r="DO46" s="2323" t="s">
        <v>468</v>
      </c>
      <c r="DP46" s="2327" t="s">
        <v>469</v>
      </c>
      <c r="DQ46" s="2328"/>
      <c r="DR46" s="2739"/>
      <c r="DS46" s="2287"/>
      <c r="DT46" s="2133"/>
      <c r="DZ46" s="1161">
        <v>26</v>
      </c>
    </row>
    <row customHeight="1" ht="65.25">
      <c r="A47" s="1265"/>
      <c r="B47" s="1265" t="s">
        <v>137</v>
      </c>
      <c r="C47" s="1265" t="s">
        <v>138</v>
      </c>
      <c r="D47" s="1265" t="s">
        <v>139</v>
      </c>
      <c r="E47" s="1316" t="s">
        <v>459</v>
      </c>
      <c r="F47" s="1316" t="s">
        <v>460</v>
      </c>
      <c r="G47" s="1316" t="s">
        <v>461</v>
      </c>
      <c r="H47" s="1316" t="s">
        <v>462</v>
      </c>
      <c r="I47" s="1316" t="s">
        <v>463</v>
      </c>
      <c r="J47" s="1316" t="s">
        <v>464</v>
      </c>
      <c r="K47" s="1316" t="s">
        <v>465</v>
      </c>
      <c r="L47" s="1316" t="s">
        <v>486</v>
      </c>
      <c r="M47" s="1316" t="s">
        <v>440</v>
      </c>
      <c r="R47" s="382"/>
      <c r="S47" s="382"/>
      <c r="T47" s="382"/>
      <c r="U47" s="2279"/>
      <c r="V47" s="2215"/>
      <c r="W47" s="308"/>
      <c r="X47" s="2301"/>
      <c r="Y47" s="2325"/>
      <c r="Z47" s="2325"/>
      <c r="AA47" s="1228" t="s">
        <v>487</v>
      </c>
      <c r="AB47" s="1228" t="s">
        <v>488</v>
      </c>
      <c r="AC47" s="2325"/>
      <c r="AD47" s="2329"/>
      <c r="AE47" s="2330"/>
      <c r="AF47" s="2285"/>
      <c r="AG47" s="2301"/>
      <c r="AH47" s="2325"/>
      <c r="AI47" s="2325"/>
      <c r="AJ47" s="1228" t="s">
        <v>487</v>
      </c>
      <c r="AK47" s="1228" t="s">
        <v>488</v>
      </c>
      <c r="AL47" s="2325"/>
      <c r="AM47" s="2329"/>
      <c r="AN47" s="2330"/>
      <c r="AO47" s="2285"/>
      <c r="AP47" s="2301"/>
      <c r="AQ47" s="2325"/>
      <c r="AR47" s="2325"/>
      <c r="AS47" s="2583" t="s">
        <v>487</v>
      </c>
      <c r="AT47" s="2583" t="s">
        <v>488</v>
      </c>
      <c r="AU47" s="2325"/>
      <c r="AV47" s="2329"/>
      <c r="AW47" s="2330"/>
      <c r="AX47" s="2285"/>
      <c r="AY47" s="2301"/>
      <c r="AZ47" s="2325"/>
      <c r="BA47" s="2325"/>
      <c r="BB47" s="2583" t="s">
        <v>487</v>
      </c>
      <c r="BC47" s="2583" t="s">
        <v>488</v>
      </c>
      <c r="BD47" s="2325"/>
      <c r="BE47" s="2329"/>
      <c r="BF47" s="2330"/>
      <c r="BG47" s="2285"/>
      <c r="BH47" s="2301"/>
      <c r="BI47" s="2325"/>
      <c r="BJ47" s="2325"/>
      <c r="BK47" s="2583" t="s">
        <v>487</v>
      </c>
      <c r="BL47" s="2583" t="s">
        <v>488</v>
      </c>
      <c r="BM47" s="2325"/>
      <c r="BN47" s="2329"/>
      <c r="BO47" s="2330"/>
      <c r="BP47" s="2285"/>
      <c r="BQ47" s="2301"/>
      <c r="BR47" s="2325"/>
      <c r="BS47" s="2325"/>
      <c r="BT47" s="2583" t="s">
        <v>487</v>
      </c>
      <c r="BU47" s="2583" t="s">
        <v>488</v>
      </c>
      <c r="BV47" s="2325"/>
      <c r="BW47" s="2329"/>
      <c r="BX47" s="2330"/>
      <c r="BY47" s="2285"/>
      <c r="BZ47" s="2301"/>
      <c r="CA47" s="2325"/>
      <c r="CB47" s="2325"/>
      <c r="CC47" s="2583" t="s">
        <v>487</v>
      </c>
      <c r="CD47" s="2583" t="s">
        <v>488</v>
      </c>
      <c r="CE47" s="2325"/>
      <c r="CF47" s="2329"/>
      <c r="CG47" s="2330"/>
      <c r="CH47" s="2285"/>
      <c r="CI47" s="2301"/>
      <c r="CJ47" s="2325"/>
      <c r="CK47" s="2325"/>
      <c r="CL47" s="2583" t="s">
        <v>487</v>
      </c>
      <c r="CM47" s="2583" t="s">
        <v>488</v>
      </c>
      <c r="CN47" s="2325"/>
      <c r="CO47" s="2329"/>
      <c r="CP47" s="2330"/>
      <c r="CQ47" s="2285"/>
      <c r="CR47" s="2301"/>
      <c r="CS47" s="2325"/>
      <c r="CT47" s="2325"/>
      <c r="CU47" s="2583" t="s">
        <v>487</v>
      </c>
      <c r="CV47" s="2583" t="s">
        <v>488</v>
      </c>
      <c r="CW47" s="2325"/>
      <c r="CX47" s="2329"/>
      <c r="CY47" s="2330"/>
      <c r="CZ47" s="2285"/>
      <c r="DA47" s="2301"/>
      <c r="DB47" s="2325"/>
      <c r="DC47" s="2325"/>
      <c r="DD47" s="2583" t="s">
        <v>487</v>
      </c>
      <c r="DE47" s="2583" t="s">
        <v>488</v>
      </c>
      <c r="DF47" s="2325"/>
      <c r="DG47" s="2329"/>
      <c r="DH47" s="2330"/>
      <c r="DI47" s="2285"/>
      <c r="DJ47" s="2301"/>
      <c r="DK47" s="2325"/>
      <c r="DL47" s="2325"/>
      <c r="DM47" s="2583" t="s">
        <v>487</v>
      </c>
      <c r="DN47" s="2583" t="s">
        <v>488</v>
      </c>
      <c r="DO47" s="2325"/>
      <c r="DP47" s="2329"/>
      <c r="DQ47" s="2330"/>
      <c r="DR47" s="2740"/>
      <c r="DS47" s="2288"/>
      <c r="DT47" s="2133"/>
      <c r="DZ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111</v>
      </c>
      <c r="V48" s="1261" t="s">
        <v>112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2278">
        <f>OFFSET(AP48,0,-1)+1</f>
        <v>6</v>
      </c>
      <c r="AQ48" s="1347"/>
      <c r="AR48" s="1347"/>
      <c r="AS48" s="1347">
        <f>OFFSET(AS48,0,-1)+1</f>
        <v>1</v>
      </c>
      <c r="AT48" s="1347">
        <f>OFFSET(AT48,0,-1)+1</f>
        <v>2</v>
      </c>
      <c r="AU48" s="2278">
        <f>OFFSET(AU48,0,-1)+1</f>
        <v>3</v>
      </c>
      <c r="AV48" s="2278">
        <f>OFFSET(AV48,0,-1)+1</f>
        <v>4</v>
      </c>
      <c r="AW48" s="2278"/>
      <c r="AX48" s="2278">
        <f>OFFSET(AX48,0,-2)+1</f>
        <v>5</v>
      </c>
      <c r="AY48" s="2278">
        <f>OFFSET(AY48,0,-1)+1</f>
        <v>6</v>
      </c>
      <c r="AZ48" s="1347"/>
      <c r="BA48" s="1347"/>
      <c r="BB48" s="1347">
        <f>OFFSET(BB48,0,-1)+1</f>
        <v>1</v>
      </c>
      <c r="BC48" s="1347">
        <f>OFFSET(BC48,0,-1)+1</f>
        <v>2</v>
      </c>
      <c r="BD48" s="2278">
        <f>OFFSET(BD48,0,-1)+1</f>
        <v>3</v>
      </c>
      <c r="BE48" s="2278">
        <f>OFFSET(BE48,0,-1)+1</f>
        <v>4</v>
      </c>
      <c r="BF48" s="2278"/>
      <c r="BG48" s="2278">
        <f>OFFSET(BG48,0,-2)+1</f>
        <v>5</v>
      </c>
      <c r="BH48" s="2278">
        <f>OFFSET(BH48,0,-1)+1</f>
        <v>6</v>
      </c>
      <c r="BI48" s="1347"/>
      <c r="BJ48" s="1347"/>
      <c r="BK48" s="1347">
        <f>OFFSET(BK48,0,-1)+1</f>
        <v>1</v>
      </c>
      <c r="BL48" s="1347">
        <f>OFFSET(BL48,0,-1)+1</f>
        <v>2</v>
      </c>
      <c r="BM48" s="2278">
        <f>OFFSET(BM48,0,-1)+1</f>
        <v>3</v>
      </c>
      <c r="BN48" s="2278">
        <f>OFFSET(BN48,0,-1)+1</f>
        <v>4</v>
      </c>
      <c r="BO48" s="2278"/>
      <c r="BP48" s="2278">
        <f>OFFSET(BP48,0,-2)+1</f>
        <v>5</v>
      </c>
      <c r="BQ48" s="2278">
        <f>OFFSET(BQ48,0,-1)+1</f>
        <v>6</v>
      </c>
      <c r="BR48" s="1347"/>
      <c r="BS48" s="1347"/>
      <c r="BT48" s="1347">
        <f>OFFSET(BT48,0,-1)+1</f>
        <v>1</v>
      </c>
      <c r="BU48" s="1347">
        <f>OFFSET(BU48,0,-1)+1</f>
        <v>2</v>
      </c>
      <c r="BV48" s="2278">
        <f>OFFSET(BV48,0,-1)+1</f>
        <v>3</v>
      </c>
      <c r="BW48" s="2278">
        <f>OFFSET(BW48,0,-1)+1</f>
        <v>4</v>
      </c>
      <c r="BX48" s="2278"/>
      <c r="BY48" s="2278">
        <f>OFFSET(BY48,0,-2)+1</f>
        <v>5</v>
      </c>
      <c r="BZ48" s="2278">
        <f>OFFSET(BZ48,0,-1)+1</f>
        <v>6</v>
      </c>
      <c r="CA48" s="1347"/>
      <c r="CB48" s="1347"/>
      <c r="CC48" s="1347">
        <f>OFFSET(CC48,0,-1)+1</f>
        <v>1</v>
      </c>
      <c r="CD48" s="1347">
        <f>OFFSET(CD48,0,-1)+1</f>
        <v>2</v>
      </c>
      <c r="CE48" s="2278">
        <f>OFFSET(CE48,0,-1)+1</f>
        <v>3</v>
      </c>
      <c r="CF48" s="2278">
        <f>OFFSET(CF48,0,-1)+1</f>
        <v>4</v>
      </c>
      <c r="CG48" s="2278"/>
      <c r="CH48" s="2278">
        <f>OFFSET(CH48,0,-2)+1</f>
        <v>5</v>
      </c>
      <c r="CI48" s="2278">
        <f>OFFSET(CI48,0,-1)+1</f>
        <v>6</v>
      </c>
      <c r="CJ48" s="1347"/>
      <c r="CK48" s="1347"/>
      <c r="CL48" s="1347">
        <f>OFFSET(CL48,0,-1)+1</f>
        <v>1</v>
      </c>
      <c r="CM48" s="1347">
        <f>OFFSET(CM48,0,-1)+1</f>
        <v>2</v>
      </c>
      <c r="CN48" s="2278">
        <f>OFFSET(CN48,0,-1)+1</f>
        <v>3</v>
      </c>
      <c r="CO48" s="2278">
        <f>OFFSET(CO48,0,-1)+1</f>
        <v>4</v>
      </c>
      <c r="CP48" s="2278"/>
      <c r="CQ48" s="2278">
        <f>OFFSET(CQ48,0,-2)+1</f>
        <v>5</v>
      </c>
      <c r="CR48" s="2278">
        <f>OFFSET(CR48,0,-1)+1</f>
        <v>6</v>
      </c>
      <c r="CS48" s="1347"/>
      <c r="CT48" s="1347"/>
      <c r="CU48" s="1347">
        <f>OFFSET(CU48,0,-1)+1</f>
        <v>1</v>
      </c>
      <c r="CV48" s="1347">
        <f>OFFSET(CV48,0,-1)+1</f>
        <v>2</v>
      </c>
      <c r="CW48" s="2278">
        <f>OFFSET(CW48,0,-1)+1</f>
        <v>3</v>
      </c>
      <c r="CX48" s="2278">
        <f>OFFSET(CX48,0,-1)+1</f>
        <v>4</v>
      </c>
      <c r="CY48" s="2278"/>
      <c r="CZ48" s="2278">
        <f>OFFSET(CZ48,0,-2)+1</f>
        <v>5</v>
      </c>
      <c r="DA48" s="2278">
        <f>OFFSET(DA48,0,-1)+1</f>
        <v>6</v>
      </c>
      <c r="DB48" s="1347"/>
      <c r="DC48" s="1347"/>
      <c r="DD48" s="1347">
        <f>OFFSET(DD48,0,-1)+1</f>
        <v>1</v>
      </c>
      <c r="DE48" s="1347">
        <f>OFFSET(DE48,0,-1)+1</f>
        <v>2</v>
      </c>
      <c r="DF48" s="2278">
        <f>OFFSET(DF48,0,-1)+1</f>
        <v>3</v>
      </c>
      <c r="DG48" s="2278">
        <f>OFFSET(DG48,0,-1)+1</f>
        <v>4</v>
      </c>
      <c r="DH48" s="2278"/>
      <c r="DI48" s="2278">
        <f>OFFSET(DI48,0,-2)+1</f>
        <v>5</v>
      </c>
      <c r="DJ48" s="2278">
        <f>OFFSET(DJ48,0,-1)+1</f>
        <v>6</v>
      </c>
      <c r="DK48" s="1347"/>
      <c r="DL48" s="1347"/>
      <c r="DM48" s="1347">
        <f>OFFSET(DM48,0,-1)+1</f>
        <v>1</v>
      </c>
      <c r="DN48" s="1347">
        <f>OFFSET(DN48,0,-1)+1</f>
        <v>2</v>
      </c>
      <c r="DO48" s="2278">
        <f>OFFSET(DO48,0,-1)+1</f>
        <v>3</v>
      </c>
      <c r="DP48" s="2278">
        <f>OFFSET(DP48,0,-1)+1</f>
        <v>4</v>
      </c>
      <c r="DQ48" s="2278"/>
      <c r="DR48" s="2741">
        <f>OFFSET(DR48,0,-2)+1</f>
        <v>5</v>
      </c>
      <c r="DS48" s="1251">
        <f>OFFSET(DS48,0,-1)</f>
        <v>5</v>
      </c>
      <c r="DT48" s="1341">
        <f>OFFSET(DT48,0,-1)+1</f>
        <v>6</v>
      </c>
      <c r="DU48" s="517"/>
      <c r="DV48" s="517"/>
      <c r="DW48" s="517"/>
      <c r="DX48" s="517"/>
      <c r="DY48" s="517"/>
      <c r="DZ48" s="502">
        <v>0</v>
      </c>
    </row>
    <row customHeight="1" ht="22.049999999999997">
      <c r="A49" s="1273" t="s">
        <v>201</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1</v>
      </c>
      <c r="V49" s="304" t="s">
        <v>125</v>
      </c>
      <c r="W49" s="306"/>
      <c r="X49" s="2248"/>
      <c r="Y49" s="2249"/>
      <c r="Z49" s="2249"/>
      <c r="AA49" s="2249"/>
      <c r="AB49" s="2249"/>
      <c r="AC49" s="2249"/>
      <c r="AD49" s="2249"/>
      <c r="AE49" s="2249"/>
      <c r="AF49" s="2250"/>
      <c r="AG49" s="2248" t="str">
        <f>INDEX(PT_DIFFERENTIATION_NTAR,MATCH(A49,PT_DIFFERENTIATION_NTAR_ID,0))</f>
        <v>Тарифы на горячую воду в открытых системах теплоснабжения (горячее водоснабжение)
</v>
      </c>
      <c r="AH49" s="2249"/>
      <c r="AI49" s="2249"/>
      <c r="AJ49" s="2249"/>
      <c r="AK49" s="2249"/>
      <c r="AL49" s="2249"/>
      <c r="AM49" s="2249"/>
      <c r="AN49" s="2249"/>
      <c r="AO49" s="2249"/>
      <c r="AP49" s="2248"/>
      <c r="AQ49" s="2249"/>
      <c r="AR49" s="2249"/>
      <c r="AS49" s="2249"/>
      <c r="AT49" s="2249"/>
      <c r="AU49" s="2249"/>
      <c r="AV49" s="2249"/>
      <c r="AW49" s="2249"/>
      <c r="AX49" s="2250"/>
      <c r="AY49" s="2248"/>
      <c r="AZ49" s="2249"/>
      <c r="BA49" s="2249"/>
      <c r="BB49" s="2249"/>
      <c r="BC49" s="2249"/>
      <c r="BD49" s="2249"/>
      <c r="BE49" s="2249"/>
      <c r="BF49" s="2249"/>
      <c r="BG49" s="2250"/>
      <c r="BH49" s="2248"/>
      <c r="BI49" s="2249"/>
      <c r="BJ49" s="2249"/>
      <c r="BK49" s="2249"/>
      <c r="BL49" s="2249"/>
      <c r="BM49" s="2249"/>
      <c r="BN49" s="2249"/>
      <c r="BO49" s="2249"/>
      <c r="BP49" s="2250"/>
      <c r="BQ49" s="2248"/>
      <c r="BR49" s="2249"/>
      <c r="BS49" s="2249"/>
      <c r="BT49" s="2249"/>
      <c r="BU49" s="2249"/>
      <c r="BV49" s="2249"/>
      <c r="BW49" s="2249"/>
      <c r="BX49" s="2249"/>
      <c r="BY49" s="2250"/>
      <c r="BZ49" s="2248"/>
      <c r="CA49" s="2249"/>
      <c r="CB49" s="2249"/>
      <c r="CC49" s="2249"/>
      <c r="CD49" s="2249"/>
      <c r="CE49" s="2249"/>
      <c r="CF49" s="2249"/>
      <c r="CG49" s="2249"/>
      <c r="CH49" s="2250"/>
      <c r="CI49" s="2248"/>
      <c r="CJ49" s="2249"/>
      <c r="CK49" s="2249"/>
      <c r="CL49" s="2249"/>
      <c r="CM49" s="2249"/>
      <c r="CN49" s="2249"/>
      <c r="CO49" s="2249"/>
      <c r="CP49" s="2249"/>
      <c r="CQ49" s="2250"/>
      <c r="CR49" s="2248"/>
      <c r="CS49" s="2249"/>
      <c r="CT49" s="2249"/>
      <c r="CU49" s="2249"/>
      <c r="CV49" s="2249"/>
      <c r="CW49" s="2249"/>
      <c r="CX49" s="2249"/>
      <c r="CY49" s="2249"/>
      <c r="CZ49" s="2250"/>
      <c r="DA49" s="2248"/>
      <c r="DB49" s="2249"/>
      <c r="DC49" s="2249"/>
      <c r="DD49" s="2249"/>
      <c r="DE49" s="2249"/>
      <c r="DF49" s="2249"/>
      <c r="DG49" s="2249"/>
      <c r="DH49" s="2249"/>
      <c r="DI49" s="2250"/>
      <c r="DJ49" s="2248"/>
      <c r="DK49" s="2249"/>
      <c r="DL49" s="2249"/>
      <c r="DM49" s="2249"/>
      <c r="DN49" s="2249"/>
      <c r="DO49" s="2249"/>
      <c r="DP49" s="2249"/>
      <c r="DQ49" s="2249"/>
      <c r="DR49" s="2723"/>
      <c r="DS49" s="2250"/>
      <c r="DT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DV49" s="506"/>
      <c r="DW49" s="506" t="str">
        <f>IF(V49="","",V49)</f>
        <v>Наименование тарифа</v>
      </c>
      <c r="DX49" s="506"/>
      <c r="DY49" s="506"/>
      <c r="DZ49" s="1161">
        <v>21</v>
      </c>
    </row>
    <row customHeight="1" ht="22.049999999999997">
      <c r="A50" s="1273" t="s">
        <v>201</v>
      </c>
      <c r="B50" s="1273" t="s">
        <v>202</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1.1</v>
      </c>
      <c r="V50" s="314" t="s">
        <v>422</v>
      </c>
      <c r="W50" s="306"/>
      <c r="X50" s="2248"/>
      <c r="Y50" s="2249"/>
      <c r="Z50" s="2249"/>
      <c r="AA50" s="2249"/>
      <c r="AB50" s="2249"/>
      <c r="AC50" s="2249"/>
      <c r="AD50" s="2249"/>
      <c r="AE50" s="2249"/>
      <c r="AF50" s="2250"/>
      <c r="AG50" s="2248" t="str">
        <f>INDEX(PT_DIFFERENTIATION_TER,MATCH(B50,PT_DIFFERENTIATION_TER_ID,0))</f>
        <v>Территория 1</v>
      </c>
      <c r="AH50" s="2249"/>
      <c r="AI50" s="2249"/>
      <c r="AJ50" s="2249"/>
      <c r="AK50" s="2249"/>
      <c r="AL50" s="2249"/>
      <c r="AM50" s="2249"/>
      <c r="AN50" s="2249"/>
      <c r="AO50" s="2249"/>
      <c r="AP50" s="2248"/>
      <c r="AQ50" s="2249"/>
      <c r="AR50" s="2249"/>
      <c r="AS50" s="2249"/>
      <c r="AT50" s="2249"/>
      <c r="AU50" s="2249"/>
      <c r="AV50" s="2249"/>
      <c r="AW50" s="2249"/>
      <c r="AX50" s="2250"/>
      <c r="AY50" s="2248"/>
      <c r="AZ50" s="2249"/>
      <c r="BA50" s="2249"/>
      <c r="BB50" s="2249"/>
      <c r="BC50" s="2249"/>
      <c r="BD50" s="2249"/>
      <c r="BE50" s="2249"/>
      <c r="BF50" s="2249"/>
      <c r="BG50" s="2250"/>
      <c r="BH50" s="2248"/>
      <c r="BI50" s="2249"/>
      <c r="BJ50" s="2249"/>
      <c r="BK50" s="2249"/>
      <c r="BL50" s="2249"/>
      <c r="BM50" s="2249"/>
      <c r="BN50" s="2249"/>
      <c r="BO50" s="2249"/>
      <c r="BP50" s="2250"/>
      <c r="BQ50" s="2248"/>
      <c r="BR50" s="2249"/>
      <c r="BS50" s="2249"/>
      <c r="BT50" s="2249"/>
      <c r="BU50" s="2249"/>
      <c r="BV50" s="2249"/>
      <c r="BW50" s="2249"/>
      <c r="BX50" s="2249"/>
      <c r="BY50" s="2250"/>
      <c r="BZ50" s="2248"/>
      <c r="CA50" s="2249"/>
      <c r="CB50" s="2249"/>
      <c r="CC50" s="2249"/>
      <c r="CD50" s="2249"/>
      <c r="CE50" s="2249"/>
      <c r="CF50" s="2249"/>
      <c r="CG50" s="2249"/>
      <c r="CH50" s="2250"/>
      <c r="CI50" s="2248"/>
      <c r="CJ50" s="2249"/>
      <c r="CK50" s="2249"/>
      <c r="CL50" s="2249"/>
      <c r="CM50" s="2249"/>
      <c r="CN50" s="2249"/>
      <c r="CO50" s="2249"/>
      <c r="CP50" s="2249"/>
      <c r="CQ50" s="2250"/>
      <c r="CR50" s="2248"/>
      <c r="CS50" s="2249"/>
      <c r="CT50" s="2249"/>
      <c r="CU50" s="2249"/>
      <c r="CV50" s="2249"/>
      <c r="CW50" s="2249"/>
      <c r="CX50" s="2249"/>
      <c r="CY50" s="2249"/>
      <c r="CZ50" s="2250"/>
      <c r="DA50" s="2248"/>
      <c r="DB50" s="2249"/>
      <c r="DC50" s="2249"/>
      <c r="DD50" s="2249"/>
      <c r="DE50" s="2249"/>
      <c r="DF50" s="2249"/>
      <c r="DG50" s="2249"/>
      <c r="DH50" s="2249"/>
      <c r="DI50" s="2250"/>
      <c r="DJ50" s="2248"/>
      <c r="DK50" s="2249"/>
      <c r="DL50" s="2249"/>
      <c r="DM50" s="2249"/>
      <c r="DN50" s="2249"/>
      <c r="DO50" s="2249"/>
      <c r="DP50" s="2249"/>
      <c r="DQ50" s="2249"/>
      <c r="DR50" s="2723"/>
      <c r="DS50" s="2250"/>
      <c r="DT50" s="1264" t="s">
        <v>423</v>
      </c>
      <c r="DV50" s="506"/>
      <c r="DW50" s="506" t="str">
        <f>IF(V50="","",V50)</f>
        <v>Территория действия тарифа</v>
      </c>
      <c r="DX50" s="506"/>
      <c r="DY50" s="506"/>
      <c r="DZ50" s="1161">
        <v>21</v>
      </c>
    </row>
    <row customHeight="1" ht="24">
      <c r="A51" s="1273" t="s">
        <v>201</v>
      </c>
      <c r="B51" s="1273" t="s">
        <v>202</v>
      </c>
      <c r="C51" s="1273" t="s">
        <v>203</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1.1.1</v>
      </c>
      <c r="V51" s="315" t="s">
        <v>424</v>
      </c>
      <c r="W51" s="306"/>
      <c r="X51" s="2248"/>
      <c r="Y51" s="2249"/>
      <c r="Z51" s="2249"/>
      <c r="AA51" s="2249"/>
      <c r="AB51" s="2249"/>
      <c r="AC51" s="2249"/>
      <c r="AD51" s="2249"/>
      <c r="AE51" s="2249"/>
      <c r="AF51" s="2250"/>
      <c r="AG51" s="2248" t="str">
        <f>INDEX(PT_DIFFERENTIATION_CS,MATCH(C51,PT_DIFFERENTIATION_CS_ID,0))</f>
        <v>без дифференциации</v>
      </c>
      <c r="AH51" s="2249"/>
      <c r="AI51" s="2249"/>
      <c r="AJ51" s="2249"/>
      <c r="AK51" s="2249"/>
      <c r="AL51" s="2249"/>
      <c r="AM51" s="2249"/>
      <c r="AN51" s="2249"/>
      <c r="AO51" s="2249"/>
      <c r="AP51" s="2248"/>
      <c r="AQ51" s="2249"/>
      <c r="AR51" s="2249"/>
      <c r="AS51" s="2249"/>
      <c r="AT51" s="2249"/>
      <c r="AU51" s="2249"/>
      <c r="AV51" s="2249"/>
      <c r="AW51" s="2249"/>
      <c r="AX51" s="2250"/>
      <c r="AY51" s="2248"/>
      <c r="AZ51" s="2249"/>
      <c r="BA51" s="2249"/>
      <c r="BB51" s="2249"/>
      <c r="BC51" s="2249"/>
      <c r="BD51" s="2249"/>
      <c r="BE51" s="2249"/>
      <c r="BF51" s="2249"/>
      <c r="BG51" s="2250"/>
      <c r="BH51" s="2248"/>
      <c r="BI51" s="2249"/>
      <c r="BJ51" s="2249"/>
      <c r="BK51" s="2249"/>
      <c r="BL51" s="2249"/>
      <c r="BM51" s="2249"/>
      <c r="BN51" s="2249"/>
      <c r="BO51" s="2249"/>
      <c r="BP51" s="2250"/>
      <c r="BQ51" s="2248"/>
      <c r="BR51" s="2249"/>
      <c r="BS51" s="2249"/>
      <c r="BT51" s="2249"/>
      <c r="BU51" s="2249"/>
      <c r="BV51" s="2249"/>
      <c r="BW51" s="2249"/>
      <c r="BX51" s="2249"/>
      <c r="BY51" s="2250"/>
      <c r="BZ51" s="2248"/>
      <c r="CA51" s="2249"/>
      <c r="CB51" s="2249"/>
      <c r="CC51" s="2249"/>
      <c r="CD51" s="2249"/>
      <c r="CE51" s="2249"/>
      <c r="CF51" s="2249"/>
      <c r="CG51" s="2249"/>
      <c r="CH51" s="2250"/>
      <c r="CI51" s="2248"/>
      <c r="CJ51" s="2249"/>
      <c r="CK51" s="2249"/>
      <c r="CL51" s="2249"/>
      <c r="CM51" s="2249"/>
      <c r="CN51" s="2249"/>
      <c r="CO51" s="2249"/>
      <c r="CP51" s="2249"/>
      <c r="CQ51" s="2250"/>
      <c r="CR51" s="2248"/>
      <c r="CS51" s="2249"/>
      <c r="CT51" s="2249"/>
      <c r="CU51" s="2249"/>
      <c r="CV51" s="2249"/>
      <c r="CW51" s="2249"/>
      <c r="CX51" s="2249"/>
      <c r="CY51" s="2249"/>
      <c r="CZ51" s="2250"/>
      <c r="DA51" s="2248"/>
      <c r="DB51" s="2249"/>
      <c r="DC51" s="2249"/>
      <c r="DD51" s="2249"/>
      <c r="DE51" s="2249"/>
      <c r="DF51" s="2249"/>
      <c r="DG51" s="2249"/>
      <c r="DH51" s="2249"/>
      <c r="DI51" s="2250"/>
      <c r="DJ51" s="2248"/>
      <c r="DK51" s="2249"/>
      <c r="DL51" s="2249"/>
      <c r="DM51" s="2249"/>
      <c r="DN51" s="2249"/>
      <c r="DO51" s="2249"/>
      <c r="DP51" s="2249"/>
      <c r="DQ51" s="2249"/>
      <c r="DR51" s="2723"/>
      <c r="DS51" s="2250"/>
      <c r="DT51" s="1264" t="s">
        <v>425</v>
      </c>
      <c r="DV51" s="506"/>
      <c r="DW51" s="506" t="str">
        <f>IF(V51="","",V51)</f>
        <v>Наименование системы теплоснабжения </v>
      </c>
      <c r="DX51" s="506"/>
      <c r="DY51" s="506"/>
      <c r="DZ51" s="1161">
        <v>23</v>
      </c>
    </row>
    <row customHeight="1" ht="22.049999999999997">
      <c r="A52" s="1273" t="s">
        <v>201</v>
      </c>
      <c r="B52" s="1273" t="s">
        <v>202</v>
      </c>
      <c r="C52" s="1273" t="s">
        <v>203</v>
      </c>
      <c r="D52" s="1273" t="s">
        <v>204</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1.1.1.1</v>
      </c>
      <c r="V52" s="316" t="s">
        <v>426</v>
      </c>
      <c r="W52" s="306"/>
      <c r="X52" s="2248"/>
      <c r="Y52" s="2249"/>
      <c r="Z52" s="2249"/>
      <c r="AA52" s="2249"/>
      <c r="AB52" s="2249"/>
      <c r="AC52" s="2249"/>
      <c r="AD52" s="2249"/>
      <c r="AE52" s="2249"/>
      <c r="AF52" s="2250"/>
      <c r="AG52" s="2248" t="str">
        <f>INDEX(PT_DIFFERENTIATION_IST_TE,MATCH(D52,PT_DIFFERENTIATION_IST_TE_ID,0))</f>
        <v>без дифференциации</v>
      </c>
      <c r="AH52" s="2249"/>
      <c r="AI52" s="2249"/>
      <c r="AJ52" s="2249"/>
      <c r="AK52" s="2249"/>
      <c r="AL52" s="2249"/>
      <c r="AM52" s="2249"/>
      <c r="AN52" s="2249"/>
      <c r="AO52" s="2249"/>
      <c r="AP52" s="2248"/>
      <c r="AQ52" s="2249"/>
      <c r="AR52" s="2249"/>
      <c r="AS52" s="2249"/>
      <c r="AT52" s="2249"/>
      <c r="AU52" s="2249"/>
      <c r="AV52" s="2249"/>
      <c r="AW52" s="2249"/>
      <c r="AX52" s="2250"/>
      <c r="AY52" s="2248"/>
      <c r="AZ52" s="2249"/>
      <c r="BA52" s="2249"/>
      <c r="BB52" s="2249"/>
      <c r="BC52" s="2249"/>
      <c r="BD52" s="2249"/>
      <c r="BE52" s="2249"/>
      <c r="BF52" s="2249"/>
      <c r="BG52" s="2250"/>
      <c r="BH52" s="2248"/>
      <c r="BI52" s="2249"/>
      <c r="BJ52" s="2249"/>
      <c r="BK52" s="2249"/>
      <c r="BL52" s="2249"/>
      <c r="BM52" s="2249"/>
      <c r="BN52" s="2249"/>
      <c r="BO52" s="2249"/>
      <c r="BP52" s="2250"/>
      <c r="BQ52" s="2248"/>
      <c r="BR52" s="2249"/>
      <c r="BS52" s="2249"/>
      <c r="BT52" s="2249"/>
      <c r="BU52" s="2249"/>
      <c r="BV52" s="2249"/>
      <c r="BW52" s="2249"/>
      <c r="BX52" s="2249"/>
      <c r="BY52" s="2250"/>
      <c r="BZ52" s="2248"/>
      <c r="CA52" s="2249"/>
      <c r="CB52" s="2249"/>
      <c r="CC52" s="2249"/>
      <c r="CD52" s="2249"/>
      <c r="CE52" s="2249"/>
      <c r="CF52" s="2249"/>
      <c r="CG52" s="2249"/>
      <c r="CH52" s="2250"/>
      <c r="CI52" s="2248"/>
      <c r="CJ52" s="2249"/>
      <c r="CK52" s="2249"/>
      <c r="CL52" s="2249"/>
      <c r="CM52" s="2249"/>
      <c r="CN52" s="2249"/>
      <c r="CO52" s="2249"/>
      <c r="CP52" s="2249"/>
      <c r="CQ52" s="2250"/>
      <c r="CR52" s="2248"/>
      <c r="CS52" s="2249"/>
      <c r="CT52" s="2249"/>
      <c r="CU52" s="2249"/>
      <c r="CV52" s="2249"/>
      <c r="CW52" s="2249"/>
      <c r="CX52" s="2249"/>
      <c r="CY52" s="2249"/>
      <c r="CZ52" s="2250"/>
      <c r="DA52" s="2248"/>
      <c r="DB52" s="2249"/>
      <c r="DC52" s="2249"/>
      <c r="DD52" s="2249"/>
      <c r="DE52" s="2249"/>
      <c r="DF52" s="2249"/>
      <c r="DG52" s="2249"/>
      <c r="DH52" s="2249"/>
      <c r="DI52" s="2250"/>
      <c r="DJ52" s="2248"/>
      <c r="DK52" s="2249"/>
      <c r="DL52" s="2249"/>
      <c r="DM52" s="2249"/>
      <c r="DN52" s="2249"/>
      <c r="DO52" s="2249"/>
      <c r="DP52" s="2249"/>
      <c r="DQ52" s="2249"/>
      <c r="DR52" s="2723"/>
      <c r="DS52" s="2250"/>
      <c r="DT52" s="1264" t="s">
        <v>427</v>
      </c>
      <c r="DV52" s="506"/>
      <c r="DW52" s="506" t="str">
        <f>IF(V52="","",V52)</f>
        <v>Источник тепловой энергии  </v>
      </c>
      <c r="DX52" s="506"/>
      <c r="DY52" s="506"/>
      <c r="DZ52" s="1161">
        <v>21</v>
      </c>
    </row>
    <row s="1648" customFormat="1" customHeight="1" ht="0">
      <c r="A53" s="1381" t="s">
        <v>201</v>
      </c>
      <c r="B53" s="1381" t="s">
        <v>202</v>
      </c>
      <c r="C53" s="1381" t="s">
        <v>203</v>
      </c>
      <c r="D53" s="1381" t="s">
        <v>204</v>
      </c>
      <c r="E53" s="2296"/>
      <c r="F53" s="2296"/>
      <c r="G53" s="2296"/>
      <c r="H53" s="2317"/>
      <c r="I53" s="2133" t="str">
        <f>U52&amp;".1"</f>
        <v>1.1.1.1.1</v>
      </c>
      <c r="J53" s="1381"/>
      <c r="K53" s="1381"/>
      <c r="L53" s="1381"/>
      <c r="M53" s="1387" t="s">
        <v>428</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2"/>
      <c r="AQ53" s="2303"/>
      <c r="AR53" s="2303"/>
      <c r="AS53" s="2303"/>
      <c r="AT53" s="2303"/>
      <c r="AU53" s="2303"/>
      <c r="AV53" s="2303"/>
      <c r="AW53" s="2303"/>
      <c r="AX53" s="2304"/>
      <c r="AY53" s="2302"/>
      <c r="AZ53" s="2303"/>
      <c r="BA53" s="2303"/>
      <c r="BB53" s="2303"/>
      <c r="BC53" s="2303"/>
      <c r="BD53" s="2303"/>
      <c r="BE53" s="2303"/>
      <c r="BF53" s="2303"/>
      <c r="BG53" s="2304"/>
      <c r="BH53" s="2302"/>
      <c r="BI53" s="2303"/>
      <c r="BJ53" s="2303"/>
      <c r="BK53" s="2303"/>
      <c r="BL53" s="2303"/>
      <c r="BM53" s="2303"/>
      <c r="BN53" s="2303"/>
      <c r="BO53" s="2303"/>
      <c r="BP53" s="2304"/>
      <c r="BQ53" s="2302"/>
      <c r="BR53" s="2303"/>
      <c r="BS53" s="2303"/>
      <c r="BT53" s="2303"/>
      <c r="BU53" s="2303"/>
      <c r="BV53" s="2303"/>
      <c r="BW53" s="2303"/>
      <c r="BX53" s="2303"/>
      <c r="BY53" s="2304"/>
      <c r="BZ53" s="2302"/>
      <c r="CA53" s="2303"/>
      <c r="CB53" s="2303"/>
      <c r="CC53" s="2303"/>
      <c r="CD53" s="2303"/>
      <c r="CE53" s="2303"/>
      <c r="CF53" s="2303"/>
      <c r="CG53" s="2303"/>
      <c r="CH53" s="2304"/>
      <c r="CI53" s="2302"/>
      <c r="CJ53" s="2303"/>
      <c r="CK53" s="2303"/>
      <c r="CL53" s="2303"/>
      <c r="CM53" s="2303"/>
      <c r="CN53" s="2303"/>
      <c r="CO53" s="2303"/>
      <c r="CP53" s="2303"/>
      <c r="CQ53" s="2304"/>
      <c r="CR53" s="2302"/>
      <c r="CS53" s="2303"/>
      <c r="CT53" s="2303"/>
      <c r="CU53" s="2303"/>
      <c r="CV53" s="2303"/>
      <c r="CW53" s="2303"/>
      <c r="CX53" s="2303"/>
      <c r="CY53" s="2303"/>
      <c r="CZ53" s="2304"/>
      <c r="DA53" s="2302"/>
      <c r="DB53" s="2303"/>
      <c r="DC53" s="2303"/>
      <c r="DD53" s="2303"/>
      <c r="DE53" s="2303"/>
      <c r="DF53" s="2303"/>
      <c r="DG53" s="2303"/>
      <c r="DH53" s="2303"/>
      <c r="DI53" s="2304"/>
      <c r="DJ53" s="2302"/>
      <c r="DK53" s="2303"/>
      <c r="DL53" s="2303"/>
      <c r="DM53" s="2303"/>
      <c r="DN53" s="2303"/>
      <c r="DO53" s="2303"/>
      <c r="DP53" s="2303"/>
      <c r="DQ53" s="2303"/>
      <c r="DR53" s="2745"/>
      <c r="DS53" s="2304"/>
      <c r="DT53" s="1391"/>
      <c r="DV53" s="506"/>
      <c r="DW53" s="506" t="str">
        <f>IF(V53="","",V53)</f>
        <v/>
      </c>
      <c r="DX53" s="506"/>
      <c r="DY53" s="506"/>
      <c r="DZ53" s="517">
        <v>0</v>
      </c>
    </row>
    <row customHeight="1" ht="22.049999999999997">
      <c r="A54" s="1273" t="s">
        <v>201</v>
      </c>
      <c r="B54" s="1273" t="s">
        <v>202</v>
      </c>
      <c r="C54" s="1273" t="s">
        <v>203</v>
      </c>
      <c r="D54" s="1273" t="s">
        <v>204</v>
      </c>
      <c r="E54" s="2296"/>
      <c r="F54" s="2296"/>
      <c r="G54" s="2296"/>
      <c r="H54" s="2317"/>
      <c r="I54" s="2107"/>
      <c r="J54" s="2133" t="str">
        <f>I53&amp;".1"</f>
        <v>1.1.1.1.1.1</v>
      </c>
      <c r="K54" s="1273"/>
      <c r="L54" s="1273"/>
      <c r="M54" s="1316" t="s">
        <v>431</v>
      </c>
      <c r="Q54" s="2263"/>
      <c r="R54" s="2263">
        <v>1</v>
      </c>
      <c r="S54" s="524"/>
      <c r="T54" s="363"/>
      <c r="U54" s="1342" t="str">
        <f>$J54</f>
        <v>1.1.1.1.1.1</v>
      </c>
      <c r="V54" s="292" t="s">
        <v>432</v>
      </c>
      <c r="W54" s="306"/>
      <c r="X54" s="2251"/>
      <c r="Y54" s="2252"/>
      <c r="Z54" s="2252"/>
      <c r="AA54" s="2252"/>
      <c r="AB54" s="2252"/>
      <c r="AC54" s="2241"/>
      <c r="AD54" s="2241"/>
      <c r="AE54" s="2241"/>
      <c r="AF54" s="2314"/>
      <c r="AG54" s="2251" t="s">
        <v>472</v>
      </c>
      <c r="AH54" s="2252"/>
      <c r="AI54" s="2252"/>
      <c r="AJ54" s="2252"/>
      <c r="AK54" s="2252"/>
      <c r="AL54" s="2252"/>
      <c r="AM54" s="2252"/>
      <c r="AN54" s="2252"/>
      <c r="AO54" s="2252"/>
      <c r="AP54" s="2251"/>
      <c r="AQ54" s="2252"/>
      <c r="AR54" s="2252"/>
      <c r="AS54" s="2252"/>
      <c r="AT54" s="2252"/>
      <c r="AU54" s="2241"/>
      <c r="AV54" s="2241"/>
      <c r="AW54" s="2241"/>
      <c r="AX54" s="2314"/>
      <c r="AY54" s="2251"/>
      <c r="AZ54" s="2252"/>
      <c r="BA54" s="2252"/>
      <c r="BB54" s="2252"/>
      <c r="BC54" s="2252"/>
      <c r="BD54" s="2241"/>
      <c r="BE54" s="2241"/>
      <c r="BF54" s="2241"/>
      <c r="BG54" s="2314"/>
      <c r="BH54" s="2251"/>
      <c r="BI54" s="2252"/>
      <c r="BJ54" s="2252"/>
      <c r="BK54" s="2252"/>
      <c r="BL54" s="2252"/>
      <c r="BM54" s="2241"/>
      <c r="BN54" s="2241"/>
      <c r="BO54" s="2241"/>
      <c r="BP54" s="2314"/>
      <c r="BQ54" s="2251"/>
      <c r="BR54" s="2252"/>
      <c r="BS54" s="2252"/>
      <c r="BT54" s="2252"/>
      <c r="BU54" s="2252"/>
      <c r="BV54" s="2241"/>
      <c r="BW54" s="2241"/>
      <c r="BX54" s="2241"/>
      <c r="BY54" s="2314"/>
      <c r="BZ54" s="2251"/>
      <c r="CA54" s="2252"/>
      <c r="CB54" s="2252"/>
      <c r="CC54" s="2252"/>
      <c r="CD54" s="2252"/>
      <c r="CE54" s="2241"/>
      <c r="CF54" s="2241"/>
      <c r="CG54" s="2241"/>
      <c r="CH54" s="2314"/>
      <c r="CI54" s="2251"/>
      <c r="CJ54" s="2252"/>
      <c r="CK54" s="2252"/>
      <c r="CL54" s="2252"/>
      <c r="CM54" s="2252"/>
      <c r="CN54" s="2241"/>
      <c r="CO54" s="2241"/>
      <c r="CP54" s="2241"/>
      <c r="CQ54" s="2314"/>
      <c r="CR54" s="2251"/>
      <c r="CS54" s="2252"/>
      <c r="CT54" s="2252"/>
      <c r="CU54" s="2252"/>
      <c r="CV54" s="2252"/>
      <c r="CW54" s="2241"/>
      <c r="CX54" s="2241"/>
      <c r="CY54" s="2241"/>
      <c r="CZ54" s="2314"/>
      <c r="DA54" s="2251"/>
      <c r="DB54" s="2252"/>
      <c r="DC54" s="2252"/>
      <c r="DD54" s="2252"/>
      <c r="DE54" s="2252"/>
      <c r="DF54" s="2241"/>
      <c r="DG54" s="2241"/>
      <c r="DH54" s="2241"/>
      <c r="DI54" s="2314"/>
      <c r="DJ54" s="2251"/>
      <c r="DK54" s="2252"/>
      <c r="DL54" s="2252"/>
      <c r="DM54" s="2252"/>
      <c r="DN54" s="2252"/>
      <c r="DO54" s="2241"/>
      <c r="DP54" s="2241"/>
      <c r="DQ54" s="2241"/>
      <c r="DR54" s="2750"/>
      <c r="DS54" s="2253"/>
      <c r="DT54" s="1264" t="s">
        <v>433</v>
      </c>
      <c r="DV54" s="506"/>
      <c r="DW54" s="506" t="str">
        <f>IF(V54="","",V54)</f>
        <v>Группа потребителей</v>
      </c>
      <c r="DX54" s="506"/>
      <c r="DY54" s="506"/>
      <c r="DZ54" s="1161">
        <v>21</v>
      </c>
    </row>
    <row customHeight="1" ht="22.049999999999997">
      <c r="A55" s="1273" t="s">
        <v>201</v>
      </c>
      <c r="B55" s="1273" t="s">
        <v>202</v>
      </c>
      <c r="C55" s="1273" t="s">
        <v>203</v>
      </c>
      <c r="D55" s="1273" t="s">
        <v>204</v>
      </c>
      <c r="E55" s="2296"/>
      <c r="F55" s="2296"/>
      <c r="G55" s="2296"/>
      <c r="H55" s="2317"/>
      <c r="I55" s="2107"/>
      <c r="J55" s="2107"/>
      <c r="K55" s="2133" t="str">
        <f>J54&amp;".1"</f>
        <v>1.1.1.1.1.1.1</v>
      </c>
      <c r="L55" s="145"/>
      <c r="M55" s="1316" t="s">
        <v>434</v>
      </c>
      <c r="Q55" s="2263"/>
      <c r="R55" s="2263"/>
      <c r="S55" s="524">
        <v>1</v>
      </c>
      <c r="T55" s="363"/>
      <c r="U55" s="1342" t="str">
        <f>$K55</f>
        <v>1.1.1.1.1.1.1</v>
      </c>
      <c r="V55" s="1353" t="s">
        <v>473</v>
      </c>
      <c r="W55" s="306"/>
      <c r="X55" s="757"/>
      <c r="Y55" s="757"/>
      <c r="Z55" s="757"/>
      <c r="AA55" s="757"/>
      <c r="AB55" s="1411"/>
      <c r="AC55" s="2271"/>
      <c r="AD55" s="2113" t="s">
        <v>67</v>
      </c>
      <c r="AE55" s="2271"/>
      <c r="AF55" s="2113" t="s">
        <v>67</v>
      </c>
      <c r="AG55" s="1413">
        <v>317.8</v>
      </c>
      <c r="AH55" s="757">
        <v>103.59</v>
      </c>
      <c r="AI55" s="757">
        <v>3898.28</v>
      </c>
      <c r="AJ55" s="757"/>
      <c r="AK55" s="1263"/>
      <c r="AL55" s="2608">
        <v>46023</v>
      </c>
      <c r="AM55" s="2113" t="s">
        <v>67</v>
      </c>
      <c r="AN55" s="2608">
        <v>46295</v>
      </c>
      <c r="AO55" s="2113" t="s">
        <v>67</v>
      </c>
      <c r="AP55" s="757">
        <v>2173.98</v>
      </c>
      <c r="AQ55" s="757">
        <v>1552.88</v>
      </c>
      <c r="AR55" s="757">
        <v>11302.92</v>
      </c>
      <c r="AS55" s="757"/>
      <c r="AT55" s="1411"/>
      <c r="AU55" s="2608">
        <v>46296</v>
      </c>
      <c r="AV55" s="2113" t="s">
        <v>67</v>
      </c>
      <c r="AW55" s="2608">
        <v>46387</v>
      </c>
      <c r="AX55" s="2113" t="s">
        <v>67</v>
      </c>
      <c r="AY55" s="757">
        <v>773.44</v>
      </c>
      <c r="AZ55" s="757">
        <v>451.09</v>
      </c>
      <c r="BA55" s="757">
        <v>5866.18</v>
      </c>
      <c r="BB55" s="757"/>
      <c r="BC55" s="1411"/>
      <c r="BD55" s="2608">
        <v>46388</v>
      </c>
      <c r="BE55" s="2113" t="s">
        <v>67</v>
      </c>
      <c r="BF55" s="2608">
        <v>46568</v>
      </c>
      <c r="BG55" s="2113" t="s">
        <v>67</v>
      </c>
      <c r="BH55" s="757">
        <v>773.44</v>
      </c>
      <c r="BI55" s="757">
        <v>451.09</v>
      </c>
      <c r="BJ55" s="757">
        <v>5866.18</v>
      </c>
      <c r="BK55" s="757"/>
      <c r="BL55" s="1411"/>
      <c r="BM55" s="2608">
        <v>46569</v>
      </c>
      <c r="BN55" s="2113" t="s">
        <v>67</v>
      </c>
      <c r="BO55" s="2608">
        <v>46752</v>
      </c>
      <c r="BP55" s="2113" t="s">
        <v>67</v>
      </c>
      <c r="BQ55" s="757">
        <v>773.44</v>
      </c>
      <c r="BR55" s="757">
        <v>451.09</v>
      </c>
      <c r="BS55" s="757">
        <v>5866.18</v>
      </c>
      <c r="BT55" s="757"/>
      <c r="BU55" s="1411"/>
      <c r="BV55" s="2608">
        <v>46753</v>
      </c>
      <c r="BW55" s="2113" t="s">
        <v>67</v>
      </c>
      <c r="BX55" s="2608">
        <v>46934</v>
      </c>
      <c r="BY55" s="2113" t="s">
        <v>67</v>
      </c>
      <c r="BZ55" s="757">
        <v>831.54</v>
      </c>
      <c r="CA55" s="757">
        <v>477.54</v>
      </c>
      <c r="CB55" s="757">
        <v>6442.13</v>
      </c>
      <c r="CC55" s="757"/>
      <c r="CD55" s="1411"/>
      <c r="CE55" s="2608">
        <v>46935</v>
      </c>
      <c r="CF55" s="2113" t="s">
        <v>67</v>
      </c>
      <c r="CG55" s="2608">
        <v>47118</v>
      </c>
      <c r="CH55" s="2113" t="s">
        <v>67</v>
      </c>
      <c r="CI55" s="757">
        <v>831.54</v>
      </c>
      <c r="CJ55" s="757">
        <v>477.54</v>
      </c>
      <c r="CK55" s="757">
        <v>6442.13</v>
      </c>
      <c r="CL55" s="757"/>
      <c r="CM55" s="1411"/>
      <c r="CN55" s="2608">
        <v>47119</v>
      </c>
      <c r="CO55" s="2113" t="s">
        <v>67</v>
      </c>
      <c r="CP55" s="2608">
        <v>47299</v>
      </c>
      <c r="CQ55" s="2113" t="s">
        <v>67</v>
      </c>
      <c r="CR55" s="757">
        <v>815.25</v>
      </c>
      <c r="CS55" s="757">
        <v>477.89</v>
      </c>
      <c r="CT55" s="757">
        <v>6139.48</v>
      </c>
      <c r="CU55" s="757"/>
      <c r="CV55" s="1411"/>
      <c r="CW55" s="2608">
        <v>47300</v>
      </c>
      <c r="CX55" s="2113" t="s">
        <v>67</v>
      </c>
      <c r="CY55" s="2608">
        <v>47483</v>
      </c>
      <c r="CZ55" s="2113" t="s">
        <v>67</v>
      </c>
      <c r="DA55" s="757">
        <v>815.25</v>
      </c>
      <c r="DB55" s="757">
        <v>477.89</v>
      </c>
      <c r="DC55" s="757">
        <v>6139.48</v>
      </c>
      <c r="DD55" s="757"/>
      <c r="DE55" s="1411"/>
      <c r="DF55" s="2608">
        <v>47484</v>
      </c>
      <c r="DG55" s="2113" t="s">
        <v>67</v>
      </c>
      <c r="DH55" s="2608">
        <v>47664</v>
      </c>
      <c r="DI55" s="2113" t="s">
        <v>67</v>
      </c>
      <c r="DJ55" s="757">
        <v>903.72</v>
      </c>
      <c r="DK55" s="757">
        <v>506.09</v>
      </c>
      <c r="DL55" s="757">
        <v>7236.21</v>
      </c>
      <c r="DM55" s="757"/>
      <c r="DN55" s="1411"/>
      <c r="DO55" s="2608">
        <v>47665</v>
      </c>
      <c r="DP55" s="2113" t="s">
        <v>67</v>
      </c>
      <c r="DQ55" s="2608">
        <v>47848</v>
      </c>
      <c r="DR55" s="2113" t="s">
        <v>67</v>
      </c>
      <c r="DS55" s="1354"/>
      <c r="DT55" s="1313" t="s">
        <v>477</v>
      </c>
      <c r="DU55" s="517">
        <f>STRCHECKDATE(X57:DS57)</f>
      </c>
      <c r="DV55" s="506"/>
      <c r="DW55" s="506" t="str">
        <f>IF(V55="","",V55)</f>
        <v>вода</v>
      </c>
      <c r="DX55" s="506"/>
      <c r="DY55" s="506"/>
      <c r="DZ55" s="1161">
        <v>21</v>
      </c>
    </row>
    <row customHeight="1" ht="11.549999999999999">
      <c r="A56" s="1273" t="s">
        <v>201</v>
      </c>
      <c r="B56" s="1273" t="s">
        <v>202</v>
      </c>
      <c r="C56" s="1273" t="s">
        <v>203</v>
      </c>
      <c r="D56" s="1273" t="s">
        <v>204</v>
      </c>
      <c r="E56" s="2296"/>
      <c r="F56" s="2296"/>
      <c r="G56" s="2296"/>
      <c r="H56" s="2317"/>
      <c r="I56" s="2107"/>
      <c r="J56" s="2107"/>
      <c r="K56" s="2107"/>
      <c r="L56" s="2133" t="str">
        <f>K55&amp;".1"</f>
        <v>1.1.1.1.1.1.1.1</v>
      </c>
      <c r="M56" s="1316"/>
      <c r="Q56" s="2263"/>
      <c r="R56" s="2263"/>
      <c r="S56" s="524">
        <v>1</v>
      </c>
      <c r="T56" s="363"/>
      <c r="U56" s="1342" t="str">
        <f>$L56</f>
        <v>1.1.1.1.1.1.1.1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331"/>
      <c r="AQ56" s="757"/>
      <c r="AR56" s="757"/>
      <c r="AS56" s="757"/>
      <c r="AT56" s="1411"/>
      <c r="AU56" s="2315"/>
      <c r="AV56" s="2113"/>
      <c r="AW56" s="2315"/>
      <c r="AX56" s="2113"/>
      <c r="AY56" s="331"/>
      <c r="AZ56" s="757"/>
      <c r="BA56" s="757"/>
      <c r="BB56" s="757"/>
      <c r="BC56" s="1411"/>
      <c r="BD56" s="2315"/>
      <c r="BE56" s="2113"/>
      <c r="BF56" s="2315"/>
      <c r="BG56" s="2113"/>
      <c r="BH56" s="331"/>
      <c r="BI56" s="757"/>
      <c r="BJ56" s="757"/>
      <c r="BK56" s="757"/>
      <c r="BL56" s="1411"/>
      <c r="BM56" s="2315"/>
      <c r="BN56" s="2113"/>
      <c r="BO56" s="2315"/>
      <c r="BP56" s="2113"/>
      <c r="BQ56" s="331"/>
      <c r="BR56" s="757"/>
      <c r="BS56" s="757"/>
      <c r="BT56" s="757"/>
      <c r="BU56" s="1411"/>
      <c r="BV56" s="2315"/>
      <c r="BW56" s="2113"/>
      <c r="BX56" s="2315"/>
      <c r="BY56" s="2113"/>
      <c r="BZ56" s="331"/>
      <c r="CA56" s="757"/>
      <c r="CB56" s="757"/>
      <c r="CC56" s="757"/>
      <c r="CD56" s="1411"/>
      <c r="CE56" s="2315"/>
      <c r="CF56" s="2113"/>
      <c r="CG56" s="2315"/>
      <c r="CH56" s="2113"/>
      <c r="CI56" s="331"/>
      <c r="CJ56" s="757"/>
      <c r="CK56" s="757"/>
      <c r="CL56" s="757"/>
      <c r="CM56" s="1411"/>
      <c r="CN56" s="2315"/>
      <c r="CO56" s="2113"/>
      <c r="CP56" s="2315"/>
      <c r="CQ56" s="2113"/>
      <c r="CR56" s="331"/>
      <c r="CS56" s="757"/>
      <c r="CT56" s="757"/>
      <c r="CU56" s="757"/>
      <c r="CV56" s="1411"/>
      <c r="CW56" s="2315"/>
      <c r="CX56" s="2113"/>
      <c r="CY56" s="2315"/>
      <c r="CZ56" s="2113"/>
      <c r="DA56" s="331"/>
      <c r="DB56" s="757"/>
      <c r="DC56" s="757"/>
      <c r="DD56" s="757"/>
      <c r="DE56" s="1411"/>
      <c r="DF56" s="2315"/>
      <c r="DG56" s="2113"/>
      <c r="DH56" s="2315"/>
      <c r="DI56" s="2113"/>
      <c r="DJ56" s="331"/>
      <c r="DK56" s="757"/>
      <c r="DL56" s="757"/>
      <c r="DM56" s="757"/>
      <c r="DN56" s="1411"/>
      <c r="DO56" s="2315"/>
      <c r="DP56" s="2113"/>
      <c r="DQ56" s="2315"/>
      <c r="DR56" s="2113"/>
      <c r="DS56" s="1354"/>
      <c r="DT56" s="2259" t="s">
        <v>478</v>
      </c>
      <c r="DU56" s="517">
        <f>STRCHECKDATE(X58:DS58)</f>
      </c>
      <c r="DV56" s="506"/>
      <c r="DW56" s="506" t="str">
        <f>IF(V56="","",V56)</f>
        <v/>
      </c>
      <c r="DX56" s="506"/>
      <c r="DY56" s="506"/>
      <c r="DZ56" s="1161">
        <v>11</v>
      </c>
    </row>
    <row customHeight="1" ht="0">
      <c r="A57" s="1273" t="s">
        <v>201</v>
      </c>
      <c r="B57" s="1273" t="s">
        <v>202</v>
      </c>
      <c r="C57" s="1273" t="s">
        <v>203</v>
      </c>
      <c r="D57" s="1273" t="s">
        <v>204</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46023-46295</v>
      </c>
      <c r="AL57" s="2315"/>
      <c r="AM57" s="2113"/>
      <c r="AN57" s="2315"/>
      <c r="AO57" s="2113"/>
      <c r="AP57" s="331"/>
      <c r="AQ57" s="331"/>
      <c r="AR57" s="331"/>
      <c r="AS57" s="331"/>
      <c r="AT57" s="1412" t="str">
        <f>AU55&amp;"-"&amp;AW55</f>
        <v>46296-46387</v>
      </c>
      <c r="AU57" s="2315"/>
      <c r="AV57" s="2113"/>
      <c r="AW57" s="2315"/>
      <c r="AX57" s="2113"/>
      <c r="AY57" s="331"/>
      <c r="AZ57" s="331"/>
      <c r="BA57" s="331"/>
      <c r="BB57" s="331"/>
      <c r="BC57" s="1412" t="str">
        <f>BD55&amp;"-"&amp;BF55</f>
        <v>46388-46568</v>
      </c>
      <c r="BD57" s="2315"/>
      <c r="BE57" s="2113"/>
      <c r="BF57" s="2315"/>
      <c r="BG57" s="2113"/>
      <c r="BH57" s="331"/>
      <c r="BI57" s="331"/>
      <c r="BJ57" s="331"/>
      <c r="BK57" s="331"/>
      <c r="BL57" s="1412" t="str">
        <f>BM55&amp;"-"&amp;BO55</f>
        <v>46569-46752</v>
      </c>
      <c r="BM57" s="2315"/>
      <c r="BN57" s="2113"/>
      <c r="BO57" s="2315"/>
      <c r="BP57" s="2113"/>
      <c r="BQ57" s="331"/>
      <c r="BR57" s="331"/>
      <c r="BS57" s="331"/>
      <c r="BT57" s="331"/>
      <c r="BU57" s="1412" t="str">
        <f>BV55&amp;"-"&amp;BX55</f>
        <v>46753-46934</v>
      </c>
      <c r="BV57" s="2315"/>
      <c r="BW57" s="2113"/>
      <c r="BX57" s="2315"/>
      <c r="BY57" s="2113"/>
      <c r="BZ57" s="331"/>
      <c r="CA57" s="331"/>
      <c r="CB57" s="331"/>
      <c r="CC57" s="331"/>
      <c r="CD57" s="1412" t="str">
        <f>CE55&amp;"-"&amp;CG55</f>
        <v>46935-47118</v>
      </c>
      <c r="CE57" s="2315"/>
      <c r="CF57" s="2113"/>
      <c r="CG57" s="2315"/>
      <c r="CH57" s="2113"/>
      <c r="CI57" s="331"/>
      <c r="CJ57" s="331"/>
      <c r="CK57" s="331"/>
      <c r="CL57" s="331"/>
      <c r="CM57" s="1412" t="str">
        <f>CN55&amp;"-"&amp;CP55</f>
        <v>47119-47299</v>
      </c>
      <c r="CN57" s="2315"/>
      <c r="CO57" s="2113"/>
      <c r="CP57" s="2315"/>
      <c r="CQ57" s="2113"/>
      <c r="CR57" s="331"/>
      <c r="CS57" s="331"/>
      <c r="CT57" s="331"/>
      <c r="CU57" s="331"/>
      <c r="CV57" s="1412" t="str">
        <f>CW55&amp;"-"&amp;CY55</f>
        <v>47300-47483</v>
      </c>
      <c r="CW57" s="2315"/>
      <c r="CX57" s="2113"/>
      <c r="CY57" s="2315"/>
      <c r="CZ57" s="2113"/>
      <c r="DA57" s="331"/>
      <c r="DB57" s="331"/>
      <c r="DC57" s="331"/>
      <c r="DD57" s="331"/>
      <c r="DE57" s="1412" t="str">
        <f>DF55&amp;"-"&amp;DH55</f>
        <v>47484-47664</v>
      </c>
      <c r="DF57" s="2315"/>
      <c r="DG57" s="2113"/>
      <c r="DH57" s="2315"/>
      <c r="DI57" s="2113"/>
      <c r="DJ57" s="331"/>
      <c r="DK57" s="331"/>
      <c r="DL57" s="331"/>
      <c r="DM57" s="331"/>
      <c r="DN57" s="1412" t="str">
        <f>DO55&amp;"-"&amp;DQ55</f>
        <v>47665-47848</v>
      </c>
      <c r="DO57" s="2315"/>
      <c r="DP57" s="2113"/>
      <c r="DQ57" s="2315"/>
      <c r="DR57" s="2113"/>
      <c r="DS57" s="1355"/>
      <c r="DT57" s="2260"/>
      <c r="DV57" s="506"/>
      <c r="DW57" s="506" t="str">
        <f>IF(V57="","",V57)</f>
        <v/>
      </c>
      <c r="DX57" s="506"/>
      <c r="DY57" s="506"/>
      <c r="DZ57" s="1161">
        <v>0</v>
      </c>
    </row>
    <row customHeight="1" ht="11.549999999999999">
      <c r="A58" s="1273" t="s">
        <v>201</v>
      </c>
      <c r="B58" s="1273" t="s">
        <v>202</v>
      </c>
      <c r="C58" s="1273" t="s">
        <v>203</v>
      </c>
      <c r="D58" s="1273" t="s">
        <v>204</v>
      </c>
      <c r="E58" s="2296"/>
      <c r="F58" s="2296"/>
      <c r="G58" s="2296"/>
      <c r="H58" s="2317"/>
      <c r="I58" s="2107"/>
      <c r="J58" s="2107"/>
      <c r="K58" s="2133"/>
      <c r="L58" s="1273"/>
      <c r="M58" s="1316"/>
      <c r="Q58" s="2263"/>
      <c r="R58" s="2263"/>
      <c r="S58" s="1337"/>
      <c r="T58" s="362"/>
      <c r="U58" s="1284"/>
      <c r="V58" s="294" t="s">
        <v>479</v>
      </c>
      <c r="W58" s="373"/>
      <c r="X58" s="373"/>
      <c r="Y58" s="373"/>
      <c r="Z58" s="373"/>
      <c r="AA58" s="373"/>
      <c r="AB58" s="373"/>
      <c r="AC58" s="2315"/>
      <c r="AD58" s="2113"/>
      <c r="AE58" s="2315"/>
      <c r="AF58" s="2113"/>
      <c r="AG58" s="373"/>
      <c r="AH58" s="373"/>
      <c r="AI58" s="373"/>
      <c r="AJ58" s="373"/>
      <c r="AK58" s="373"/>
      <c r="AL58" s="2315"/>
      <c r="AM58" s="2113"/>
      <c r="AN58" s="2315"/>
      <c r="AO58" s="2113"/>
      <c r="AP58" s="2685"/>
      <c r="AQ58" s="2685"/>
      <c r="AR58" s="2685"/>
      <c r="AS58" s="2685"/>
      <c r="AT58" s="2685"/>
      <c r="AU58" s="2315"/>
      <c r="AV58" s="2113"/>
      <c r="AW58" s="2315"/>
      <c r="AX58" s="2113"/>
      <c r="AY58" s="2685"/>
      <c r="AZ58" s="2685"/>
      <c r="BA58" s="2685"/>
      <c r="BB58" s="2685"/>
      <c r="BC58" s="2685"/>
      <c r="BD58" s="2315"/>
      <c r="BE58" s="2113"/>
      <c r="BF58" s="2315"/>
      <c r="BG58" s="2113"/>
      <c r="BH58" s="2685"/>
      <c r="BI58" s="2685"/>
      <c r="BJ58" s="2685"/>
      <c r="BK58" s="2685"/>
      <c r="BL58" s="2685"/>
      <c r="BM58" s="2315"/>
      <c r="BN58" s="2113"/>
      <c r="BO58" s="2315"/>
      <c r="BP58" s="2113"/>
      <c r="BQ58" s="2685"/>
      <c r="BR58" s="2685"/>
      <c r="BS58" s="2685"/>
      <c r="BT58" s="2685"/>
      <c r="BU58" s="2685"/>
      <c r="BV58" s="2315"/>
      <c r="BW58" s="2113"/>
      <c r="BX58" s="2315"/>
      <c r="BY58" s="2113"/>
      <c r="BZ58" s="2685"/>
      <c r="CA58" s="2685"/>
      <c r="CB58" s="2685"/>
      <c r="CC58" s="2685"/>
      <c r="CD58" s="2685"/>
      <c r="CE58" s="2315"/>
      <c r="CF58" s="2113"/>
      <c r="CG58" s="2315"/>
      <c r="CH58" s="2113"/>
      <c r="CI58" s="2685"/>
      <c r="CJ58" s="2685"/>
      <c r="CK58" s="2685"/>
      <c r="CL58" s="2685"/>
      <c r="CM58" s="2685"/>
      <c r="CN58" s="2315"/>
      <c r="CO58" s="2113"/>
      <c r="CP58" s="2315"/>
      <c r="CQ58" s="2113"/>
      <c r="CR58" s="2685"/>
      <c r="CS58" s="2685"/>
      <c r="CT58" s="2685"/>
      <c r="CU58" s="2685"/>
      <c r="CV58" s="2685"/>
      <c r="CW58" s="2315"/>
      <c r="CX58" s="2113"/>
      <c r="CY58" s="2315"/>
      <c r="CZ58" s="2113"/>
      <c r="DA58" s="2685"/>
      <c r="DB58" s="2685"/>
      <c r="DC58" s="2685"/>
      <c r="DD58" s="2685"/>
      <c r="DE58" s="2685"/>
      <c r="DF58" s="2315"/>
      <c r="DG58" s="2113"/>
      <c r="DH58" s="2315"/>
      <c r="DI58" s="2113"/>
      <c r="DJ58" s="2685"/>
      <c r="DK58" s="2685"/>
      <c r="DL58" s="2685"/>
      <c r="DM58" s="2685"/>
      <c r="DN58" s="2685"/>
      <c r="DO58" s="2315"/>
      <c r="DP58" s="2113"/>
      <c r="DQ58" s="2315"/>
      <c r="DR58" s="2113"/>
      <c r="DS58" s="330"/>
      <c r="DT58" s="2260"/>
      <c r="DV58" s="506"/>
      <c r="DW58" s="506" t="str">
        <f>IF(V58="","",V58)</f>
        <v>Добавить наименование поставщика</v>
      </c>
      <c r="DX58" s="506"/>
      <c r="DY58" s="506"/>
      <c r="DZ58" s="1161">
        <v>11</v>
      </c>
    </row>
    <row customHeight="1" ht="11.549999999999999">
      <c r="A59" s="1273" t="s">
        <v>201</v>
      </c>
      <c r="B59" s="1273" t="s">
        <v>202</v>
      </c>
      <c r="C59" s="1273" t="s">
        <v>203</v>
      </c>
      <c r="D59" s="1273" t="s">
        <v>204</v>
      </c>
      <c r="E59" s="2296"/>
      <c r="F59" s="2296"/>
      <c r="G59" s="2296"/>
      <c r="H59" s="2317"/>
      <c r="I59" s="2107"/>
      <c r="J59" s="2133"/>
      <c r="K59" s="1273"/>
      <c r="L59" s="1273"/>
      <c r="M59" s="1316"/>
      <c r="Q59" s="2263"/>
      <c r="R59" s="2263"/>
      <c r="S59" s="1337"/>
      <c r="T59" s="362"/>
      <c r="U59" s="1284"/>
      <c r="V59" s="293" t="s">
        <v>436</v>
      </c>
      <c r="W59" s="373"/>
      <c r="X59" s="373"/>
      <c r="Y59" s="373"/>
      <c r="Z59" s="373"/>
      <c r="AA59" s="373"/>
      <c r="AB59" s="373"/>
      <c r="AC59" s="1414"/>
      <c r="AD59" s="1414"/>
      <c r="AE59" s="1414"/>
      <c r="AF59" s="1414"/>
      <c r="AG59" s="373"/>
      <c r="AH59" s="373"/>
      <c r="AI59" s="373"/>
      <c r="AJ59" s="373"/>
      <c r="AK59" s="373"/>
      <c r="AL59" s="373"/>
      <c r="AM59" s="373"/>
      <c r="AN59" s="373"/>
      <c r="AO59" s="373"/>
      <c r="AP59" s="2685"/>
      <c r="AQ59" s="2685"/>
      <c r="AR59" s="2685"/>
      <c r="AS59" s="2685"/>
      <c r="AT59" s="2685"/>
      <c r="AU59" s="2686"/>
      <c r="AV59" s="2686"/>
      <c r="AW59" s="2686"/>
      <c r="AX59" s="2686"/>
      <c r="AY59" s="2685"/>
      <c r="AZ59" s="2685"/>
      <c r="BA59" s="2685"/>
      <c r="BB59" s="2685"/>
      <c r="BC59" s="2685"/>
      <c r="BD59" s="2686"/>
      <c r="BE59" s="2686"/>
      <c r="BF59" s="2686"/>
      <c r="BG59" s="2686"/>
      <c r="BH59" s="2685"/>
      <c r="BI59" s="2685"/>
      <c r="BJ59" s="2685"/>
      <c r="BK59" s="2685"/>
      <c r="BL59" s="2685"/>
      <c r="BM59" s="2686"/>
      <c r="BN59" s="2686"/>
      <c r="BO59" s="2686"/>
      <c r="BP59" s="2686"/>
      <c r="BQ59" s="2685"/>
      <c r="BR59" s="2685"/>
      <c r="BS59" s="2685"/>
      <c r="BT59" s="2685"/>
      <c r="BU59" s="2685"/>
      <c r="BV59" s="2686"/>
      <c r="BW59" s="2686"/>
      <c r="BX59" s="2686"/>
      <c r="BY59" s="2686"/>
      <c r="BZ59" s="2685"/>
      <c r="CA59" s="2685"/>
      <c r="CB59" s="2685"/>
      <c r="CC59" s="2685"/>
      <c r="CD59" s="2685"/>
      <c r="CE59" s="2686"/>
      <c r="CF59" s="2686"/>
      <c r="CG59" s="2686"/>
      <c r="CH59" s="2686"/>
      <c r="CI59" s="2685"/>
      <c r="CJ59" s="2685"/>
      <c r="CK59" s="2685"/>
      <c r="CL59" s="2685"/>
      <c r="CM59" s="2685"/>
      <c r="CN59" s="2686"/>
      <c r="CO59" s="2686"/>
      <c r="CP59" s="2686"/>
      <c r="CQ59" s="2686"/>
      <c r="CR59" s="2685"/>
      <c r="CS59" s="2685"/>
      <c r="CT59" s="2685"/>
      <c r="CU59" s="2685"/>
      <c r="CV59" s="2685"/>
      <c r="CW59" s="2686"/>
      <c r="CX59" s="2686"/>
      <c r="CY59" s="2686"/>
      <c r="CZ59" s="2686"/>
      <c r="DA59" s="2685"/>
      <c r="DB59" s="2685"/>
      <c r="DC59" s="2685"/>
      <c r="DD59" s="2685"/>
      <c r="DE59" s="2685"/>
      <c r="DF59" s="2686"/>
      <c r="DG59" s="2686"/>
      <c r="DH59" s="2686"/>
      <c r="DI59" s="2686"/>
      <c r="DJ59" s="2685"/>
      <c r="DK59" s="2685"/>
      <c r="DL59" s="2685"/>
      <c r="DM59" s="2685"/>
      <c r="DN59" s="2685"/>
      <c r="DO59" s="2686"/>
      <c r="DP59" s="2686"/>
      <c r="DQ59" s="2686"/>
      <c r="DR59" s="2751"/>
      <c r="DS59" s="330"/>
      <c r="DT59" s="2261"/>
      <c r="DV59" s="506"/>
      <c r="DW59" s="506" t="str">
        <f>IF(V59="","",V59)</f>
        <v>Добавить вид теплоносителя (параметры теплоносителя)</v>
      </c>
      <c r="DX59" s="506"/>
      <c r="DY59" s="506"/>
      <c r="DZ59" s="1161">
        <v>11</v>
      </c>
    </row>
    <row s="1856" customFormat="1" customHeight="1" ht="21">
      <c r="A60" s="1980"/>
      <c r="B60" s="1980"/>
      <c r="C60" s="1980"/>
      <c r="D60" s="1980"/>
      <c r="E60" s="2317"/>
      <c r="F60" s="2317"/>
      <c r="G60" s="2317"/>
      <c r="H60" s="2317"/>
      <c r="I60" s="2268"/>
      <c r="J60" s="2318" t="str">
        <f>I53&amp;".2"</f>
        <v>1.1.1.1.1.2</v>
      </c>
      <c r="K60" s="1980"/>
      <c r="L60" s="1980"/>
      <c r="M60" s="2188" t="s">
        <v>431</v>
      </c>
      <c r="N60" s="1641"/>
      <c r="O60" s="1641"/>
      <c r="P60" s="2403"/>
      <c r="Q60" s="2380"/>
      <c r="R60" s="689" t="s">
        <v>173</v>
      </c>
      <c r="S60" s="1648"/>
      <c r="T60" s="363"/>
      <c r="U60" s="2279" t="str">
        <f>$J60</f>
        <v>1.1.1.1.1.2</v>
      </c>
      <c r="V60" s="292" t="s">
        <v>432</v>
      </c>
      <c r="W60" s="306"/>
      <c r="X60" s="2251"/>
      <c r="Y60" s="2252"/>
      <c r="Z60" s="2252"/>
      <c r="AA60" s="2252"/>
      <c r="AB60" s="2252"/>
      <c r="AC60" s="2241"/>
      <c r="AD60" s="2241"/>
      <c r="AE60" s="2241"/>
      <c r="AF60" s="2314"/>
      <c r="AG60" s="2251" t="s">
        <v>474</v>
      </c>
      <c r="AH60" s="2252"/>
      <c r="AI60" s="2252"/>
      <c r="AJ60" s="2252"/>
      <c r="AK60" s="2252"/>
      <c r="AL60" s="2252"/>
      <c r="AM60" s="2252"/>
      <c r="AN60" s="2252"/>
      <c r="AO60" s="2252"/>
      <c r="AP60" s="2251"/>
      <c r="AQ60" s="2252"/>
      <c r="AR60" s="2252"/>
      <c r="AS60" s="2252"/>
      <c r="AT60" s="2252"/>
      <c r="AU60" s="2241"/>
      <c r="AV60" s="2241"/>
      <c r="AW60" s="2241"/>
      <c r="AX60" s="2314"/>
      <c r="AY60" s="2251"/>
      <c r="AZ60" s="2252"/>
      <c r="BA60" s="2252"/>
      <c r="BB60" s="2252"/>
      <c r="BC60" s="2252"/>
      <c r="BD60" s="2241"/>
      <c r="BE60" s="2241"/>
      <c r="BF60" s="2241"/>
      <c r="BG60" s="2314"/>
      <c r="BH60" s="2251"/>
      <c r="BI60" s="2252"/>
      <c r="BJ60" s="2252"/>
      <c r="BK60" s="2252"/>
      <c r="BL60" s="2252"/>
      <c r="BM60" s="2241"/>
      <c r="BN60" s="2241"/>
      <c r="BO60" s="2241"/>
      <c r="BP60" s="2314"/>
      <c r="BQ60" s="2251"/>
      <c r="BR60" s="2252"/>
      <c r="BS60" s="2252"/>
      <c r="BT60" s="2252"/>
      <c r="BU60" s="2252"/>
      <c r="BV60" s="2241"/>
      <c r="BW60" s="2241"/>
      <c r="BX60" s="2241"/>
      <c r="BY60" s="2314"/>
      <c r="BZ60" s="2251"/>
      <c r="CA60" s="2252"/>
      <c r="CB60" s="2252"/>
      <c r="CC60" s="2252"/>
      <c r="CD60" s="2252"/>
      <c r="CE60" s="2241"/>
      <c r="CF60" s="2241"/>
      <c r="CG60" s="2241"/>
      <c r="CH60" s="2314"/>
      <c r="CI60" s="2251"/>
      <c r="CJ60" s="2252"/>
      <c r="CK60" s="2252"/>
      <c r="CL60" s="2252"/>
      <c r="CM60" s="2252"/>
      <c r="CN60" s="2241"/>
      <c r="CO60" s="2241"/>
      <c r="CP60" s="2241"/>
      <c r="CQ60" s="2314"/>
      <c r="CR60" s="2251"/>
      <c r="CS60" s="2252"/>
      <c r="CT60" s="2252"/>
      <c r="CU60" s="2252"/>
      <c r="CV60" s="2252"/>
      <c r="CW60" s="2241"/>
      <c r="CX60" s="2241"/>
      <c r="CY60" s="2241"/>
      <c r="CZ60" s="2314"/>
      <c r="DA60" s="2251"/>
      <c r="DB60" s="2252"/>
      <c r="DC60" s="2252"/>
      <c r="DD60" s="2252"/>
      <c r="DE60" s="2252"/>
      <c r="DF60" s="2241"/>
      <c r="DG60" s="2241"/>
      <c r="DH60" s="2241"/>
      <c r="DI60" s="2314"/>
      <c r="DJ60" s="2251"/>
      <c r="DK60" s="2252"/>
      <c r="DL60" s="2252"/>
      <c r="DM60" s="2252"/>
      <c r="DN60" s="2252"/>
      <c r="DO60" s="2241"/>
      <c r="DP60" s="2241"/>
      <c r="DQ60" s="2241"/>
      <c r="DR60" s="2750"/>
      <c r="DS60" s="2253"/>
      <c r="DT60" s="1264" t="s">
        <v>433</v>
      </c>
      <c r="DU60" s="1648"/>
      <c r="DV60" s="1630"/>
      <c r="DW60" s="1630" t="str">
        <f>IF(V60="","",V60)</f>
        <v>Группа потребителей</v>
      </c>
      <c r="DX60" s="1630"/>
      <c r="DY60" s="1630"/>
      <c r="DZ60" s="1641">
        <v>0</v>
      </c>
    </row>
    <row s="1856" customFormat="1" customHeight="1" ht="21">
      <c r="A61" s="1980"/>
      <c r="B61" s="1980"/>
      <c r="C61" s="1980"/>
      <c r="D61" s="1980"/>
      <c r="E61" s="2317"/>
      <c r="F61" s="2317"/>
      <c r="G61" s="2317"/>
      <c r="H61" s="2317"/>
      <c r="I61" s="2268"/>
      <c r="J61" s="2268" t="str">
        <f>I53&amp;".1"</f>
        <v>1.1.1.1.1.1</v>
      </c>
      <c r="K61" s="2318" t="str">
        <f>J60&amp;".1"</f>
        <v>1.1.1.1.1.2.1</v>
      </c>
      <c r="L61" s="2131"/>
      <c r="M61" s="2188" t="s">
        <v>434</v>
      </c>
      <c r="N61" s="1641"/>
      <c r="O61" s="1641"/>
      <c r="P61" s="1641"/>
      <c r="Q61" s="2380"/>
      <c r="R61" s="2380"/>
      <c r="S61" s="2380">
        <v>1</v>
      </c>
      <c r="T61" s="363"/>
      <c r="U61" s="2279" t="str">
        <f>$K61</f>
        <v>1.1.1.1.1.2.1</v>
      </c>
      <c r="V61" s="1353" t="s">
        <v>473</v>
      </c>
      <c r="W61" s="306"/>
      <c r="X61" s="757"/>
      <c r="Y61" s="757"/>
      <c r="Z61" s="757"/>
      <c r="AA61" s="757"/>
      <c r="AB61" s="1411"/>
      <c r="AC61" s="2608"/>
      <c r="AD61" s="2113" t="s">
        <v>67</v>
      </c>
      <c r="AE61" s="2608"/>
      <c r="AF61" s="2113" t="s">
        <v>67</v>
      </c>
      <c r="AG61" s="1413">
        <v>244.64</v>
      </c>
      <c r="AH61" s="757">
        <v>71.07</v>
      </c>
      <c r="AI61" s="757">
        <v>3158.64</v>
      </c>
      <c r="AJ61" s="757"/>
      <c r="AK61" s="1263"/>
      <c r="AL61" s="2608">
        <v>46023</v>
      </c>
      <c r="AM61" s="2113" t="s">
        <v>67</v>
      </c>
      <c r="AN61" s="2608">
        <v>46295</v>
      </c>
      <c r="AO61" s="2113" t="s">
        <v>67</v>
      </c>
      <c r="AP61" s="757">
        <v>257.11</v>
      </c>
      <c r="AQ61" s="757">
        <v>74.69</v>
      </c>
      <c r="AR61" s="757">
        <v>3319.73</v>
      </c>
      <c r="AS61" s="757"/>
      <c r="AT61" s="1411"/>
      <c r="AU61" s="2608">
        <v>46296</v>
      </c>
      <c r="AV61" s="2113" t="s">
        <v>67</v>
      </c>
      <c r="AW61" s="2608">
        <v>46387</v>
      </c>
      <c r="AX61" s="2113" t="s">
        <v>67</v>
      </c>
      <c r="AY61" s="757">
        <v>257.11</v>
      </c>
      <c r="AZ61" s="757">
        <v>74.69</v>
      </c>
      <c r="BA61" s="757">
        <v>3319.73</v>
      </c>
      <c r="BB61" s="757"/>
      <c r="BC61" s="1411"/>
      <c r="BD61" s="2608">
        <v>46388</v>
      </c>
      <c r="BE61" s="2113" t="s">
        <v>67</v>
      </c>
      <c r="BF61" s="2608">
        <v>46568</v>
      </c>
      <c r="BG61" s="2113" t="s">
        <v>67</v>
      </c>
      <c r="BH61" s="757">
        <v>267.4</v>
      </c>
      <c r="BI61" s="757">
        <v>77.68</v>
      </c>
      <c r="BJ61" s="757">
        <v>3452.52</v>
      </c>
      <c r="BK61" s="757"/>
      <c r="BL61" s="1411"/>
      <c r="BM61" s="2608">
        <v>46569</v>
      </c>
      <c r="BN61" s="2113" t="s">
        <v>67</v>
      </c>
      <c r="BO61" s="2608">
        <v>46752</v>
      </c>
      <c r="BP61" s="2113" t="s">
        <v>67</v>
      </c>
      <c r="BQ61" s="757">
        <v>267.4</v>
      </c>
      <c r="BR61" s="757">
        <v>77.68</v>
      </c>
      <c r="BS61" s="757">
        <v>3452.52</v>
      </c>
      <c r="BT61" s="757"/>
      <c r="BU61" s="1411"/>
      <c r="BV61" s="2608">
        <v>46753</v>
      </c>
      <c r="BW61" s="2113" t="s">
        <v>67</v>
      </c>
      <c r="BX61" s="2608">
        <v>46934</v>
      </c>
      <c r="BY61" s="2113" t="s">
        <v>67</v>
      </c>
      <c r="BZ61" s="757">
        <v>278.09</v>
      </c>
      <c r="CA61" s="757">
        <v>80.79</v>
      </c>
      <c r="CB61" s="757">
        <v>3590.62</v>
      </c>
      <c r="CC61" s="757"/>
      <c r="CD61" s="1411"/>
      <c r="CE61" s="2608">
        <v>46935</v>
      </c>
      <c r="CF61" s="2113" t="s">
        <v>67</v>
      </c>
      <c r="CG61" s="2608">
        <v>47118</v>
      </c>
      <c r="CH61" s="2113" t="s">
        <v>67</v>
      </c>
      <c r="CI61" s="757">
        <v>278.09</v>
      </c>
      <c r="CJ61" s="757">
        <v>80.79</v>
      </c>
      <c r="CK61" s="757">
        <v>3590.62</v>
      </c>
      <c r="CL61" s="757"/>
      <c r="CM61" s="1411"/>
      <c r="CN61" s="2608">
        <v>47119</v>
      </c>
      <c r="CO61" s="2113" t="s">
        <v>67</v>
      </c>
      <c r="CP61" s="2608">
        <v>47299</v>
      </c>
      <c r="CQ61" s="2113" t="s">
        <v>67</v>
      </c>
      <c r="CR61" s="757">
        <v>289.22</v>
      </c>
      <c r="CS61" s="757">
        <v>84.02</v>
      </c>
      <c r="CT61" s="757">
        <v>3734.25</v>
      </c>
      <c r="CU61" s="757"/>
      <c r="CV61" s="1411"/>
      <c r="CW61" s="2608">
        <v>47300</v>
      </c>
      <c r="CX61" s="2113" t="s">
        <v>67</v>
      </c>
      <c r="CY61" s="2608">
        <v>47483</v>
      </c>
      <c r="CZ61" s="2113" t="s">
        <v>67</v>
      </c>
      <c r="DA61" s="757">
        <v>289.22</v>
      </c>
      <c r="DB61" s="757">
        <v>84.02</v>
      </c>
      <c r="DC61" s="757">
        <v>3734.25</v>
      </c>
      <c r="DD61" s="757"/>
      <c r="DE61" s="1411"/>
      <c r="DF61" s="2608">
        <v>47484</v>
      </c>
      <c r="DG61" s="2113" t="s">
        <v>67</v>
      </c>
      <c r="DH61" s="2608">
        <v>47664</v>
      </c>
      <c r="DI61" s="2113" t="s">
        <v>67</v>
      </c>
      <c r="DJ61" s="757">
        <v>300.78</v>
      </c>
      <c r="DK61" s="757">
        <v>87.38</v>
      </c>
      <c r="DL61" s="757">
        <v>3883.62</v>
      </c>
      <c r="DM61" s="757"/>
      <c r="DN61" s="1411"/>
      <c r="DO61" s="2608">
        <v>47665</v>
      </c>
      <c r="DP61" s="2113" t="s">
        <v>67</v>
      </c>
      <c r="DQ61" s="2608">
        <v>47848</v>
      </c>
      <c r="DR61" s="2113" t="s">
        <v>67</v>
      </c>
      <c r="DS61" s="331"/>
      <c r="DT61" s="1313" t="s">
        <v>477</v>
      </c>
      <c r="DU61" s="1648">
        <f>STRCHECKDATE(X63:DS63)</f>
      </c>
      <c r="DV61" s="1630"/>
      <c r="DW61" s="1630" t="str">
        <f>IF(V61="","",V61)</f>
        <v>вода</v>
      </c>
      <c r="DX61" s="1630"/>
      <c r="DY61" s="1630"/>
      <c r="DZ61" s="1641">
        <v>0</v>
      </c>
    </row>
    <row s="1856" customFormat="1" customHeight="1" ht="21">
      <c r="A62" s="1980"/>
      <c r="B62" s="1980"/>
      <c r="C62" s="1980"/>
      <c r="D62" s="1980"/>
      <c r="E62" s="2317"/>
      <c r="F62" s="2317"/>
      <c r="G62" s="2317"/>
      <c r="H62" s="2317"/>
      <c r="I62" s="2268"/>
      <c r="J62" s="2268" t="str">
        <f>I53&amp;".1"</f>
        <v>1.1.1.1.1.1</v>
      </c>
      <c r="K62" s="2268"/>
      <c r="L62" s="2318" t="str">
        <f>K61&amp;".1"</f>
        <v>1.1.1.1.1.2.1.1</v>
      </c>
      <c r="M62" s="2188"/>
      <c r="N62" s="1641"/>
      <c r="O62" s="1641"/>
      <c r="P62" s="1641"/>
      <c r="Q62" s="2380"/>
      <c r="R62" s="2380"/>
      <c r="S62" s="2380"/>
      <c r="T62" s="363"/>
      <c r="U62" s="2279" t="str">
        <f>$L62</f>
        <v>1.1.1.1.1.2.1.1</v>
      </c>
      <c r="V62" s="1397"/>
      <c r="W62" s="306"/>
      <c r="X62" s="331"/>
      <c r="Y62" s="757"/>
      <c r="Z62" s="757"/>
      <c r="AA62" s="757"/>
      <c r="AB62" s="1411"/>
      <c r="AC62" s="2315"/>
      <c r="AD62" s="2113"/>
      <c r="AE62" s="2315"/>
      <c r="AF62" s="2113"/>
      <c r="AG62" s="1413"/>
      <c r="AH62" s="757"/>
      <c r="AI62" s="757"/>
      <c r="AJ62" s="757"/>
      <c r="AK62" s="1263"/>
      <c r="AL62" s="2315"/>
      <c r="AM62" s="2113"/>
      <c r="AN62" s="2315"/>
      <c r="AO62" s="2113"/>
      <c r="AP62" s="331"/>
      <c r="AQ62" s="757"/>
      <c r="AR62" s="757"/>
      <c r="AS62" s="757"/>
      <c r="AT62" s="1411"/>
      <c r="AU62" s="2315"/>
      <c r="AV62" s="2113"/>
      <c r="AW62" s="2315"/>
      <c r="AX62" s="2113"/>
      <c r="AY62" s="331"/>
      <c r="AZ62" s="757"/>
      <c r="BA62" s="757"/>
      <c r="BB62" s="757"/>
      <c r="BC62" s="1411"/>
      <c r="BD62" s="2315"/>
      <c r="BE62" s="2113"/>
      <c r="BF62" s="2315"/>
      <c r="BG62" s="2113"/>
      <c r="BH62" s="331"/>
      <c r="BI62" s="757"/>
      <c r="BJ62" s="757"/>
      <c r="BK62" s="757"/>
      <c r="BL62" s="1411"/>
      <c r="BM62" s="2315"/>
      <c r="BN62" s="2113"/>
      <c r="BO62" s="2315"/>
      <c r="BP62" s="2113"/>
      <c r="BQ62" s="331"/>
      <c r="BR62" s="757"/>
      <c r="BS62" s="757"/>
      <c r="BT62" s="757"/>
      <c r="BU62" s="1411"/>
      <c r="BV62" s="2315"/>
      <c r="BW62" s="2113"/>
      <c r="BX62" s="2315"/>
      <c r="BY62" s="2113"/>
      <c r="BZ62" s="331"/>
      <c r="CA62" s="757"/>
      <c r="CB62" s="757"/>
      <c r="CC62" s="757"/>
      <c r="CD62" s="1411"/>
      <c r="CE62" s="2315"/>
      <c r="CF62" s="2113"/>
      <c r="CG62" s="2315"/>
      <c r="CH62" s="2113"/>
      <c r="CI62" s="331"/>
      <c r="CJ62" s="757"/>
      <c r="CK62" s="757"/>
      <c r="CL62" s="757"/>
      <c r="CM62" s="1411"/>
      <c r="CN62" s="2315"/>
      <c r="CO62" s="2113"/>
      <c r="CP62" s="2315"/>
      <c r="CQ62" s="2113"/>
      <c r="CR62" s="331"/>
      <c r="CS62" s="757"/>
      <c r="CT62" s="757"/>
      <c r="CU62" s="757"/>
      <c r="CV62" s="1411"/>
      <c r="CW62" s="2315"/>
      <c r="CX62" s="2113"/>
      <c r="CY62" s="2315"/>
      <c r="CZ62" s="2113"/>
      <c r="DA62" s="331"/>
      <c r="DB62" s="757"/>
      <c r="DC62" s="757"/>
      <c r="DD62" s="757"/>
      <c r="DE62" s="1411"/>
      <c r="DF62" s="2315"/>
      <c r="DG62" s="2113"/>
      <c r="DH62" s="2315"/>
      <c r="DI62" s="2113"/>
      <c r="DJ62" s="331"/>
      <c r="DK62" s="757"/>
      <c r="DL62" s="757"/>
      <c r="DM62" s="757"/>
      <c r="DN62" s="1411"/>
      <c r="DO62" s="2315"/>
      <c r="DP62" s="2113"/>
      <c r="DQ62" s="2315"/>
      <c r="DR62" s="2113"/>
      <c r="DS62" s="331"/>
      <c r="DT62" s="2259" t="s">
        <v>478</v>
      </c>
      <c r="DU62" s="1648"/>
      <c r="DV62" s="1630"/>
      <c r="DW62" s="1630"/>
      <c r="DX62" s="1630"/>
      <c r="DY62" s="1630"/>
      <c r="DZ62" s="1641">
        <v>0</v>
      </c>
    </row>
    <row s="1856" customFormat="1" customHeight="1" ht="14.25">
      <c r="A63" s="1980"/>
      <c r="B63" s="1980"/>
      <c r="C63" s="1980"/>
      <c r="D63" s="1980"/>
      <c r="E63" s="2317"/>
      <c r="F63" s="2317"/>
      <c r="G63" s="2317"/>
      <c r="H63" s="2317"/>
      <c r="I63" s="2268"/>
      <c r="J63" s="2268" t="str">
        <f>I53&amp;".1"</f>
        <v>1.1.1.1.1.1</v>
      </c>
      <c r="K63" s="2268"/>
      <c r="L63" s="2318"/>
      <c r="M63" s="2188"/>
      <c r="N63" s="1641"/>
      <c r="O63" s="1641"/>
      <c r="P63" s="1641"/>
      <c r="Q63" s="2380"/>
      <c r="R63" s="2380"/>
      <c r="S63" s="2380"/>
      <c r="T63" s="363"/>
      <c r="U63" s="2519"/>
      <c r="V63" s="306"/>
      <c r="W63" s="306"/>
      <c r="X63" s="331"/>
      <c r="Y63" s="331"/>
      <c r="Z63" s="331"/>
      <c r="AA63" s="331"/>
      <c r="AB63" s="1412" t="str">
        <f>AC61&amp;"-"&amp;AE61</f>
        <v>-</v>
      </c>
      <c r="AC63" s="2315"/>
      <c r="AD63" s="2113"/>
      <c r="AE63" s="2315"/>
      <c r="AF63" s="2113"/>
      <c r="AG63" s="1388"/>
      <c r="AH63" s="331"/>
      <c r="AI63" s="331"/>
      <c r="AJ63" s="331"/>
      <c r="AK63" s="334" t="str">
        <f>AL61&amp;"-"&amp;AN61</f>
        <v>46023-46295</v>
      </c>
      <c r="AL63" s="2315"/>
      <c r="AM63" s="2113"/>
      <c r="AN63" s="2315"/>
      <c r="AO63" s="2113"/>
      <c r="AP63" s="331"/>
      <c r="AQ63" s="331"/>
      <c r="AR63" s="331"/>
      <c r="AS63" s="331"/>
      <c r="AT63" s="1412" t="str">
        <f>AU61&amp;"-"&amp;AW61</f>
        <v>46296-46387</v>
      </c>
      <c r="AU63" s="2315"/>
      <c r="AV63" s="2113"/>
      <c r="AW63" s="2315"/>
      <c r="AX63" s="2113"/>
      <c r="AY63" s="331"/>
      <c r="AZ63" s="331"/>
      <c r="BA63" s="331"/>
      <c r="BB63" s="331"/>
      <c r="BC63" s="1412" t="str">
        <f>BD61&amp;"-"&amp;BF61</f>
        <v>46388-46568</v>
      </c>
      <c r="BD63" s="2315"/>
      <c r="BE63" s="2113"/>
      <c r="BF63" s="2315"/>
      <c r="BG63" s="2113"/>
      <c r="BH63" s="331"/>
      <c r="BI63" s="331"/>
      <c r="BJ63" s="331"/>
      <c r="BK63" s="331"/>
      <c r="BL63" s="1412" t="str">
        <f>BM61&amp;"-"&amp;BO61</f>
        <v>46569-46752</v>
      </c>
      <c r="BM63" s="2315"/>
      <c r="BN63" s="2113"/>
      <c r="BO63" s="2315"/>
      <c r="BP63" s="2113"/>
      <c r="BQ63" s="331"/>
      <c r="BR63" s="331"/>
      <c r="BS63" s="331"/>
      <c r="BT63" s="331"/>
      <c r="BU63" s="1412" t="str">
        <f>BV61&amp;"-"&amp;BX61</f>
        <v>46753-46934</v>
      </c>
      <c r="BV63" s="2315"/>
      <c r="BW63" s="2113"/>
      <c r="BX63" s="2315"/>
      <c r="BY63" s="2113"/>
      <c r="BZ63" s="331"/>
      <c r="CA63" s="331"/>
      <c r="CB63" s="331"/>
      <c r="CC63" s="331"/>
      <c r="CD63" s="1412" t="str">
        <f>CE61&amp;"-"&amp;CG61</f>
        <v>46935-47118</v>
      </c>
      <c r="CE63" s="2315"/>
      <c r="CF63" s="2113"/>
      <c r="CG63" s="2315"/>
      <c r="CH63" s="2113"/>
      <c r="CI63" s="331"/>
      <c r="CJ63" s="331"/>
      <c r="CK63" s="331"/>
      <c r="CL63" s="331"/>
      <c r="CM63" s="1412" t="str">
        <f>CN61&amp;"-"&amp;CP61</f>
        <v>47119-47299</v>
      </c>
      <c r="CN63" s="2315"/>
      <c r="CO63" s="2113"/>
      <c r="CP63" s="2315"/>
      <c r="CQ63" s="2113"/>
      <c r="CR63" s="331"/>
      <c r="CS63" s="331"/>
      <c r="CT63" s="331"/>
      <c r="CU63" s="331"/>
      <c r="CV63" s="1412" t="str">
        <f>CW61&amp;"-"&amp;CY61</f>
        <v>47300-47483</v>
      </c>
      <c r="CW63" s="2315"/>
      <c r="CX63" s="2113"/>
      <c r="CY63" s="2315"/>
      <c r="CZ63" s="2113"/>
      <c r="DA63" s="331"/>
      <c r="DB63" s="331"/>
      <c r="DC63" s="331"/>
      <c r="DD63" s="331"/>
      <c r="DE63" s="1412" t="str">
        <f>DF61&amp;"-"&amp;DH61</f>
        <v>47484-47664</v>
      </c>
      <c r="DF63" s="2315"/>
      <c r="DG63" s="2113"/>
      <c r="DH63" s="2315"/>
      <c r="DI63" s="2113"/>
      <c r="DJ63" s="331"/>
      <c r="DK63" s="331"/>
      <c r="DL63" s="331"/>
      <c r="DM63" s="331"/>
      <c r="DN63" s="1412" t="str">
        <f>DO61&amp;"-"&amp;DQ61</f>
        <v>47665-47848</v>
      </c>
      <c r="DO63" s="2315"/>
      <c r="DP63" s="2113"/>
      <c r="DQ63" s="2315"/>
      <c r="DR63" s="2113"/>
      <c r="DS63" s="331"/>
      <c r="DT63" s="2260"/>
      <c r="DU63" s="1648"/>
      <c r="DV63" s="1630"/>
      <c r="DW63" s="1630" t="str">
        <f>IF(V63="","",V63)</f>
        <v/>
      </c>
      <c r="DX63" s="1630"/>
      <c r="DY63" s="1630"/>
      <c r="DZ63" s="1641">
        <v>0</v>
      </c>
    </row>
    <row s="1856" customFormat="1" customHeight="1" ht="11.25">
      <c r="A64" s="1980"/>
      <c r="B64" s="1980"/>
      <c r="C64" s="1980"/>
      <c r="D64" s="1980"/>
      <c r="E64" s="2317"/>
      <c r="F64" s="2317"/>
      <c r="G64" s="2317"/>
      <c r="H64" s="2317"/>
      <c r="I64" s="2268"/>
      <c r="J64" s="2268" t="str">
        <f>I53&amp;".1"</f>
        <v>1.1.1.1.1.1</v>
      </c>
      <c r="K64" s="2318"/>
      <c r="L64" s="1980"/>
      <c r="M64" s="2188"/>
      <c r="N64" s="1641"/>
      <c r="O64" s="1641"/>
      <c r="P64" s="1641"/>
      <c r="Q64" s="2380"/>
      <c r="R64" s="2380"/>
      <c r="S64" s="2380"/>
      <c r="T64" s="363"/>
      <c r="U64" s="2688"/>
      <c r="V64" s="2689" t="s">
        <v>479</v>
      </c>
      <c r="W64" s="2690"/>
      <c r="X64" s="2691"/>
      <c r="Y64" s="2691"/>
      <c r="Z64" s="2691"/>
      <c r="AA64" s="2691"/>
      <c r="AB64" s="2692"/>
      <c r="AC64" s="2315"/>
      <c r="AD64" s="2113"/>
      <c r="AE64" s="2315"/>
      <c r="AF64" s="2113"/>
      <c r="AG64" s="2691"/>
      <c r="AH64" s="2691"/>
      <c r="AI64" s="2691"/>
      <c r="AJ64" s="2691"/>
      <c r="AK64" s="2692"/>
      <c r="AL64" s="2315"/>
      <c r="AM64" s="2113"/>
      <c r="AN64" s="2315"/>
      <c r="AO64" s="2113"/>
      <c r="AP64" s="2693"/>
      <c r="AQ64" s="2693"/>
      <c r="AR64" s="2693"/>
      <c r="AS64" s="2693"/>
      <c r="AT64" s="2694"/>
      <c r="AU64" s="2315"/>
      <c r="AV64" s="2113"/>
      <c r="AW64" s="2315"/>
      <c r="AX64" s="2113"/>
      <c r="AY64" s="2693"/>
      <c r="AZ64" s="2693"/>
      <c r="BA64" s="2693"/>
      <c r="BB64" s="2693"/>
      <c r="BC64" s="2694"/>
      <c r="BD64" s="2315"/>
      <c r="BE64" s="2113"/>
      <c r="BF64" s="2315"/>
      <c r="BG64" s="2113"/>
      <c r="BH64" s="2693"/>
      <c r="BI64" s="2693"/>
      <c r="BJ64" s="2693"/>
      <c r="BK64" s="2693"/>
      <c r="BL64" s="2694"/>
      <c r="BM64" s="2315"/>
      <c r="BN64" s="2113"/>
      <c r="BO64" s="2315"/>
      <c r="BP64" s="2113"/>
      <c r="BQ64" s="2693"/>
      <c r="BR64" s="2693"/>
      <c r="BS64" s="2693"/>
      <c r="BT64" s="2693"/>
      <c r="BU64" s="2694"/>
      <c r="BV64" s="2315"/>
      <c r="BW64" s="2113"/>
      <c r="BX64" s="2315"/>
      <c r="BY64" s="2113"/>
      <c r="BZ64" s="2693"/>
      <c r="CA64" s="2693"/>
      <c r="CB64" s="2693"/>
      <c r="CC64" s="2693"/>
      <c r="CD64" s="2694"/>
      <c r="CE64" s="2315"/>
      <c r="CF64" s="2113"/>
      <c r="CG64" s="2315"/>
      <c r="CH64" s="2113"/>
      <c r="CI64" s="2693"/>
      <c r="CJ64" s="2693"/>
      <c r="CK64" s="2693"/>
      <c r="CL64" s="2693"/>
      <c r="CM64" s="2694"/>
      <c r="CN64" s="2315"/>
      <c r="CO64" s="2113"/>
      <c r="CP64" s="2315"/>
      <c r="CQ64" s="2113"/>
      <c r="CR64" s="2693"/>
      <c r="CS64" s="2693"/>
      <c r="CT64" s="2693"/>
      <c r="CU64" s="2693"/>
      <c r="CV64" s="2694"/>
      <c r="CW64" s="2315"/>
      <c r="CX64" s="2113"/>
      <c r="CY64" s="2315"/>
      <c r="CZ64" s="2113"/>
      <c r="DA64" s="2693"/>
      <c r="DB64" s="2693"/>
      <c r="DC64" s="2693"/>
      <c r="DD64" s="2693"/>
      <c r="DE64" s="2694"/>
      <c r="DF64" s="2315"/>
      <c r="DG64" s="2113"/>
      <c r="DH64" s="2315"/>
      <c r="DI64" s="2113"/>
      <c r="DJ64" s="2693"/>
      <c r="DK64" s="2693"/>
      <c r="DL64" s="2693"/>
      <c r="DM64" s="2693"/>
      <c r="DN64" s="2694"/>
      <c r="DO64" s="2315"/>
      <c r="DP64" s="2113"/>
      <c r="DQ64" s="2315"/>
      <c r="DR64" s="2113"/>
      <c r="DS64" s="2695"/>
      <c r="DT64" s="2260"/>
      <c r="DU64" s="1648"/>
      <c r="DV64" s="1630"/>
      <c r="DW64" s="1630"/>
      <c r="DX64" s="1630"/>
      <c r="DY64" s="1630"/>
      <c r="DZ64" s="1641">
        <v>0</v>
      </c>
    </row>
    <row s="1856" customFormat="1" customHeight="1" ht="15">
      <c r="A65" s="1980"/>
      <c r="B65" s="1980"/>
      <c r="C65" s="1980"/>
      <c r="D65" s="1980"/>
      <c r="E65" s="2317"/>
      <c r="F65" s="2317"/>
      <c r="G65" s="2317"/>
      <c r="H65" s="2317"/>
      <c r="I65" s="2268"/>
      <c r="J65" s="2318" t="str">
        <f>I53&amp;".1"</f>
        <v>1.1.1.1.1.1</v>
      </c>
      <c r="K65" s="1980"/>
      <c r="L65" s="1980"/>
      <c r="M65" s="2188"/>
      <c r="N65" s="1641"/>
      <c r="O65" s="1641"/>
      <c r="P65" s="2403"/>
      <c r="Q65" s="2380"/>
      <c r="R65" s="2380"/>
      <c r="S65" s="2380"/>
      <c r="T65" s="362"/>
      <c r="U65" s="2688"/>
      <c r="V65" s="2696" t="s">
        <v>436</v>
      </c>
      <c r="W65" s="2697"/>
      <c r="X65" s="2697"/>
      <c r="Y65" s="2697"/>
      <c r="Z65" s="2697"/>
      <c r="AA65" s="2697"/>
      <c r="AB65" s="2697"/>
      <c r="AC65" s="2698"/>
      <c r="AD65" s="2698"/>
      <c r="AE65" s="2698"/>
      <c r="AF65" s="2698"/>
      <c r="AG65" s="2697"/>
      <c r="AH65" s="2697"/>
      <c r="AI65" s="2697"/>
      <c r="AJ65" s="2697"/>
      <c r="AK65" s="2697"/>
      <c r="AL65" s="2697"/>
      <c r="AM65" s="2697"/>
      <c r="AN65" s="2697"/>
      <c r="AO65" s="2697"/>
      <c r="AP65" s="2699"/>
      <c r="AQ65" s="2699"/>
      <c r="AR65" s="2699"/>
      <c r="AS65" s="2699"/>
      <c r="AT65" s="2699"/>
      <c r="AU65" s="2700"/>
      <c r="AV65" s="2700"/>
      <c r="AW65" s="2700"/>
      <c r="AX65" s="2700"/>
      <c r="AY65" s="2699"/>
      <c r="AZ65" s="2699"/>
      <c r="BA65" s="2699"/>
      <c r="BB65" s="2699"/>
      <c r="BC65" s="2699"/>
      <c r="BD65" s="2700"/>
      <c r="BE65" s="2700"/>
      <c r="BF65" s="2700"/>
      <c r="BG65" s="2700"/>
      <c r="BH65" s="2699"/>
      <c r="BI65" s="2699"/>
      <c r="BJ65" s="2699"/>
      <c r="BK65" s="2699"/>
      <c r="BL65" s="2699"/>
      <c r="BM65" s="2700"/>
      <c r="BN65" s="2700"/>
      <c r="BO65" s="2700"/>
      <c r="BP65" s="2700"/>
      <c r="BQ65" s="2699"/>
      <c r="BR65" s="2699"/>
      <c r="BS65" s="2699"/>
      <c r="BT65" s="2699"/>
      <c r="BU65" s="2699"/>
      <c r="BV65" s="2700"/>
      <c r="BW65" s="2700"/>
      <c r="BX65" s="2700"/>
      <c r="BY65" s="2700"/>
      <c r="BZ65" s="2699"/>
      <c r="CA65" s="2699"/>
      <c r="CB65" s="2699"/>
      <c r="CC65" s="2699"/>
      <c r="CD65" s="2699"/>
      <c r="CE65" s="2700"/>
      <c r="CF65" s="2700"/>
      <c r="CG65" s="2700"/>
      <c r="CH65" s="2700"/>
      <c r="CI65" s="2699"/>
      <c r="CJ65" s="2699"/>
      <c r="CK65" s="2699"/>
      <c r="CL65" s="2699"/>
      <c r="CM65" s="2699"/>
      <c r="CN65" s="2700"/>
      <c r="CO65" s="2700"/>
      <c r="CP65" s="2700"/>
      <c r="CQ65" s="2700"/>
      <c r="CR65" s="2699"/>
      <c r="CS65" s="2699"/>
      <c r="CT65" s="2699"/>
      <c r="CU65" s="2699"/>
      <c r="CV65" s="2699"/>
      <c r="CW65" s="2700"/>
      <c r="CX65" s="2700"/>
      <c r="CY65" s="2700"/>
      <c r="CZ65" s="2700"/>
      <c r="DA65" s="2699"/>
      <c r="DB65" s="2699"/>
      <c r="DC65" s="2699"/>
      <c r="DD65" s="2699"/>
      <c r="DE65" s="2699"/>
      <c r="DF65" s="2700"/>
      <c r="DG65" s="2700"/>
      <c r="DH65" s="2700"/>
      <c r="DI65" s="2700"/>
      <c r="DJ65" s="2699"/>
      <c r="DK65" s="2699"/>
      <c r="DL65" s="2699"/>
      <c r="DM65" s="2699"/>
      <c r="DN65" s="2699"/>
      <c r="DO65" s="2700"/>
      <c r="DP65" s="2700"/>
      <c r="DQ65" s="2700"/>
      <c r="DR65" s="2753"/>
      <c r="DS65" s="2701"/>
      <c r="DT65" s="2261"/>
      <c r="DU65" s="1648"/>
      <c r="DV65" s="1630"/>
      <c r="DW65" s="1630" t="str">
        <f>IF(V65="","",V65)</f>
        <v>Добавить вид теплоносителя (параметры теплоносителя)</v>
      </c>
      <c r="DX65" s="1630"/>
      <c r="DY65" s="1630"/>
      <c r="DZ65" s="1641">
        <v>0</v>
      </c>
    </row>
    <row customHeight="1" ht="11.549999999999999">
      <c r="A66" s="1273" t="s">
        <v>201</v>
      </c>
      <c r="B66" s="1273" t="s">
        <v>202</v>
      </c>
      <c r="C66" s="1273" t="s">
        <v>203</v>
      </c>
      <c r="D66" s="1273" t="s">
        <v>204</v>
      </c>
      <c r="E66" s="2296"/>
      <c r="F66" s="2296"/>
      <c r="G66" s="2296"/>
      <c r="H66" s="2317"/>
      <c r="I66" s="2133"/>
      <c r="J66" s="1273"/>
      <c r="K66" s="1273"/>
      <c r="L66" s="1273"/>
      <c r="M66" s="1316"/>
      <c r="Q66" s="2263"/>
      <c r="R66" s="1337"/>
      <c r="S66" s="1337"/>
      <c r="T66" s="362"/>
      <c r="U66" s="1284"/>
      <c r="V66" s="371" t="s">
        <v>437</v>
      </c>
      <c r="W66" s="373"/>
      <c r="X66" s="373"/>
      <c r="Y66" s="373"/>
      <c r="Z66" s="373"/>
      <c r="AA66" s="373"/>
      <c r="AB66" s="373"/>
      <c r="AC66" s="373"/>
      <c r="AD66" s="373"/>
      <c r="AE66" s="373"/>
      <c r="AF66" s="372"/>
      <c r="AG66" s="373"/>
      <c r="AH66" s="373"/>
      <c r="AI66" s="373"/>
      <c r="AJ66" s="373"/>
      <c r="AK66" s="373"/>
      <c r="AL66" s="373"/>
      <c r="AM66" s="373"/>
      <c r="AN66" s="373"/>
      <c r="AO66" s="372"/>
      <c r="AP66" s="2685"/>
      <c r="AQ66" s="2685"/>
      <c r="AR66" s="2685"/>
      <c r="AS66" s="2685"/>
      <c r="AT66" s="2685"/>
      <c r="AU66" s="2685"/>
      <c r="AV66" s="2685"/>
      <c r="AW66" s="2685"/>
      <c r="AX66" s="2687"/>
      <c r="AY66" s="2685"/>
      <c r="AZ66" s="2685"/>
      <c r="BA66" s="2685"/>
      <c r="BB66" s="2685"/>
      <c r="BC66" s="2685"/>
      <c r="BD66" s="2685"/>
      <c r="BE66" s="2685"/>
      <c r="BF66" s="2685"/>
      <c r="BG66" s="2687"/>
      <c r="BH66" s="2685"/>
      <c r="BI66" s="2685"/>
      <c r="BJ66" s="2685"/>
      <c r="BK66" s="2685"/>
      <c r="BL66" s="2685"/>
      <c r="BM66" s="2685"/>
      <c r="BN66" s="2685"/>
      <c r="BO66" s="2685"/>
      <c r="BP66" s="2687"/>
      <c r="BQ66" s="2685"/>
      <c r="BR66" s="2685"/>
      <c r="BS66" s="2685"/>
      <c r="BT66" s="2685"/>
      <c r="BU66" s="2685"/>
      <c r="BV66" s="2685"/>
      <c r="BW66" s="2685"/>
      <c r="BX66" s="2685"/>
      <c r="BY66" s="2687"/>
      <c r="BZ66" s="2685"/>
      <c r="CA66" s="2685"/>
      <c r="CB66" s="2685"/>
      <c r="CC66" s="2685"/>
      <c r="CD66" s="2685"/>
      <c r="CE66" s="2685"/>
      <c r="CF66" s="2685"/>
      <c r="CG66" s="2685"/>
      <c r="CH66" s="2687"/>
      <c r="CI66" s="2685"/>
      <c r="CJ66" s="2685"/>
      <c r="CK66" s="2685"/>
      <c r="CL66" s="2685"/>
      <c r="CM66" s="2685"/>
      <c r="CN66" s="2685"/>
      <c r="CO66" s="2685"/>
      <c r="CP66" s="2685"/>
      <c r="CQ66" s="2687"/>
      <c r="CR66" s="2685"/>
      <c r="CS66" s="2685"/>
      <c r="CT66" s="2685"/>
      <c r="CU66" s="2685"/>
      <c r="CV66" s="2685"/>
      <c r="CW66" s="2685"/>
      <c r="CX66" s="2685"/>
      <c r="CY66" s="2685"/>
      <c r="CZ66" s="2687"/>
      <c r="DA66" s="2685"/>
      <c r="DB66" s="2685"/>
      <c r="DC66" s="2685"/>
      <c r="DD66" s="2685"/>
      <c r="DE66" s="2685"/>
      <c r="DF66" s="2685"/>
      <c r="DG66" s="2685"/>
      <c r="DH66" s="2685"/>
      <c r="DI66" s="2687"/>
      <c r="DJ66" s="2685"/>
      <c r="DK66" s="2685"/>
      <c r="DL66" s="2685"/>
      <c r="DM66" s="2685"/>
      <c r="DN66" s="2685"/>
      <c r="DO66" s="2685"/>
      <c r="DP66" s="2685"/>
      <c r="DQ66" s="2685"/>
      <c r="DR66" s="2752"/>
      <c r="DS66" s="373"/>
      <c r="DT66" s="309"/>
      <c r="DV66" s="506"/>
      <c r="DW66" s="506" t="str">
        <f>IF(V66="","",V66)</f>
        <v>Добавить группу потребителей</v>
      </c>
      <c r="DX66" s="506"/>
      <c r="DY66" s="506"/>
      <c r="DZ66" s="1161">
        <v>11</v>
      </c>
    </row>
    <row customHeight="1" ht="0">
      <c r="A67" s="1273" t="s">
        <v>201</v>
      </c>
      <c r="B67" s="1273" t="s">
        <v>202</v>
      </c>
      <c r="C67" s="1273" t="s">
        <v>203</v>
      </c>
      <c r="D67" s="1273" t="s">
        <v>204</v>
      </c>
      <c r="E67" s="2296"/>
      <c r="F67" s="2296"/>
      <c r="G67" s="2296"/>
      <c r="H67" s="2316"/>
      <c r="I67" s="1273"/>
      <c r="J67" s="1273"/>
      <c r="K67" s="1273"/>
      <c r="L67" s="1273"/>
      <c r="M67" s="1316"/>
      <c r="N67" s="694"/>
      <c r="O67" s="694"/>
      <c r="P67" s="515"/>
      <c r="Q67" s="366"/>
      <c r="R67" s="381"/>
      <c r="S67" s="361"/>
      <c r="T67" s="366"/>
      <c r="U67" s="1392"/>
      <c r="V67" s="1393"/>
      <c r="W67" s="1394"/>
      <c r="X67" s="1394"/>
      <c r="Y67" s="1394"/>
      <c r="Z67" s="1394"/>
      <c r="AA67" s="1394"/>
      <c r="AB67" s="1394"/>
      <c r="AC67" s="1394"/>
      <c r="AD67" s="1394"/>
      <c r="AE67" s="1394"/>
      <c r="AF67" s="1394"/>
      <c r="AG67" s="1394"/>
      <c r="AH67" s="1394"/>
      <c r="AI67" s="1394"/>
      <c r="AJ67" s="1394"/>
      <c r="AK67" s="1394"/>
      <c r="AL67" s="1394"/>
      <c r="AM67" s="1394"/>
      <c r="AN67" s="1394"/>
      <c r="AO67" s="1394"/>
      <c r="AP67" s="1394"/>
      <c r="AQ67" s="1394"/>
      <c r="AR67" s="1394"/>
      <c r="AS67" s="1394"/>
      <c r="AT67" s="1394"/>
      <c r="AU67" s="1394"/>
      <c r="AV67" s="1394"/>
      <c r="AW67" s="1394"/>
      <c r="AX67" s="1394"/>
      <c r="AY67" s="1394"/>
      <c r="AZ67" s="1394"/>
      <c r="BA67" s="1394"/>
      <c r="BB67" s="1394"/>
      <c r="BC67" s="1394"/>
      <c r="BD67" s="1394"/>
      <c r="BE67" s="1394"/>
      <c r="BF67" s="1394"/>
      <c r="BG67" s="1394"/>
      <c r="BH67" s="1394"/>
      <c r="BI67" s="1394"/>
      <c r="BJ67" s="1394"/>
      <c r="BK67" s="1394"/>
      <c r="BL67" s="1394"/>
      <c r="BM67" s="1394"/>
      <c r="BN67" s="1394"/>
      <c r="BO67" s="1394"/>
      <c r="BP67" s="1394"/>
      <c r="BQ67" s="1394"/>
      <c r="BR67" s="1394"/>
      <c r="BS67" s="1394"/>
      <c r="BT67" s="1394"/>
      <c r="BU67" s="1394"/>
      <c r="BV67" s="1394"/>
      <c r="BW67" s="1394"/>
      <c r="BX67" s="1394"/>
      <c r="BY67" s="1394"/>
      <c r="BZ67" s="1394"/>
      <c r="CA67" s="1394"/>
      <c r="CB67" s="1394"/>
      <c r="CC67" s="1394"/>
      <c r="CD67" s="1394"/>
      <c r="CE67" s="1394"/>
      <c r="CF67" s="1394"/>
      <c r="CG67" s="1394"/>
      <c r="CH67" s="1394"/>
      <c r="CI67" s="1394"/>
      <c r="CJ67" s="1394"/>
      <c r="CK67" s="1394"/>
      <c r="CL67" s="1394"/>
      <c r="CM67" s="1394"/>
      <c r="CN67" s="1394"/>
      <c r="CO67" s="1394"/>
      <c r="CP67" s="1394"/>
      <c r="CQ67" s="1394"/>
      <c r="CR67" s="1394"/>
      <c r="CS67" s="1394"/>
      <c r="CT67" s="1394"/>
      <c r="CU67" s="1394"/>
      <c r="CV67" s="1394"/>
      <c r="CW67" s="1394"/>
      <c r="CX67" s="1394"/>
      <c r="CY67" s="1394"/>
      <c r="CZ67" s="1394"/>
      <c r="DA67" s="1394"/>
      <c r="DB67" s="1394"/>
      <c r="DC67" s="1394"/>
      <c r="DD67" s="1394"/>
      <c r="DE67" s="1394"/>
      <c r="DF67" s="1394"/>
      <c r="DG67" s="1394"/>
      <c r="DH67" s="1394"/>
      <c r="DI67" s="1394"/>
      <c r="DJ67" s="1394"/>
      <c r="DK67" s="1394"/>
      <c r="DL67" s="1394"/>
      <c r="DM67" s="1394"/>
      <c r="DN67" s="1394"/>
      <c r="DO67" s="1394"/>
      <c r="DP67" s="1394"/>
      <c r="DQ67" s="1394"/>
      <c r="DR67" s="1394"/>
      <c r="DS67" s="1394"/>
      <c r="DT67" s="1395"/>
      <c r="DV67" s="506"/>
      <c r="DW67" s="506" t="str">
        <f>IF(V67="","",V67)</f>
        <v/>
      </c>
      <c r="DX67" s="506"/>
      <c r="DY67" s="506"/>
      <c r="DZ67" s="1161">
        <v>0</v>
      </c>
    </row>
    <row s="1648" customFormat="1" customHeight="1" ht="0">
      <c r="A68" s="1381" t="s">
        <v>201</v>
      </c>
      <c r="B68" s="1381" t="s">
        <v>202</v>
      </c>
      <c r="C68" s="1381" t="s">
        <v>203</v>
      </c>
      <c r="D68" s="1380"/>
      <c r="E68" s="2296"/>
      <c r="F68" s="2296"/>
      <c r="G68" s="2295"/>
      <c r="H68" s="1380"/>
      <c r="I68" s="1380"/>
      <c r="J68" s="1380"/>
      <c r="K68" s="1380"/>
      <c r="L68" s="1380"/>
      <c r="M68" s="1383"/>
      <c r="N68" s="1384"/>
      <c r="O68" s="1384"/>
      <c r="P68" s="357"/>
      <c r="Q68" s="1322"/>
      <c r="R68" s="1323"/>
      <c r="S68" s="1322"/>
      <c r="T68" s="1322"/>
      <c r="U68" s="1328"/>
      <c r="V68" s="1331" t="s">
        <v>170</v>
      </c>
      <c r="W68" s="1330"/>
      <c r="X68" s="1330"/>
      <c r="Y68" s="1330"/>
      <c r="Z68" s="1330"/>
      <c r="AA68" s="1330"/>
      <c r="AB68" s="1330"/>
      <c r="AC68" s="1330"/>
      <c r="AD68" s="1330"/>
      <c r="AE68" s="1330"/>
      <c r="AF68" s="1330"/>
      <c r="AG68" s="1330"/>
      <c r="AH68" s="1330"/>
      <c r="AI68" s="1330"/>
      <c r="AJ68" s="1330"/>
      <c r="AK68" s="1330"/>
      <c r="AL68" s="1330"/>
      <c r="AM68" s="1330"/>
      <c r="AN68" s="1330"/>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0"/>
      <c r="DD68" s="1330"/>
      <c r="DE68" s="1330"/>
      <c r="DF68" s="1330"/>
      <c r="DG68" s="1330"/>
      <c r="DH68" s="1330"/>
      <c r="DI68" s="1330"/>
      <c r="DJ68" s="1330"/>
      <c r="DK68" s="1330"/>
      <c r="DL68" s="1330"/>
      <c r="DM68" s="1330"/>
      <c r="DN68" s="1330"/>
      <c r="DO68" s="1330"/>
      <c r="DP68" s="1330"/>
      <c r="DQ68" s="1330"/>
      <c r="DR68" s="1330"/>
      <c r="DS68" s="1330"/>
      <c r="DT68" s="1330"/>
      <c r="DV68" s="795"/>
      <c r="DW68" s="795" t="str">
        <f>IF(V68="","",V68)</f>
        <v>Добавить источник для дифференциации</v>
      </c>
      <c r="DX68" s="795"/>
      <c r="DY68" s="795"/>
      <c r="DZ68" s="524">
        <v>0</v>
      </c>
    </row>
    <row s="1648" customFormat="1" customHeight="1" ht="0">
      <c r="A69" s="1381" t="s">
        <v>201</v>
      </c>
      <c r="B69" s="1381" t="s">
        <v>202</v>
      </c>
      <c r="C69" s="1380"/>
      <c r="D69" s="1380"/>
      <c r="E69" s="2296"/>
      <c r="F69" s="2295"/>
      <c r="G69" s="1380"/>
      <c r="H69" s="1380"/>
      <c r="I69" s="1380"/>
      <c r="J69" s="1380"/>
      <c r="K69" s="1380"/>
      <c r="L69" s="1380"/>
      <c r="M69" s="1383"/>
      <c r="N69" s="1385"/>
      <c r="O69" s="1385"/>
      <c r="P69" s="357"/>
      <c r="Q69" s="1322"/>
      <c r="R69" s="1323"/>
      <c r="S69" s="1322"/>
      <c r="T69" s="1322"/>
      <c r="U69" s="1328"/>
      <c r="V69" s="1331" t="s">
        <v>171</v>
      </c>
      <c r="W69" s="1330"/>
      <c r="X69" s="1330"/>
      <c r="Y69" s="1330"/>
      <c r="Z69" s="1330"/>
      <c r="AA69" s="1330"/>
      <c r="AB69" s="1330"/>
      <c r="AC69" s="1330"/>
      <c r="AD69" s="1330"/>
      <c r="AE69" s="1330"/>
      <c r="AF69" s="1330"/>
      <c r="AG69" s="1330"/>
      <c r="AH69" s="1330"/>
      <c r="AI69" s="1330"/>
      <c r="AJ69" s="1330"/>
      <c r="AK69" s="1330"/>
      <c r="AL69" s="1330"/>
      <c r="AM69" s="1330"/>
      <c r="AN69" s="1330"/>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0"/>
      <c r="DD69" s="1330"/>
      <c r="DE69" s="1330"/>
      <c r="DF69" s="1330"/>
      <c r="DG69" s="1330"/>
      <c r="DH69" s="1330"/>
      <c r="DI69" s="1330"/>
      <c r="DJ69" s="1330"/>
      <c r="DK69" s="1330"/>
      <c r="DL69" s="1330"/>
      <c r="DM69" s="1330"/>
      <c r="DN69" s="1330"/>
      <c r="DO69" s="1330"/>
      <c r="DP69" s="1330"/>
      <c r="DQ69" s="1330"/>
      <c r="DR69" s="1330"/>
      <c r="DS69" s="1330"/>
      <c r="DT69" s="1330"/>
      <c r="DV69" s="795"/>
      <c r="DW69" s="795" t="str">
        <f>IF(V69="","",V69)</f>
        <v>Добавить централизованную систему для дифференциации</v>
      </c>
      <c r="DX69" s="795"/>
      <c r="DY69" s="795"/>
      <c r="DZ69" s="524">
        <v>0</v>
      </c>
    </row>
    <row s="1648" customFormat="1" customHeight="1" ht="0">
      <c r="A70" s="1381" t="s">
        <v>201</v>
      </c>
      <c r="B70" s="1381"/>
      <c r="C70" s="1381"/>
      <c r="D70" s="1381"/>
      <c r="E70" s="2295"/>
      <c r="F70" s="1381"/>
      <c r="G70" s="1381"/>
      <c r="H70" s="1381"/>
      <c r="I70" s="1381"/>
      <c r="J70" s="1381"/>
      <c r="K70" s="1381"/>
      <c r="L70" s="1381"/>
      <c r="M70" s="1387"/>
      <c r="N70" s="1385"/>
      <c r="O70" s="1385"/>
      <c r="P70" s="357"/>
      <c r="Q70" s="386"/>
      <c r="R70" s="1350"/>
      <c r="S70" s="386"/>
      <c r="T70" s="386"/>
      <c r="U70" s="1328"/>
      <c r="V70" s="1331" t="s">
        <v>172</v>
      </c>
      <c r="W70" s="1330"/>
      <c r="X70" s="1330"/>
      <c r="Y70" s="1330"/>
      <c r="Z70" s="1330"/>
      <c r="AA70" s="1330"/>
      <c r="AB70" s="1330"/>
      <c r="AC70" s="1330"/>
      <c r="AD70" s="1330"/>
      <c r="AE70" s="1330"/>
      <c r="AF70" s="1330"/>
      <c r="AG70" s="1330"/>
      <c r="AH70" s="1330"/>
      <c r="AI70" s="1330"/>
      <c r="AJ70" s="1330"/>
      <c r="AK70" s="1330"/>
      <c r="AL70" s="1330"/>
      <c r="AM70" s="1330"/>
      <c r="AN70" s="1330"/>
      <c r="AO70" s="1330"/>
      <c r="AP70" s="1330"/>
      <c r="AQ70" s="1330"/>
      <c r="AR70" s="1330"/>
      <c r="AS70" s="1330"/>
      <c r="AT70" s="1330"/>
      <c r="AU70" s="1330"/>
      <c r="AV70" s="1330"/>
      <c r="AW70" s="1330"/>
      <c r="AX70" s="1330"/>
      <c r="AY70" s="1330"/>
      <c r="AZ70" s="1330"/>
      <c r="BA70" s="1330"/>
      <c r="BB70" s="1330"/>
      <c r="BC70" s="1330"/>
      <c r="BD70" s="1330"/>
      <c r="BE70" s="1330"/>
      <c r="BF70" s="1330"/>
      <c r="BG70" s="1330"/>
      <c r="BH70" s="1330"/>
      <c r="BI70" s="1330"/>
      <c r="BJ70" s="1330"/>
      <c r="BK70" s="1330"/>
      <c r="BL70" s="1330"/>
      <c r="BM70" s="1330"/>
      <c r="BN70" s="1330"/>
      <c r="BO70" s="1330"/>
      <c r="BP70" s="1330"/>
      <c r="BQ70" s="1330"/>
      <c r="BR70" s="1330"/>
      <c r="BS70" s="1330"/>
      <c r="BT70" s="1330"/>
      <c r="BU70" s="1330"/>
      <c r="BV70" s="1330"/>
      <c r="BW70" s="1330"/>
      <c r="BX70" s="1330"/>
      <c r="BY70" s="1330"/>
      <c r="BZ70" s="1330"/>
      <c r="CA70" s="1330"/>
      <c r="CB70" s="1330"/>
      <c r="CC70" s="1330"/>
      <c r="CD70" s="1330"/>
      <c r="CE70" s="1330"/>
      <c r="CF70" s="1330"/>
      <c r="CG70" s="1330"/>
      <c r="CH70" s="1330"/>
      <c r="CI70" s="1330"/>
      <c r="CJ70" s="1330"/>
      <c r="CK70" s="1330"/>
      <c r="CL70" s="1330"/>
      <c r="CM70" s="1330"/>
      <c r="CN70" s="1330"/>
      <c r="CO70" s="1330"/>
      <c r="CP70" s="1330"/>
      <c r="CQ70" s="1330"/>
      <c r="CR70" s="1330"/>
      <c r="CS70" s="1330"/>
      <c r="CT70" s="1330"/>
      <c r="CU70" s="1330"/>
      <c r="CV70" s="1330"/>
      <c r="CW70" s="1330"/>
      <c r="CX70" s="1330"/>
      <c r="CY70" s="1330"/>
      <c r="CZ70" s="1330"/>
      <c r="DA70" s="1330"/>
      <c r="DB70" s="1330"/>
      <c r="DC70" s="1330"/>
      <c r="DD70" s="1330"/>
      <c r="DE70" s="1330"/>
      <c r="DF70" s="1330"/>
      <c r="DG70" s="1330"/>
      <c r="DH70" s="1330"/>
      <c r="DI70" s="1330"/>
      <c r="DJ70" s="1330"/>
      <c r="DK70" s="1330"/>
      <c r="DL70" s="1330"/>
      <c r="DM70" s="1330"/>
      <c r="DN70" s="1330"/>
      <c r="DO70" s="1330"/>
      <c r="DP70" s="1330"/>
      <c r="DQ70" s="1330"/>
      <c r="DR70" s="1330"/>
      <c r="DS70" s="1330"/>
      <c r="DT70" s="1330"/>
      <c r="DV70" s="506"/>
      <c r="DW70" s="506" t="str">
        <f>IF(V70="","",V70)</f>
        <v>Добавить территорию для дифференциации</v>
      </c>
      <c r="DX70" s="506"/>
      <c r="DY70" s="506"/>
      <c r="DZ70" s="517">
        <v>0</v>
      </c>
    </row>
    <row s="1648" customFormat="1" customHeight="1" ht="4.2">
      <c r="A71" s="1380"/>
      <c r="B71" s="1380"/>
      <c r="C71" s="1380"/>
      <c r="D71" s="1380"/>
      <c r="E71" s="1381"/>
      <c r="F71" s="1380"/>
      <c r="G71" s="1380"/>
      <c r="H71" s="1380"/>
      <c r="I71" s="1380"/>
      <c r="J71" s="1380"/>
      <c r="K71" s="1380"/>
      <c r="L71" s="1380"/>
      <c r="M71" s="1383"/>
      <c r="N71" s="1385"/>
      <c r="O71" s="1385"/>
      <c r="P71" s="357"/>
      <c r="Q71" s="1322"/>
      <c r="R71" s="1323"/>
      <c r="S71" s="1322"/>
      <c r="T71" s="1322"/>
      <c r="U71" s="1328"/>
      <c r="V71" s="1331" t="s">
        <v>189</v>
      </c>
      <c r="W71" s="1330"/>
      <c r="X71" s="1330"/>
      <c r="Y71" s="1330"/>
      <c r="Z71" s="1330"/>
      <c r="AA71" s="1330"/>
      <c r="AB71" s="1330"/>
      <c r="AC71" s="1330"/>
      <c r="AD71" s="1330"/>
      <c r="AE71" s="1330"/>
      <c r="AF71" s="1330"/>
      <c r="AG71" s="1330"/>
      <c r="AH71" s="1330"/>
      <c r="AI71" s="1330"/>
      <c r="AJ71" s="1330"/>
      <c r="AK71" s="1330"/>
      <c r="AL71" s="1330"/>
      <c r="AM71" s="1330"/>
      <c r="AN71" s="1330"/>
      <c r="AO71" s="1330"/>
      <c r="AP71" s="1330"/>
      <c r="AQ71" s="1330"/>
      <c r="AR71" s="1330"/>
      <c r="AS71" s="1330"/>
      <c r="AT71" s="1330"/>
      <c r="AU71" s="1330"/>
      <c r="AV71" s="1330"/>
      <c r="AW71" s="1330"/>
      <c r="AX71" s="1330"/>
      <c r="AY71" s="1330"/>
      <c r="AZ71" s="1330"/>
      <c r="BA71" s="1330"/>
      <c r="BB71" s="1330"/>
      <c r="BC71" s="1330"/>
      <c r="BD71" s="1330"/>
      <c r="BE71" s="1330"/>
      <c r="BF71" s="1330"/>
      <c r="BG71" s="1330"/>
      <c r="BH71" s="1330"/>
      <c r="BI71" s="1330"/>
      <c r="BJ71" s="1330"/>
      <c r="BK71" s="1330"/>
      <c r="BL71" s="1330"/>
      <c r="BM71" s="1330"/>
      <c r="BN71" s="1330"/>
      <c r="BO71" s="1330"/>
      <c r="BP71" s="1330"/>
      <c r="BQ71" s="1330"/>
      <c r="BR71" s="1330"/>
      <c r="BS71" s="1330"/>
      <c r="BT71" s="1330"/>
      <c r="BU71" s="1330"/>
      <c r="BV71" s="1330"/>
      <c r="BW71" s="1330"/>
      <c r="BX71" s="1330"/>
      <c r="BY71" s="1330"/>
      <c r="BZ71" s="1330"/>
      <c r="CA71" s="1330"/>
      <c r="CB71" s="1330"/>
      <c r="CC71" s="1330"/>
      <c r="CD71" s="1330"/>
      <c r="CE71" s="1330"/>
      <c r="CF71" s="1330"/>
      <c r="CG71" s="1330"/>
      <c r="CH71" s="1330"/>
      <c r="CI71" s="1330"/>
      <c r="CJ71" s="1330"/>
      <c r="CK71" s="1330"/>
      <c r="CL71" s="1330"/>
      <c r="CM71" s="1330"/>
      <c r="CN71" s="1330"/>
      <c r="CO71" s="1330"/>
      <c r="CP71" s="1330"/>
      <c r="CQ71" s="1330"/>
      <c r="CR71" s="1330"/>
      <c r="CS71" s="1330"/>
      <c r="CT71" s="1330"/>
      <c r="CU71" s="1330"/>
      <c r="CV71" s="1330"/>
      <c r="CW71" s="1330"/>
      <c r="CX71" s="1330"/>
      <c r="CY71" s="1330"/>
      <c r="CZ71" s="1330"/>
      <c r="DA71" s="1330"/>
      <c r="DB71" s="1330"/>
      <c r="DC71" s="1330"/>
      <c r="DD71" s="1330"/>
      <c r="DE71" s="1330"/>
      <c r="DF71" s="1330"/>
      <c r="DG71" s="1330"/>
      <c r="DH71" s="1330"/>
      <c r="DI71" s="1330"/>
      <c r="DJ71" s="1330"/>
      <c r="DK71" s="1330"/>
      <c r="DL71" s="1330"/>
      <c r="DM71" s="1330"/>
      <c r="DN71" s="1330"/>
      <c r="DO71" s="1330"/>
      <c r="DP71" s="1330"/>
      <c r="DQ71" s="1330"/>
      <c r="DR71" s="1330"/>
      <c r="DS71" s="1330"/>
      <c r="DT71" s="1330"/>
      <c r="DV71" s="795"/>
      <c r="DW71" s="795" t="str">
        <f>IF(V71="","",V71)</f>
        <v>Добавить наименование тарифа</v>
      </c>
      <c r="DX71" s="795"/>
      <c r="DY71" s="795"/>
      <c r="DZ71" s="524">
        <v>4</v>
      </c>
    </row>
    <row customHeight="1" ht="11.549999999999999">
      <c r="N72" s="1161"/>
      <c r="O72" s="1161"/>
      <c r="P72" s="515"/>
      <c r="Q72" s="1161"/>
      <c r="R72" s="1161"/>
      <c r="S72" s="1161"/>
      <c r="T72" s="1161"/>
      <c r="U72" s="1161"/>
      <c r="AP72" s="1641"/>
      <c r="AQ72" s="1641"/>
      <c r="AR72" s="1641"/>
      <c r="AS72" s="1641"/>
      <c r="AT72" s="1641"/>
      <c r="AU72" s="1641"/>
      <c r="AV72" s="1641"/>
      <c r="AW72" s="1641"/>
      <c r="AX72" s="1641"/>
      <c r="AY72" s="1641"/>
      <c r="AZ72" s="1641"/>
      <c r="BA72" s="1641"/>
      <c r="BB72" s="1641"/>
      <c r="BC72" s="1641"/>
      <c r="BD72" s="1641"/>
      <c r="BE72" s="1641"/>
      <c r="BF72" s="1641"/>
      <c r="BG72" s="1641"/>
      <c r="BH72" s="1641"/>
      <c r="BI72" s="1641"/>
      <c r="BJ72" s="1641"/>
      <c r="BK72" s="1641"/>
      <c r="BL72" s="1641"/>
      <c r="BM72" s="1641"/>
      <c r="BN72" s="1641"/>
      <c r="BO72" s="1641"/>
      <c r="BP72" s="1641"/>
      <c r="BQ72" s="1641"/>
      <c r="BR72" s="1641"/>
      <c r="BS72" s="1641"/>
      <c r="BT72" s="1641"/>
      <c r="BU72" s="1641"/>
      <c r="BV72" s="1641"/>
      <c r="BW72" s="1641"/>
      <c r="BX72" s="1641"/>
      <c r="BY72" s="1641"/>
      <c r="BZ72" s="1641"/>
      <c r="CA72" s="1641"/>
      <c r="CB72" s="1641"/>
      <c r="CC72" s="1641"/>
      <c r="CD72" s="1641"/>
      <c r="CE72" s="1641"/>
      <c r="CF72" s="1641"/>
      <c r="CG72" s="1641"/>
      <c r="CH72" s="1641"/>
      <c r="CI72" s="1641"/>
      <c r="CJ72" s="1641"/>
      <c r="CK72" s="1641"/>
      <c r="CL72" s="1641"/>
      <c r="CM72" s="1641"/>
      <c r="CN72" s="1641"/>
      <c r="CO72" s="1641"/>
      <c r="CP72" s="1641"/>
      <c r="CQ72" s="1641"/>
      <c r="CR72" s="1641"/>
      <c r="CS72" s="1641"/>
      <c r="CT72" s="1641"/>
      <c r="CU72" s="1641"/>
      <c r="CV72" s="1641"/>
      <c r="CW72" s="1641"/>
      <c r="CX72" s="1641"/>
      <c r="CY72" s="1641"/>
      <c r="CZ72" s="1641"/>
      <c r="DA72" s="1641"/>
      <c r="DB72" s="1641"/>
      <c r="DC72" s="1641"/>
      <c r="DD72" s="1641"/>
      <c r="DE72" s="1641"/>
      <c r="DF72" s="1641"/>
      <c r="DG72" s="1641"/>
      <c r="DH72" s="1641"/>
      <c r="DI72" s="1641"/>
      <c r="DJ72" s="1641"/>
      <c r="DK72" s="1641"/>
      <c r="DL72" s="1641"/>
      <c r="DM72" s="1641"/>
      <c r="DN72" s="1641"/>
      <c r="DO72" s="1641"/>
      <c r="DP72" s="1641"/>
      <c r="DQ72" s="1641"/>
      <c r="DR72" s="2722"/>
      <c r="DU72" s="1161"/>
      <c r="DV72" s="1161"/>
      <c r="DW72" s="1161"/>
      <c r="DX72" s="1161"/>
      <c r="DY72" s="1161"/>
      <c r="DZ72" s="1161">
        <v>11</v>
      </c>
    </row>
    <row customHeight="1" ht="35.699999999999996">
      <c r="P73" s="515"/>
      <c r="U73" s="1259"/>
      <c r="V73" s="2291"/>
      <c r="W73" s="2291"/>
      <c r="X73" s="2291"/>
      <c r="Y73" s="2291"/>
      <c r="Z73" s="2291"/>
      <c r="AA73" s="2291"/>
      <c r="AB73" s="2291"/>
      <c r="AC73" s="2291"/>
      <c r="AD73" s="2291"/>
      <c r="AE73" s="2291"/>
      <c r="AF73" s="2291"/>
      <c r="AG73" s="2291"/>
      <c r="AH73" s="2291"/>
      <c r="AI73" s="2291"/>
      <c r="AJ73" s="2291"/>
      <c r="AK73" s="2291"/>
      <c r="AL73" s="2291"/>
      <c r="AM73" s="2291"/>
      <c r="AN73" s="2291"/>
      <c r="AO73" s="2291"/>
      <c r="AP73" s="2391"/>
      <c r="AQ73" s="2391"/>
      <c r="AR73" s="2391"/>
      <c r="AS73" s="2391"/>
      <c r="AT73" s="2391"/>
      <c r="AU73" s="2391"/>
      <c r="AV73" s="2391"/>
      <c r="AW73" s="2391"/>
      <c r="AX73" s="2391"/>
      <c r="AY73" s="2391"/>
      <c r="AZ73" s="2391"/>
      <c r="BA73" s="2391"/>
      <c r="BB73" s="2391"/>
      <c r="BC73" s="2391"/>
      <c r="BD73" s="2391"/>
      <c r="BE73" s="2391"/>
      <c r="BF73" s="2391"/>
      <c r="BG73" s="2391"/>
      <c r="BH73" s="2391"/>
      <c r="BI73" s="2391"/>
      <c r="BJ73" s="2391"/>
      <c r="BK73" s="2391"/>
      <c r="BL73" s="2391"/>
      <c r="BM73" s="2391"/>
      <c r="BN73" s="2391"/>
      <c r="BO73" s="2391"/>
      <c r="BP73" s="2391"/>
      <c r="BQ73" s="2391"/>
      <c r="BR73" s="2391"/>
      <c r="BS73" s="2391"/>
      <c r="BT73" s="2391"/>
      <c r="BU73" s="2391"/>
      <c r="BV73" s="2391"/>
      <c r="BW73" s="2391"/>
      <c r="BX73" s="2391"/>
      <c r="BY73" s="2391"/>
      <c r="BZ73" s="2391"/>
      <c r="CA73" s="2391"/>
      <c r="CB73" s="2391"/>
      <c r="CC73" s="2391"/>
      <c r="CD73" s="2391"/>
      <c r="CE73" s="2391"/>
      <c r="CF73" s="2391"/>
      <c r="CG73" s="2391"/>
      <c r="CH73" s="2391"/>
      <c r="CI73" s="2391"/>
      <c r="CJ73" s="2391"/>
      <c r="CK73" s="2391"/>
      <c r="CL73" s="2391"/>
      <c r="CM73" s="2391"/>
      <c r="CN73" s="2391"/>
      <c r="CO73" s="2391"/>
      <c r="CP73" s="2391"/>
      <c r="CQ73" s="2391"/>
      <c r="CR73" s="2391"/>
      <c r="CS73" s="2391"/>
      <c r="CT73" s="2391"/>
      <c r="CU73" s="2391"/>
      <c r="CV73" s="2391"/>
      <c r="CW73" s="2391"/>
      <c r="CX73" s="2391"/>
      <c r="CY73" s="2391"/>
      <c r="CZ73" s="2391"/>
      <c r="DA73" s="2391"/>
      <c r="DB73" s="2391"/>
      <c r="DC73" s="2391"/>
      <c r="DD73" s="2391"/>
      <c r="DE73" s="2391"/>
      <c r="DF73" s="2391"/>
      <c r="DG73" s="2391"/>
      <c r="DH73" s="2391"/>
      <c r="DI73" s="2391"/>
      <c r="DJ73" s="2391"/>
      <c r="DK73" s="2391"/>
      <c r="DL73" s="2391"/>
      <c r="DM73" s="2391"/>
      <c r="DN73" s="2391"/>
      <c r="DO73" s="2391"/>
      <c r="DP73" s="2391"/>
      <c r="DQ73" s="2391"/>
      <c r="DR73" s="2744"/>
      <c r="DS73" s="2291"/>
      <c r="DT73" s="2291"/>
      <c r="DZ73" s="1161">
        <v>34</v>
      </c>
    </row>
    <row customHeight="1" ht="21">
      <c r="P74" s="515"/>
      <c r="V74" s="2291"/>
      <c r="W74" s="2291"/>
      <c r="X74" s="2291"/>
      <c r="Y74" s="2291"/>
      <c r="Z74" s="2291"/>
      <c r="AA74" s="2291"/>
      <c r="AB74" s="2291"/>
      <c r="AC74" s="2291"/>
      <c r="AD74" s="2291"/>
      <c r="AE74" s="2291"/>
      <c r="AF74" s="2291"/>
      <c r="AG74" s="2291"/>
      <c r="AH74" s="2291"/>
      <c r="AI74" s="2291"/>
      <c r="AJ74" s="2291"/>
      <c r="AK74" s="2291"/>
      <c r="AL74" s="2291"/>
      <c r="AM74" s="2291"/>
      <c r="AN74" s="2291"/>
      <c r="AO74" s="2291"/>
      <c r="AP74" s="2391"/>
      <c r="AQ74" s="2391"/>
      <c r="AR74" s="2391"/>
      <c r="AS74" s="2391"/>
      <c r="AT74" s="2391"/>
      <c r="AU74" s="2391"/>
      <c r="AV74" s="2391"/>
      <c r="AW74" s="2391"/>
      <c r="AX74" s="2391"/>
      <c r="AY74" s="2391"/>
      <c r="AZ74" s="2391"/>
      <c r="BA74" s="2391"/>
      <c r="BB74" s="2391"/>
      <c r="BC74" s="2391"/>
      <c r="BD74" s="2391"/>
      <c r="BE74" s="2391"/>
      <c r="BF74" s="2391"/>
      <c r="BG74" s="2391"/>
      <c r="BH74" s="2391"/>
      <c r="BI74" s="2391"/>
      <c r="BJ74" s="2391"/>
      <c r="BK74" s="2391"/>
      <c r="BL74" s="2391"/>
      <c r="BM74" s="2391"/>
      <c r="BN74" s="2391"/>
      <c r="BO74" s="2391"/>
      <c r="BP74" s="2391"/>
      <c r="BQ74" s="2391"/>
      <c r="BR74" s="2391"/>
      <c r="BS74" s="2391"/>
      <c r="BT74" s="2391"/>
      <c r="BU74" s="2391"/>
      <c r="BV74" s="2391"/>
      <c r="BW74" s="2391"/>
      <c r="BX74" s="2391"/>
      <c r="BY74" s="2391"/>
      <c r="BZ74" s="2391"/>
      <c r="CA74" s="2391"/>
      <c r="CB74" s="2391"/>
      <c r="CC74" s="2391"/>
      <c r="CD74" s="2391"/>
      <c r="CE74" s="2391"/>
      <c r="CF74" s="2391"/>
      <c r="CG74" s="2391"/>
      <c r="CH74" s="2391"/>
      <c r="CI74" s="2391"/>
      <c r="CJ74" s="2391"/>
      <c r="CK74" s="2391"/>
      <c r="CL74" s="2391"/>
      <c r="CM74" s="2391"/>
      <c r="CN74" s="2391"/>
      <c r="CO74" s="2391"/>
      <c r="CP74" s="2391"/>
      <c r="CQ74" s="2391"/>
      <c r="CR74" s="2391"/>
      <c r="CS74" s="2391"/>
      <c r="CT74" s="2391"/>
      <c r="CU74" s="2391"/>
      <c r="CV74" s="2391"/>
      <c r="CW74" s="2391"/>
      <c r="CX74" s="2391"/>
      <c r="CY74" s="2391"/>
      <c r="CZ74" s="2391"/>
      <c r="DA74" s="2391"/>
      <c r="DB74" s="2391"/>
      <c r="DC74" s="2391"/>
      <c r="DD74" s="2391"/>
      <c r="DE74" s="2391"/>
      <c r="DF74" s="2391"/>
      <c r="DG74" s="2391"/>
      <c r="DH74" s="2391"/>
      <c r="DI74" s="2391"/>
      <c r="DJ74" s="2391"/>
      <c r="DK74" s="2391"/>
      <c r="DL74" s="2391"/>
      <c r="DM74" s="2391"/>
      <c r="DN74" s="2391"/>
      <c r="DO74" s="2391"/>
      <c r="DP74" s="2391"/>
      <c r="DQ74" s="2391"/>
      <c r="DR74" s="2744"/>
      <c r="DS74" s="2291"/>
      <c r="DT74" s="2291"/>
      <c r="DZ74" s="1161">
        <v>20</v>
      </c>
    </row>
    <row customHeight="1" ht="14.699999999999998">
      <c r="P75" s="515"/>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641"/>
      <c r="BW75" s="1641"/>
      <c r="BX75" s="1641"/>
      <c r="BY75" s="1641"/>
      <c r="BZ75" s="1641"/>
      <c r="CA75" s="1641"/>
      <c r="CB75" s="1641"/>
      <c r="CC75" s="1641"/>
      <c r="CD75" s="1641"/>
      <c r="CE75" s="1641"/>
      <c r="CF75" s="1641"/>
      <c r="CG75" s="1641"/>
      <c r="CH75" s="1641"/>
      <c r="CI75" s="1641"/>
      <c r="CJ75" s="1641"/>
      <c r="CK75" s="1641"/>
      <c r="CL75" s="1641"/>
      <c r="CM75" s="1641"/>
      <c r="CN75" s="1641"/>
      <c r="CO75" s="1641"/>
      <c r="CP75" s="1641"/>
      <c r="CQ75" s="1641"/>
      <c r="CR75" s="1641"/>
      <c r="CS75" s="1641"/>
      <c r="CT75" s="1641"/>
      <c r="CU75" s="1641"/>
      <c r="CV75" s="1641"/>
      <c r="CW75" s="1641"/>
      <c r="CX75" s="1641"/>
      <c r="CY75" s="1641"/>
      <c r="CZ75" s="1641"/>
      <c r="DA75" s="1641"/>
      <c r="DB75" s="1641"/>
      <c r="DC75" s="1641"/>
      <c r="DD75" s="1641"/>
      <c r="DE75" s="1641"/>
      <c r="DF75" s="1641"/>
      <c r="DG75" s="1641"/>
      <c r="DH75" s="1641"/>
      <c r="DI75" s="1641"/>
      <c r="DJ75" s="1641"/>
      <c r="DK75" s="1641"/>
      <c r="DL75" s="1641"/>
      <c r="DM75" s="1641"/>
      <c r="DN75" s="1641"/>
      <c r="DO75" s="1641"/>
      <c r="DP75" s="1641"/>
      <c r="DQ75" s="1641"/>
      <c r="DR75" s="2722"/>
      <c r="DZ75" s="1161">
        <v>14</v>
      </c>
    </row>
    <row customHeight="1" ht="28.5">
      <c r="P76" s="515"/>
      <c r="V76" s="2291"/>
      <c r="W76" s="2291"/>
      <c r="X76" s="2291"/>
      <c r="Y76" s="2291"/>
      <c r="Z76" s="2291"/>
      <c r="AA76" s="2291"/>
      <c r="AB76" s="2291"/>
      <c r="AC76" s="2291"/>
      <c r="AD76" s="2291"/>
      <c r="AE76" s="2291"/>
      <c r="AF76" s="2291"/>
      <c r="AG76" s="2291"/>
      <c r="AH76" s="2291"/>
      <c r="AI76" s="2291"/>
      <c r="AJ76" s="2291"/>
      <c r="AK76" s="2291"/>
      <c r="AL76" s="2291"/>
      <c r="AM76" s="2291"/>
      <c r="AN76" s="2291"/>
      <c r="AO76" s="2291"/>
      <c r="AP76" s="2391"/>
      <c r="AQ76" s="2391"/>
      <c r="AR76" s="2391"/>
      <c r="AS76" s="2391"/>
      <c r="AT76" s="2391"/>
      <c r="AU76" s="2391"/>
      <c r="AV76" s="2391"/>
      <c r="AW76" s="2391"/>
      <c r="AX76" s="2391"/>
      <c r="AY76" s="2391"/>
      <c r="AZ76" s="2391"/>
      <c r="BA76" s="2391"/>
      <c r="BB76" s="2391"/>
      <c r="BC76" s="2391"/>
      <c r="BD76" s="2391"/>
      <c r="BE76" s="2391"/>
      <c r="BF76" s="2391"/>
      <c r="BG76" s="2391"/>
      <c r="BH76" s="2391"/>
      <c r="BI76" s="2391"/>
      <c r="BJ76" s="2391"/>
      <c r="BK76" s="2391"/>
      <c r="BL76" s="2391"/>
      <c r="BM76" s="2391"/>
      <c r="BN76" s="2391"/>
      <c r="BO76" s="2391"/>
      <c r="BP76" s="2391"/>
      <c r="BQ76" s="2391"/>
      <c r="BR76" s="2391"/>
      <c r="BS76" s="2391"/>
      <c r="BT76" s="2391"/>
      <c r="BU76" s="2391"/>
      <c r="BV76" s="2391"/>
      <c r="BW76" s="2391"/>
      <c r="BX76" s="2391"/>
      <c r="BY76" s="2391"/>
      <c r="BZ76" s="2391"/>
      <c r="CA76" s="2391"/>
      <c r="CB76" s="2391"/>
      <c r="CC76" s="2391"/>
      <c r="CD76" s="2391"/>
      <c r="CE76" s="2391"/>
      <c r="CF76" s="2391"/>
      <c r="CG76" s="2391"/>
      <c r="CH76" s="2391"/>
      <c r="CI76" s="2391"/>
      <c r="CJ76" s="2391"/>
      <c r="CK76" s="2391"/>
      <c r="CL76" s="2391"/>
      <c r="CM76" s="2391"/>
      <c r="CN76" s="2391"/>
      <c r="CO76" s="2391"/>
      <c r="CP76" s="2391"/>
      <c r="CQ76" s="2391"/>
      <c r="CR76" s="2391"/>
      <c r="CS76" s="2391"/>
      <c r="CT76" s="2391"/>
      <c r="CU76" s="2391"/>
      <c r="CV76" s="2391"/>
      <c r="CW76" s="2391"/>
      <c r="CX76" s="2391"/>
      <c r="CY76" s="2391"/>
      <c r="CZ76" s="2391"/>
      <c r="DA76" s="2391"/>
      <c r="DB76" s="2391"/>
      <c r="DC76" s="2391"/>
      <c r="DD76" s="2391"/>
      <c r="DE76" s="2391"/>
      <c r="DF76" s="2391"/>
      <c r="DG76" s="2391"/>
      <c r="DH76" s="2391"/>
      <c r="DI76" s="2391"/>
      <c r="DJ76" s="2391"/>
      <c r="DK76" s="2391"/>
      <c r="DL76" s="2391"/>
      <c r="DM76" s="2391"/>
      <c r="DN76" s="2391"/>
      <c r="DO76" s="2391"/>
      <c r="DP76" s="2391"/>
      <c r="DQ76" s="2391"/>
      <c r="DR76" s="2744"/>
      <c r="DS76" s="2291"/>
      <c r="DT76" s="2291"/>
      <c r="DZ76" s="1161">
        <v>27</v>
      </c>
    </row>
    <row customHeight="1" ht="18.75">
      <c r="P77" s="515"/>
      <c r="V77" s="2291"/>
      <c r="W77" s="2291"/>
      <c r="X77" s="2291"/>
      <c r="Y77" s="2291"/>
      <c r="Z77" s="2291"/>
      <c r="AA77" s="2291"/>
      <c r="AB77" s="2291"/>
      <c r="AC77" s="2291"/>
      <c r="AD77" s="2291"/>
      <c r="AE77" s="2291"/>
      <c r="AF77" s="2291"/>
      <c r="AG77" s="2291"/>
      <c r="AH77" s="2291"/>
      <c r="AI77" s="2291"/>
      <c r="AJ77" s="2291"/>
      <c r="AK77" s="2291"/>
      <c r="AL77" s="2291"/>
      <c r="AM77" s="2291"/>
      <c r="AN77" s="2291"/>
      <c r="AO77" s="2291"/>
      <c r="AP77" s="2391"/>
      <c r="AQ77" s="2391"/>
      <c r="AR77" s="2391"/>
      <c r="AS77" s="2391"/>
      <c r="AT77" s="2391"/>
      <c r="AU77" s="2391"/>
      <c r="AV77" s="2391"/>
      <c r="AW77" s="2391"/>
      <c r="AX77" s="2391"/>
      <c r="AY77" s="2391"/>
      <c r="AZ77" s="2391"/>
      <c r="BA77" s="2391"/>
      <c r="BB77" s="2391"/>
      <c r="BC77" s="2391"/>
      <c r="BD77" s="2391"/>
      <c r="BE77" s="2391"/>
      <c r="BF77" s="2391"/>
      <c r="BG77" s="2391"/>
      <c r="BH77" s="2391"/>
      <c r="BI77" s="2391"/>
      <c r="BJ77" s="2391"/>
      <c r="BK77" s="2391"/>
      <c r="BL77" s="2391"/>
      <c r="BM77" s="2391"/>
      <c r="BN77" s="2391"/>
      <c r="BO77" s="2391"/>
      <c r="BP77" s="2391"/>
      <c r="BQ77" s="2391"/>
      <c r="BR77" s="2391"/>
      <c r="BS77" s="2391"/>
      <c r="BT77" s="2391"/>
      <c r="BU77" s="2391"/>
      <c r="BV77" s="2391"/>
      <c r="BW77" s="2391"/>
      <c r="BX77" s="2391"/>
      <c r="BY77" s="2391"/>
      <c r="BZ77" s="2391"/>
      <c r="CA77" s="2391"/>
      <c r="CB77" s="2391"/>
      <c r="CC77" s="2391"/>
      <c r="CD77" s="2391"/>
      <c r="CE77" s="2391"/>
      <c r="CF77" s="2391"/>
      <c r="CG77" s="2391"/>
      <c r="CH77" s="2391"/>
      <c r="CI77" s="2391"/>
      <c r="CJ77" s="2391"/>
      <c r="CK77" s="2391"/>
      <c r="CL77" s="2391"/>
      <c r="CM77" s="2391"/>
      <c r="CN77" s="2391"/>
      <c r="CO77" s="2391"/>
      <c r="CP77" s="2391"/>
      <c r="CQ77" s="2391"/>
      <c r="CR77" s="2391"/>
      <c r="CS77" s="2391"/>
      <c r="CT77" s="2391"/>
      <c r="CU77" s="2391"/>
      <c r="CV77" s="2391"/>
      <c r="CW77" s="2391"/>
      <c r="CX77" s="2391"/>
      <c r="CY77" s="2391"/>
      <c r="CZ77" s="2391"/>
      <c r="DA77" s="2391"/>
      <c r="DB77" s="2391"/>
      <c r="DC77" s="2391"/>
      <c r="DD77" s="2391"/>
      <c r="DE77" s="2391"/>
      <c r="DF77" s="2391"/>
      <c r="DG77" s="2391"/>
      <c r="DH77" s="2391"/>
      <c r="DI77" s="2391"/>
      <c r="DJ77" s="2391"/>
      <c r="DK77" s="2391"/>
      <c r="DL77" s="2391"/>
      <c r="DM77" s="2391"/>
      <c r="DN77" s="2391"/>
      <c r="DO77" s="2391"/>
      <c r="DP77" s="2391"/>
      <c r="DQ77" s="2391"/>
      <c r="DR77" s="2744"/>
      <c r="DS77" s="2291"/>
      <c r="DT77" s="2291"/>
      <c r="DZ77" s="1161">
        <v>18</v>
      </c>
    </row>
    <row customHeight="1" ht="22.5" hidden="1">
      <c r="A78" s="1161" t="s">
        <v>83</v>
      </c>
      <c r="B78" s="1161">
        <v>0</v>
      </c>
      <c r="C78" s="1161">
        <v>0</v>
      </c>
      <c r="D78" s="1161">
        <v>0</v>
      </c>
      <c r="E78" s="1161">
        <v>0</v>
      </c>
      <c r="F78" s="1161">
        <v>0</v>
      </c>
      <c r="G78" s="1161">
        <v>0</v>
      </c>
      <c r="H78" s="1161">
        <v>0</v>
      </c>
      <c r="I78" s="1161">
        <v>0</v>
      </c>
      <c r="J78" s="1161">
        <v>0</v>
      </c>
      <c r="K78" s="1161">
        <v>0</v>
      </c>
      <c r="L78" s="1161">
        <v>0</v>
      </c>
      <c r="M78" s="1333">
        <v>0</v>
      </c>
      <c r="N78" s="1334">
        <v>0</v>
      </c>
      <c r="O78" s="1334">
        <v>0</v>
      </c>
      <c r="P78" s="1334">
        <v>0</v>
      </c>
      <c r="Q78" s="1334">
        <v>0</v>
      </c>
      <c r="R78" s="350">
        <v>3</v>
      </c>
      <c r="S78" s="350">
        <v>3</v>
      </c>
      <c r="T78" s="350">
        <v>3</v>
      </c>
      <c r="U78" s="587">
        <v>12</v>
      </c>
      <c r="V78" s="1161">
        <v>31</v>
      </c>
      <c r="W78" s="1161">
        <v>0</v>
      </c>
      <c r="X78" s="1161">
        <v>0</v>
      </c>
      <c r="Y78" s="1161">
        <v>0</v>
      </c>
      <c r="Z78" s="1161">
        <v>0</v>
      </c>
      <c r="AA78" s="1161">
        <v>0</v>
      </c>
      <c r="AB78" s="1161">
        <v>0</v>
      </c>
      <c r="AC78" s="1161">
        <v>0</v>
      </c>
      <c r="AD78" s="1161">
        <v>0</v>
      </c>
      <c r="AE78" s="1161">
        <v>0</v>
      </c>
      <c r="AF78" s="1161">
        <v>0</v>
      </c>
      <c r="AG78" s="1161">
        <v>21</v>
      </c>
      <c r="AH78" s="1161">
        <v>21</v>
      </c>
      <c r="AI78" s="1161">
        <v>21</v>
      </c>
      <c r="AJ78" s="1161">
        <v>21</v>
      </c>
      <c r="AK78" s="1161">
        <v>21</v>
      </c>
      <c r="AL78" s="1161">
        <v>11</v>
      </c>
      <c r="AM78" s="1161">
        <v>3</v>
      </c>
      <c r="AN78" s="1161">
        <v>11</v>
      </c>
      <c r="AO78" s="1161">
        <v>8</v>
      </c>
      <c r="AP78" s="1641">
        <v>0</v>
      </c>
      <c r="AQ78" s="1641">
        <v>0</v>
      </c>
      <c r="AR78" s="1641">
        <v>0</v>
      </c>
      <c r="AS78" s="1641">
        <v>0</v>
      </c>
      <c r="AT78" s="1641">
        <v>0</v>
      </c>
      <c r="AU78" s="1641">
        <v>0</v>
      </c>
      <c r="AV78" s="1641">
        <v>0</v>
      </c>
      <c r="AW78" s="1641">
        <v>0</v>
      </c>
      <c r="AX78" s="1641">
        <v>0</v>
      </c>
      <c r="AY78" s="1641">
        <v>0</v>
      </c>
      <c r="AZ78" s="1641">
        <v>0</v>
      </c>
      <c r="BA78" s="1641">
        <v>0</v>
      </c>
      <c r="BB78" s="1641">
        <v>0</v>
      </c>
      <c r="BC78" s="1641">
        <v>0</v>
      </c>
      <c r="BD78" s="1641">
        <v>0</v>
      </c>
      <c r="BE78" s="1641">
        <v>0</v>
      </c>
      <c r="BF78" s="1641">
        <v>0</v>
      </c>
      <c r="BG78" s="1641">
        <v>0</v>
      </c>
      <c r="BH78" s="1641">
        <v>0</v>
      </c>
      <c r="BI78" s="1641">
        <v>0</v>
      </c>
      <c r="BJ78" s="1641">
        <v>0</v>
      </c>
      <c r="BK78" s="1641">
        <v>0</v>
      </c>
      <c r="BL78" s="1641">
        <v>0</v>
      </c>
      <c r="BM78" s="1641">
        <v>0</v>
      </c>
      <c r="BN78" s="1641">
        <v>0</v>
      </c>
      <c r="BO78" s="1641">
        <v>0</v>
      </c>
      <c r="BP78" s="1641">
        <v>0</v>
      </c>
      <c r="BQ78" s="1641">
        <v>0</v>
      </c>
      <c r="BR78" s="1641">
        <v>0</v>
      </c>
      <c r="BS78" s="1641">
        <v>0</v>
      </c>
      <c r="BT78" s="1641">
        <v>0</v>
      </c>
      <c r="BU78" s="1641">
        <v>0</v>
      </c>
      <c r="BV78" s="1641">
        <v>0</v>
      </c>
      <c r="BW78" s="1641">
        <v>0</v>
      </c>
      <c r="BX78" s="1641">
        <v>0</v>
      </c>
      <c r="BY78" s="1641">
        <v>0</v>
      </c>
      <c r="BZ78" s="1641">
        <v>0</v>
      </c>
      <c r="CA78" s="1641">
        <v>0</v>
      </c>
      <c r="CB78" s="1641">
        <v>0</v>
      </c>
      <c r="CC78" s="1641">
        <v>0</v>
      </c>
      <c r="CD78" s="1641">
        <v>0</v>
      </c>
      <c r="CE78" s="1641">
        <v>0</v>
      </c>
      <c r="CF78" s="1641">
        <v>0</v>
      </c>
      <c r="CG78" s="1641">
        <v>0</v>
      </c>
      <c r="CH78" s="1641">
        <v>0</v>
      </c>
      <c r="CI78" s="1641">
        <v>0</v>
      </c>
      <c r="CJ78" s="1641">
        <v>0</v>
      </c>
      <c r="CK78" s="1641">
        <v>0</v>
      </c>
      <c r="CL78" s="1641">
        <v>0</v>
      </c>
      <c r="CM78" s="1641">
        <v>0</v>
      </c>
      <c r="CN78" s="1641">
        <v>0</v>
      </c>
      <c r="CO78" s="1641">
        <v>0</v>
      </c>
      <c r="CP78" s="1641">
        <v>0</v>
      </c>
      <c r="CQ78" s="1641">
        <v>0</v>
      </c>
      <c r="CR78" s="1641">
        <v>0</v>
      </c>
      <c r="CS78" s="1641">
        <v>0</v>
      </c>
      <c r="CT78" s="1641">
        <v>0</v>
      </c>
      <c r="CU78" s="1641">
        <v>0</v>
      </c>
      <c r="CV78" s="1641">
        <v>0</v>
      </c>
      <c r="CW78" s="1641">
        <v>0</v>
      </c>
      <c r="CX78" s="1641">
        <v>0</v>
      </c>
      <c r="CY78" s="1641">
        <v>0</v>
      </c>
      <c r="CZ78" s="1641">
        <v>0</v>
      </c>
      <c r="DA78" s="1641">
        <v>0</v>
      </c>
      <c r="DB78" s="1641">
        <v>0</v>
      </c>
      <c r="DC78" s="1641">
        <v>0</v>
      </c>
      <c r="DD78" s="1641">
        <v>0</v>
      </c>
      <c r="DE78" s="1641">
        <v>0</v>
      </c>
      <c r="DF78" s="1641">
        <v>0</v>
      </c>
      <c r="DG78" s="1641">
        <v>0</v>
      </c>
      <c r="DH78" s="1641">
        <v>0</v>
      </c>
      <c r="DI78" s="1641">
        <v>0</v>
      </c>
      <c r="DJ78" s="1641">
        <v>0</v>
      </c>
      <c r="DK78" s="1641">
        <v>0</v>
      </c>
      <c r="DL78" s="1641">
        <v>0</v>
      </c>
      <c r="DM78" s="1641">
        <v>0</v>
      </c>
      <c r="DN78" s="1641">
        <v>0</v>
      </c>
      <c r="DO78" s="1641">
        <v>0</v>
      </c>
      <c r="DP78" s="1641">
        <v>0</v>
      </c>
      <c r="DQ78" s="1641">
        <v>0</v>
      </c>
      <c r="DR78" s="2722">
        <v>0</v>
      </c>
      <c r="DS78" s="1161">
        <v>4</v>
      </c>
      <c r="DT78" s="1161">
        <v>115</v>
      </c>
      <c r="DU78" s="517">
        <v>10</v>
      </c>
      <c r="DV78" s="517">
        <v>10</v>
      </c>
      <c r="DW78" s="517">
        <v>10</v>
      </c>
      <c r="DX78" s="517">
        <v>10</v>
      </c>
      <c r="DY78" s="517">
        <v>10</v>
      </c>
      <c r="DZ78" s="1161">
        <v>23</v>
      </c>
    </row>
  </sheetData>
  <sheetProtection formatColumns="0" formatRows="0" autoFilter="0" sort="0" insertRows="0" insertColumns="1" deleteRows="0" deleteColumns="0"/>
  <mergeCells count="417">
    <mergeCell ref="V77:DT77"/>
    <mergeCell ref="U39:V39"/>
    <mergeCell ref="X39:AE39"/>
    <mergeCell ref="AG39:AN39"/>
    <mergeCell ref="U38:V38"/>
    <mergeCell ref="X38:AE38"/>
    <mergeCell ref="AG38:AN38"/>
    <mergeCell ref="AL55:AL58"/>
    <mergeCell ref="AM55:AM58"/>
    <mergeCell ref="AN55:AN58"/>
    <mergeCell ref="AO55:AO58"/>
    <mergeCell ref="V76:DT76"/>
    <mergeCell ref="DT42:DT47"/>
    <mergeCell ref="DT56:DT59"/>
    <mergeCell ref="V73:DT73"/>
    <mergeCell ref="V74:DT74"/>
    <mergeCell ref="Y44:AB44"/>
    <mergeCell ref="Y45:Y47"/>
    <mergeCell ref="Z45:AB45"/>
    <mergeCell ref="AA46:AB46"/>
    <mergeCell ref="Z46:Z47"/>
    <mergeCell ref="AC46:AC47"/>
    <mergeCell ref="AD46:AE47"/>
    <mergeCell ref="AC44:AE45"/>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AC55:AC58"/>
    <mergeCell ref="AE55:AE58"/>
    <mergeCell ref="AD55:AD58"/>
    <mergeCell ref="E49:E70"/>
    <mergeCell ref="X49:AF49"/>
    <mergeCell ref="AG49:DS49"/>
    <mergeCell ref="F50:F69"/>
    <mergeCell ref="X50:AF50"/>
    <mergeCell ref="AG50:DS50"/>
    <mergeCell ref="G51:G68"/>
    <mergeCell ref="X51:AF51"/>
    <mergeCell ref="AG51:DS51"/>
    <mergeCell ref="H52:H67"/>
    <mergeCell ref="X52:AF52"/>
    <mergeCell ref="AG52:DS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DT62:DT65"/>
    <mergeCell ref="J60:J65"/>
    <mergeCell ref="R60:R65"/>
    <mergeCell ref="X60:AF60"/>
    <mergeCell ref="AG60:DS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1:BD64"/>
    <mergeCell ref="BE61:BE64"/>
    <mergeCell ref="BF61:BF64"/>
    <mergeCell ref="BG61:BG64"/>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1:BM64"/>
    <mergeCell ref="BN61:BN64"/>
    <mergeCell ref="BO61:BO64"/>
    <mergeCell ref="BP61:BP64"/>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1:BV64"/>
    <mergeCell ref="BW61:BW64"/>
    <mergeCell ref="BX61:BX64"/>
    <mergeCell ref="BY61:BY64"/>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1:CE64"/>
    <mergeCell ref="CF61:CF64"/>
    <mergeCell ref="CG61:CG64"/>
    <mergeCell ref="CH61:CH64"/>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61:CN64"/>
    <mergeCell ref="CO61:CO64"/>
    <mergeCell ref="CP61:CP64"/>
    <mergeCell ref="CQ61:CQ64"/>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61:CW64"/>
    <mergeCell ref="CX61:CX64"/>
    <mergeCell ref="CY61:CY64"/>
    <mergeCell ref="CZ61:CZ64"/>
    <mergeCell ref="DA39:DH39"/>
    <mergeCell ref="DA38:DH38"/>
    <mergeCell ref="DB44:DE44"/>
    <mergeCell ref="DB45:DB47"/>
    <mergeCell ref="DC45:DE45"/>
    <mergeCell ref="DD46:DE46"/>
    <mergeCell ref="DC46:DC47"/>
    <mergeCell ref="DF46:DF47"/>
    <mergeCell ref="DG46:DH47"/>
    <mergeCell ref="DF44:DH45"/>
    <mergeCell ref="DF8:DF11"/>
    <mergeCell ref="DG8:DG11"/>
    <mergeCell ref="DH8:DH11"/>
    <mergeCell ref="DI8:DI11"/>
    <mergeCell ref="DA33:DH33"/>
    <mergeCell ref="DA34:DH34"/>
    <mergeCell ref="DA35:DH35"/>
    <mergeCell ref="DA36:DH36"/>
    <mergeCell ref="DA41:DI41"/>
    <mergeCell ref="DA43:DH43"/>
    <mergeCell ref="DI43:DI47"/>
    <mergeCell ref="DA44:DA47"/>
    <mergeCell ref="DG48:DH48"/>
    <mergeCell ref="DF55:DF58"/>
    <mergeCell ref="DG55:DG58"/>
    <mergeCell ref="DH55:DH58"/>
    <mergeCell ref="DI55:DI58"/>
    <mergeCell ref="DF61:DF64"/>
    <mergeCell ref="DG61:DG64"/>
    <mergeCell ref="DH61:DH64"/>
    <mergeCell ref="DI61:DI64"/>
    <mergeCell ref="DJ39:DQ39"/>
    <mergeCell ref="DJ38:DQ38"/>
    <mergeCell ref="DK44:DN44"/>
    <mergeCell ref="DK45:DK47"/>
    <mergeCell ref="DL45:DN45"/>
    <mergeCell ref="DM46:DN46"/>
    <mergeCell ref="DL46:DL47"/>
    <mergeCell ref="DO46:DO47"/>
    <mergeCell ref="DP46:DQ47"/>
    <mergeCell ref="DO44:DQ45"/>
    <mergeCell ref="DO8:DO11"/>
    <mergeCell ref="DP8:DP11"/>
    <mergeCell ref="DQ8:DQ11"/>
    <mergeCell ref="DR8:DR11"/>
    <mergeCell ref="DJ33:DQ33"/>
    <mergeCell ref="DJ34:DQ34"/>
    <mergeCell ref="DJ35:DQ35"/>
    <mergeCell ref="DJ36:DQ36"/>
    <mergeCell ref="DJ41:DR41"/>
    <mergeCell ref="DJ43:DQ43"/>
    <mergeCell ref="DR43:DR47"/>
    <mergeCell ref="DJ44:DJ47"/>
    <mergeCell ref="DP48:DQ48"/>
    <mergeCell ref="DO55:DO58"/>
    <mergeCell ref="DP55:DP58"/>
    <mergeCell ref="DQ55:DQ58"/>
    <mergeCell ref="DR55:DR58"/>
    <mergeCell ref="DO61:DO64"/>
    <mergeCell ref="DP61:DP64"/>
    <mergeCell ref="DQ61:DQ64"/>
    <mergeCell ref="DR61:DR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DR393278 AO327742:DR327742 AO524350:DR524350 AO55 AV55 AX55 BE55 BG55 BN55 BP55 BW55 BY55 CF55 CH55 CO55 CQ55 CX55 CZ55 DG55 DI55 DP55 DR55 AO589886:DR589886 AO655422:DR655422 AO19:AO21 AO720958:DR720958 AO786494:DR786494 AO852030:DR852030 AO917566:DR917566 AO983102:DR983102 AO65598:DR65598 AO131134:DR131134 AO458814:DR458814 AF55 AO196670:DR196670 AF8 AD8 AM55 AM19:AM21 AO262206:DR262206 AD55 AO8 AV8 AX8 BE8 BG8 BN8 BP8 BW8 BY8 CF8 CH8 CO8 CQ8 CX8 CZ8 DG8 DI8 DP8 DR8 AM8 AD61 AF61 AM61 AO61 AV61 AX61 BE61 BG61 BN61 BP61 BW61 BY61 CF61 CH61 CO61 CQ61 CX61 CZ61 DG61 DI61 DP61 DR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BC10 BC11 BC57 BC63 BC64 BL10 BL11 BL57 BL63 BL64 BU10 BU11 BU57 BU63 BU64 CD10 CD11 CD57 CD63 CD64 CM10 CM11 CM57 CM63 CM64 CV10 CV11 CV57 CV63 CV64 DE10 DE11 DE57 DE63 DE64 DN10 DN11 DN57 DN63 DN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BD8 BF8 BD55 BF55 BD61 BF61 BM8 BO8 BM55 BO55 BM61 BO61 BV8 BX8 BV55 BX55 BV61 BX61 CE8 CG8 CE55 CG55 CE61 CG61 CN8 CP8 CN55 CP55 CN61 CP61 CW8 CY8 CW55 CY55 CW61 CY61 DF8 DH8 DF55 DH55 DF61 DH61 DO8 DQ8 DO55 DQ55 DO61 DQ61"/>
    <dataValidation type="textLength" operator="lessThanOrEqual" allowBlank="1" showInputMessage="1" showErrorMessage="1" errorTitle="Ошибка" error="Допускается ввод не более 900 символов!" sqref="DT65592:DT65599 DT131128:DT131135 DT196664:DT196671 DT262200:DT262207 DT327736:DT327743 DT393272:DT393279 DT458808:DT458815 DT524344:DT524351 DT589880:DT589887 DT655416:DT655423 DT720952:DT720959 DT786488:DT786495 DT852024:DT852031 DT917560:DT917567 DT983096:DT983103">
      <formula1>900</formula1>
    </dataValidation>
    <dataValidation allowBlank="1" sqref="U131136:DT131142 U196672:DT196678 U262208:DT262214 U327744:DT327750 U393280:DT393286 U458816:DT458822 U524352:DT524358 U589888:DT589894 U655424:DT655430 U720960:DT720966 U786496:DT786502 U852032:DT852038 U917568:DT917574 U983104:DT983110 U65600:DT65606"/>
    <dataValidation type="list" allowBlank="1" showInputMessage="1" errorTitle="Ошибка" error="Выберите значение из списка" prompt="Выберите значение из списка" sqref="X983101:DS983101 X65597:DS65597 X131133:DS131133 X196669:DS196669 X262205:DS262205 X327741:DS327741 X393277:DS393277 X458813:DS458813 X524349:DS524349 X589885:DS589885 X655421:DS655421 X720957:DS720957 X786493:DS786493 X852029:DS852029 X917565:DS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1DAFCA-ABFD-0D1E-87B3-0.BC19A7C9}" mc:Ignorable="x14ac xr xr2 xr3">
  <sheetPr>
    <tabColor rgb="FFCCCCFF"/>
  </sheetPr>
  <dimension ref="A1:Q79"/>
  <sheetViews>
    <sheetView topLeftCell="A1" showGridLines="0" zoomScale="90" workbookViewId="0">
      <selection activeCell="F66" sqref="F6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PP110.OPEN.INFO.REQUEST.HEAT.EIAS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46023</v>
      </c>
      <c r="G11" s="83"/>
      <c r="H11" s="779" t="s">
        <v>22</v>
      </c>
      <c r="J11" s="882" t="s">
        <v>23</v>
      </c>
      <c r="Q11" s="80">
        <v>0</v>
      </c>
    </row>
    <row customHeight="1" ht="22.5">
      <c r="A12" s="2104"/>
      <c r="D12" s="81"/>
      <c r="E12" s="1171" t="s">
        <v>24</v>
      </c>
      <c r="F12" s="1738">
        <v>47848</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757">
        <v>45994</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57">
        <v>46023</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1738">
        <v>45777</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757">
        <v>45989</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758" t="s">
        <v>45</v>
      </c>
      <c r="G27" s="79"/>
      <c r="Q27" s="80">
        <v>0</v>
      </c>
    </row>
    <row customHeight="1" ht="24.75" hidden="1">
      <c r="D28" s="81"/>
      <c r="E28" s="397" t="s">
        <v>46</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53</v>
      </c>
      <c r="F36" s="1216" t="s">
        <v>54</v>
      </c>
      <c r="G36" s="83"/>
      <c r="Q36" s="80">
        <v>0</v>
      </c>
    </row>
    <row customHeight="1" ht="21">
      <c r="A37" s="885"/>
      <c r="D37" s="85"/>
      <c r="E37" s="397" t="s">
        <v>55</v>
      </c>
      <c r="F37" s="1216" t="s">
        <v>56</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57</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hidden="1">
      <c r="A43" s="790"/>
      <c r="B43" s="419"/>
      <c r="C43" s="414"/>
      <c r="D43" s="416"/>
      <c r="E43" s="397" t="s">
        <v>58</v>
      </c>
      <c r="F43" s="716" t="s">
        <v>19</v>
      </c>
      <c r="G43" s="79"/>
      <c r="I43" s="417"/>
      <c r="J43" s="882"/>
      <c r="Q43" s="415">
        <v>0</v>
      </c>
    </row>
    <row s="1641" customFormat="1" customHeight="1" ht="27" hidden="1">
      <c r="A44" s="790"/>
      <c r="B44" s="419"/>
      <c r="C44" s="414"/>
      <c r="D44" s="416"/>
      <c r="E44" s="1171" t="s">
        <v>59</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60</v>
      </c>
      <c r="F46" s="716" t="s">
        <v>19</v>
      </c>
      <c r="G46" s="79"/>
      <c r="H46" s="415"/>
      <c r="I46" s="417"/>
      <c r="J46" s="882"/>
      <c r="Q46" s="436">
        <v>0</v>
      </c>
    </row>
    <row s="1641" customFormat="1" customHeight="1" ht="24.75">
      <c r="A47" s="790"/>
      <c r="B47" s="419"/>
      <c r="C47" s="414"/>
      <c r="D47" s="416"/>
      <c r="E47" s="1171" t="s">
        <v>61</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62</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63</v>
      </c>
      <c r="F53" s="1054" t="s">
        <v>19</v>
      </c>
      <c r="G53" s="538"/>
      <c r="I53" s="540"/>
      <c r="J53" s="884"/>
      <c r="P53" s="541"/>
      <c r="Q53" s="539">
        <v>0</v>
      </c>
    </row>
    <row s="1641" customFormat="1" customHeight="1" ht="27" hidden="1">
      <c r="A54" s="792"/>
      <c r="B54" s="419"/>
      <c r="C54" s="536"/>
      <c r="D54" s="537"/>
      <c r="E54" s="397" t="s">
        <v>64</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65</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66</v>
      </c>
      <c r="F58" s="1054" t="s">
        <v>67</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68</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69</v>
      </c>
      <c r="F62" s="1677" t="s">
        <v>67</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70</v>
      </c>
      <c r="F64" s="222" t="s">
        <v>71</v>
      </c>
      <c r="G64" s="83"/>
      <c r="Q64" s="80">
        <v>20</v>
      </c>
    </row>
    <row customHeight="1" ht="21">
      <c r="A65" s="793"/>
      <c r="B65" s="105"/>
      <c r="D65" s="88"/>
      <c r="E65" s="397" t="s">
        <v>72</v>
      </c>
      <c r="F65" s="222" t="s">
        <v>73</v>
      </c>
      <c r="G65" s="83"/>
      <c r="Q65" s="80">
        <v>20</v>
      </c>
    </row>
    <row customHeight="1" ht="36.75">
      <c r="D66" s="81"/>
      <c r="E66" s="399" t="s">
        <v>74</v>
      </c>
      <c r="F66" s="1060"/>
      <c r="G66" s="79"/>
      <c r="Q66" s="80">
        <v>35</v>
      </c>
    </row>
    <row customHeight="1" ht="21">
      <c r="A67" s="793"/>
      <c r="D67" s="416"/>
      <c r="E67" s="397" t="s">
        <v>75</v>
      </c>
      <c r="F67" s="277" t="s">
        <v>76</v>
      </c>
      <c r="G67" s="83"/>
      <c r="Q67" s="80">
        <v>20</v>
      </c>
    </row>
    <row customHeight="1" ht="21">
      <c r="A68" s="793"/>
      <c r="B68" s="105"/>
      <c r="D68" s="88"/>
      <c r="E68" s="397" t="s">
        <v>77</v>
      </c>
      <c r="F68" s="277" t="s">
        <v>78</v>
      </c>
      <c r="G68" s="83"/>
      <c r="Q68" s="80">
        <v>20</v>
      </c>
    </row>
    <row customHeight="1" ht="21">
      <c r="A69" s="793"/>
      <c r="B69" s="105"/>
      <c r="D69" s="88"/>
      <c r="E69" s="397" t="s">
        <v>79</v>
      </c>
      <c r="F69" s="277" t="s">
        <v>80</v>
      </c>
      <c r="G69" s="83"/>
      <c r="Q69" s="80">
        <v>20</v>
      </c>
    </row>
    <row customHeight="1" ht="21">
      <c r="D70" s="416"/>
      <c r="E70" s="397" t="s">
        <v>81</v>
      </c>
      <c r="F70" s="277" t="s">
        <v>82</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83</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CEF78FB-1471-E973-C38D-0.BA67A571}"/>
    <hyperlink ref="H17" location="Титульный!H9" display="Как заполнить?" tooltip="Помощь по работе с полями отчётной формы" xr:uid="{21D8FBCE-4115-D2DE-55A6-0.4A95C7DB}"/>
    <hyperlink ref="H39" location="Титульный!H9" display="Как заполнить?" tooltip="Помощь по работе с полями отчётной формы" xr:uid="{045D900F-5924-97AC-A54B-0.E1ED7D04}"/>
    <hyperlink ref="H62" location="Титульный!H9" display="Как заполнить?" tooltip="Помощь по работе с полями отчётной формы" xr:uid="{0E8F2207-6864-5E9E-305F-0.80C85F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DF727-891B-7386-6C8F-0.C91D25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421</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422</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423</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424</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425</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426</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427</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428</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67</v>
      </c>
      <c r="Z8" s="2271"/>
      <c r="AA8" s="2113" t="s">
        <v>67</v>
      </c>
      <c r="AB8" s="2113" t="s">
        <v>19</v>
      </c>
      <c r="AC8" s="2332"/>
      <c r="AD8" s="2211">
        <v>1</v>
      </c>
      <c r="AE8" s="2333"/>
      <c r="AF8" s="2113" t="s">
        <v>19</v>
      </c>
      <c r="AG8" s="2332"/>
      <c r="AH8" s="2211">
        <v>1</v>
      </c>
      <c r="AI8" s="2333"/>
      <c r="AJ8" s="2113" t="s">
        <v>19</v>
      </c>
      <c r="AK8" s="317"/>
      <c r="AL8" s="1343">
        <v>1</v>
      </c>
      <c r="AM8" s="1404"/>
      <c r="AN8" s="757"/>
      <c r="AO8" s="1263"/>
      <c r="AP8" s="1740"/>
      <c r="AQ8" s="1465" t="s">
        <v>67</v>
      </c>
      <c r="AR8" s="1740"/>
      <c r="AS8" s="1465" t="s">
        <v>67</v>
      </c>
      <c r="AT8" s="1354"/>
      <c r="AU8" s="2259" t="s">
        <v>489</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490</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491</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492</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493</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170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171</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172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67</v>
      </c>
      <c r="AR19" s="1742"/>
      <c r="AS19" s="1466" t="s">
        <v>67</v>
      </c>
      <c r="BA19" s="1161">
        <v>0</v>
      </c>
    </row>
    <row customHeight="1" ht="14.25" hidden="1">
      <c r="AV20" s="502"/>
      <c r="AW20" s="502"/>
      <c r="AX20" s="502"/>
      <c r="AY20" s="502"/>
      <c r="AZ20" s="502"/>
      <c r="BA20" s="1161">
        <v>0</v>
      </c>
    </row>
    <row customHeight="1" ht="14.25" hidden="1">
      <c r="O21" s="1373" t="s">
        <v>439</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440</v>
      </c>
      <c r="P23" s="1514"/>
      <c r="Q23" s="1516"/>
      <c r="R23" s="1516"/>
      <c r="Y23" s="1513" t="s">
        <v>442</v>
      </c>
      <c r="AA23" s="1513" t="s">
        <v>443</v>
      </c>
      <c r="AB23" s="1513" t="s">
        <v>494</v>
      </c>
      <c r="AE23" s="1513" t="s">
        <v>495</v>
      </c>
      <c r="AF23" s="1513" t="s">
        <v>494</v>
      </c>
      <c r="AI23" s="1513" t="s">
        <v>496</v>
      </c>
      <c r="AJ23" s="1513" t="s">
        <v>494</v>
      </c>
      <c r="AM23" s="1513" t="s">
        <v>497</v>
      </c>
      <c r="AQ23" s="1513" t="s">
        <v>442</v>
      </c>
      <c r="AS23" s="1513" t="s">
        <v>443</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ИМУП «ПОСЖИЛКОМСЕРВИС»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445</v>
      </c>
      <c r="T31" s="2256"/>
      <c r="U31" s="1378"/>
      <c r="V31" s="2270" t="str">
        <f>IF(TITLE_DATE_PR_CHANGE="",IF(TITLE_DATE_PR="","",TITLE_DATE_PR),TITLE_DATE_PR_CHANGE)</f>
        <v>45989</v>
      </c>
      <c r="W31" s="2270"/>
      <c r="X31" s="2270"/>
      <c r="Y31" s="2270"/>
      <c r="Z31" s="2270"/>
      <c r="AA31" s="332"/>
      <c r="AB31" s="2270" t="str">
        <f>IF(TITLE_DATE_PR_CHANGE="",IF(TITLE_DATE_PR="","",TITLE_DATE_PR),TITLE_DATE_PR_CHANGE)</f>
        <v>45989</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446</v>
      </c>
      <c r="T32" s="2256"/>
      <c r="U32" s="1378"/>
      <c r="V32" s="2257" t="str">
        <f>IF(TITLE_NUMBER_PR_CHANGE="",IF(TITLE_NUMBER_PR="","",TITLE_NUMBER_PR),TITLE_NUMBER_PR_CHANGE)</f>
        <v>б/н</v>
      </c>
      <c r="W32" s="2257"/>
      <c r="X32" s="2257"/>
      <c r="Y32" s="2257"/>
      <c r="Z32" s="2257"/>
      <c r="AA32" s="332"/>
      <c r="AB32" s="2257" t="str">
        <f>IF(TITLE_NUMBER_PR_CHANGE="",IF(TITLE_NUMBER_PR="","",TITLE_NUMBER_PR),TITLE_NUMBER_PR_CHANGE)</f>
        <v>б/н</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445</v>
      </c>
      <c r="T35" s="2256"/>
      <c r="U35" s="1378"/>
      <c r="V35" s="2270" t="str">
        <f>IF(TITLE_DATE_PR_CHANGE="",IF(TITLE_DATE_PR="","",TITLE_DATE_PR),TITLE_DATE_PR_CHANGE)</f>
        <v>45989</v>
      </c>
      <c r="W35" s="2270"/>
      <c r="X35" s="2270"/>
      <c r="Y35" s="2270"/>
      <c r="Z35" s="2270"/>
      <c r="AA35" s="332"/>
      <c r="AB35" s="2270" t="str">
        <f>IF(TITLE_DATE_PR_CHANGE="",IF(TITLE_DATE_PR="","",TITLE_DATE_PR),TITLE_DATE_PR_CHANGE)</f>
        <v>45989</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446</v>
      </c>
      <c r="T36" s="2256"/>
      <c r="U36" s="1378"/>
      <c r="V36" s="2257" t="str">
        <f>IF(TITLE_NUMBER_PR_CHANGE="",IF(TITLE_NUMBER_PR="","",TITLE_NUMBER_PR),TITLE_NUMBER_PR_CHANGE)</f>
        <v>б/н</v>
      </c>
      <c r="W36" s="2257"/>
      <c r="X36" s="2257"/>
      <c r="Y36" s="2257"/>
      <c r="Z36" s="2257"/>
      <c r="AA36" s="332"/>
      <c r="AB36" s="2257" t="str">
        <f>IF(TITLE_NUMBER_PR_CHANGE="",IF(TITLE_NUMBER_PR="","",TITLE_NUMBER_PR),TITLE_NUMBER_PR_CHANGE)</f>
        <v>б/н</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449</v>
      </c>
      <c r="AB37" s="332"/>
      <c r="AC37" s="332"/>
      <c r="AD37" s="332"/>
      <c r="AE37" s="332"/>
      <c r="AF37" s="332"/>
      <c r="AG37" s="332"/>
      <c r="AH37" s="332"/>
      <c r="AI37" s="332"/>
      <c r="AJ37" s="332"/>
      <c r="AK37" s="332"/>
      <c r="AL37" s="332"/>
      <c r="AM37" s="332"/>
      <c r="AN37" s="332"/>
      <c r="AO37" s="332"/>
      <c r="AP37" s="332"/>
      <c r="AQ37" s="332"/>
      <c r="AR37" s="332"/>
      <c r="AS37" s="284" t="s">
        <v>449</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325</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326</v>
      </c>
      <c r="BA39" s="1161">
        <v>14</v>
      </c>
    </row>
    <row customHeight="1" ht="14.699999999999998">
      <c r="Q40" s="297"/>
      <c r="R40" s="382"/>
      <c r="S40" s="2279" t="s">
        <v>89</v>
      </c>
      <c r="T40" s="2215" t="s">
        <v>498</v>
      </c>
      <c r="U40" s="307"/>
      <c r="V40" s="2281"/>
      <c r="W40" s="2281"/>
      <c r="X40" s="2281"/>
      <c r="Y40" s="2281"/>
      <c r="Z40" s="2282"/>
      <c r="AA40" s="2342" t="s">
        <v>452</v>
      </c>
      <c r="AB40" s="2334" t="s">
        <v>499</v>
      </c>
      <c r="AC40" s="2297"/>
      <c r="AD40" s="2297"/>
      <c r="AE40" s="2335"/>
      <c r="AF40" s="2297" t="s">
        <v>500</v>
      </c>
      <c r="AG40" s="2297"/>
      <c r="AH40" s="2297"/>
      <c r="AI40" s="2335"/>
      <c r="AJ40" s="2334" t="s">
        <v>501</v>
      </c>
      <c r="AK40" s="2297"/>
      <c r="AL40" s="2297"/>
      <c r="AM40" s="2335"/>
      <c r="AN40" s="2334" t="s">
        <v>451</v>
      </c>
      <c r="AO40" s="2297"/>
      <c r="AP40" s="2281"/>
      <c r="AQ40" s="2281"/>
      <c r="AR40" s="2282"/>
      <c r="AS40" s="2283" t="s">
        <v>452</v>
      </c>
      <c r="AT40" s="2286" t="s">
        <v>454</v>
      </c>
      <c r="AU40" s="2133"/>
      <c r="BA40" s="1161">
        <v>14</v>
      </c>
    </row>
    <row customHeight="1" ht="35.699999999999996">
      <c r="Q41" s="297"/>
      <c r="R41" s="382"/>
      <c r="S41" s="2279"/>
      <c r="T41" s="2215"/>
      <c r="U41" s="1037"/>
      <c r="V41" s="2133" t="s">
        <v>502</v>
      </c>
      <c r="W41" s="2133"/>
      <c r="X41" s="2300" t="s">
        <v>458</v>
      </c>
      <c r="Y41" s="2319"/>
      <c r="Z41" s="2320"/>
      <c r="AA41" s="2343"/>
      <c r="AB41" s="2336"/>
      <c r="AC41" s="2337"/>
      <c r="AD41" s="2337"/>
      <c r="AE41" s="2338"/>
      <c r="AF41" s="2337"/>
      <c r="AG41" s="2337"/>
      <c r="AH41" s="2337"/>
      <c r="AI41" s="2338"/>
      <c r="AJ41" s="2336"/>
      <c r="AK41" s="2337"/>
      <c r="AL41" s="2337"/>
      <c r="AM41" s="2337"/>
      <c r="AN41" s="2133" t="s">
        <v>502</v>
      </c>
      <c r="AO41" s="2133"/>
      <c r="AP41" s="2319" t="s">
        <v>458</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459</v>
      </c>
      <c r="F43" s="1370" t="s">
        <v>460</v>
      </c>
      <c r="G43" s="1370" t="s">
        <v>461</v>
      </c>
      <c r="H43" s="1370" t="s">
        <v>462</v>
      </c>
      <c r="I43" s="1370" t="s">
        <v>463</v>
      </c>
      <c r="J43" s="1370" t="s">
        <v>464</v>
      </c>
      <c r="K43" s="1370" t="s">
        <v>465</v>
      </c>
      <c r="L43" s="1370" t="s">
        <v>440</v>
      </c>
      <c r="Q43" s="297"/>
      <c r="R43" s="382"/>
      <c r="S43" s="2279"/>
      <c r="T43" s="2215"/>
      <c r="U43" s="308"/>
      <c r="V43" s="1336" t="s">
        <v>503</v>
      </c>
      <c r="W43" s="1336" t="s">
        <v>504</v>
      </c>
      <c r="X43" s="1344" t="s">
        <v>468</v>
      </c>
      <c r="Y43" s="2276" t="s">
        <v>469</v>
      </c>
      <c r="Z43" s="2277"/>
      <c r="AA43" s="2344"/>
      <c r="AB43" s="2339"/>
      <c r="AC43" s="2340"/>
      <c r="AD43" s="2340"/>
      <c r="AE43" s="2341"/>
      <c r="AF43" s="2340"/>
      <c r="AG43" s="2340"/>
      <c r="AH43" s="2340"/>
      <c r="AI43" s="2341"/>
      <c r="AJ43" s="2339"/>
      <c r="AK43" s="2340"/>
      <c r="AL43" s="2340"/>
      <c r="AM43" s="2341"/>
      <c r="AN43" s="1866" t="s">
        <v>503</v>
      </c>
      <c r="AO43" s="1866" t="s">
        <v>504</v>
      </c>
      <c r="AP43" s="1344" t="s">
        <v>468</v>
      </c>
      <c r="AQ43" s="2276" t="s">
        <v>469</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111</v>
      </c>
      <c r="T44" s="1261" t="s">
        <v>112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225</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225</v>
      </c>
      <c r="B46" s="1369" t="s">
        <v>226</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422</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423</v>
      </c>
      <c r="AW46" s="506"/>
      <c r="AX46" s="506" t="str">
        <f>IF(T46="","",T46)</f>
        <v>Территория действия тарифа</v>
      </c>
      <c r="AY46" s="506"/>
      <c r="AZ46" s="506"/>
      <c r="BA46" s="1161">
        <v>21</v>
      </c>
    </row>
    <row customHeight="1" ht="24">
      <c r="A47" s="1369" t="s">
        <v>225</v>
      </c>
      <c r="B47" s="1369" t="s">
        <v>226</v>
      </c>
      <c r="C47" s="1369" t="s">
        <v>227</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424</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425</v>
      </c>
      <c r="AW47" s="506"/>
      <c r="AX47" s="506" t="str">
        <f>IF(T47="","",T47)</f>
        <v>Наименование системы теплоснабжения </v>
      </c>
      <c r="AY47" s="506"/>
      <c r="AZ47" s="506"/>
      <c r="BA47" s="1161">
        <v>23</v>
      </c>
    </row>
    <row customHeight="1" ht="21">
      <c r="A48" s="1369" t="s">
        <v>225</v>
      </c>
      <c r="B48" s="1369" t="s">
        <v>226</v>
      </c>
      <c r="C48" s="1369" t="s">
        <v>227</v>
      </c>
      <c r="D48" s="1369" t="s">
        <v>228</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426</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427</v>
      </c>
      <c r="AW48" s="506"/>
      <c r="AX48" s="506" t="str">
        <f>IF(T48="","",T48)</f>
        <v>Источник тепловой энергии  </v>
      </c>
      <c r="AY48" s="506"/>
      <c r="AZ48" s="506"/>
      <c r="BA48" s="1161">
        <v>20</v>
      </c>
    </row>
    <row s="1648" customFormat="1" customHeight="1" ht="1.05">
      <c r="A49" s="1349" t="s">
        <v>225</v>
      </c>
      <c r="B49" s="1349" t="s">
        <v>226</v>
      </c>
      <c r="C49" s="1349" t="s">
        <v>227</v>
      </c>
      <c r="D49" s="1349" t="s">
        <v>228</v>
      </c>
      <c r="E49" s="2265"/>
      <c r="F49" s="2265"/>
      <c r="G49" s="2265"/>
      <c r="H49" s="2265"/>
      <c r="I49" s="2262" t="str">
        <f>S48&amp;".1"</f>
        <v>....1</v>
      </c>
      <c r="J49" s="1349"/>
      <c r="K49" s="1349"/>
      <c r="L49" s="1352" t="s">
        <v>428</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225</v>
      </c>
      <c r="B50" s="1349" t="s">
        <v>226</v>
      </c>
      <c r="C50" s="1349" t="s">
        <v>227</v>
      </c>
      <c r="D50" s="1349" t="s">
        <v>228</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225</v>
      </c>
      <c r="B51" s="1369" t="s">
        <v>226</v>
      </c>
      <c r="C51" s="1369" t="s">
        <v>227</v>
      </c>
      <c r="D51" s="1369" t="s">
        <v>228</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67</v>
      </c>
      <c r="Z51" s="1740"/>
      <c r="AA51" s="1465" t="s">
        <v>67</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67</v>
      </c>
      <c r="AR51" s="1740"/>
      <c r="AS51" s="1465" t="s">
        <v>67</v>
      </c>
      <c r="AT51" s="1354"/>
      <c r="AU51" s="2259" t="s">
        <v>505</v>
      </c>
      <c r="AV51" s="517">
        <f>STRCHECKDATE(V54:AT54)</f>
      </c>
      <c r="AW51" s="506"/>
      <c r="AX51" s="506" t="str">
        <f>IF(T51="","",T51)</f>
        <v/>
      </c>
      <c r="AY51" s="506"/>
      <c r="AZ51" s="506"/>
      <c r="BA51" s="1161">
        <v>21</v>
      </c>
    </row>
    <row customHeight="1" ht="11.549999999999999">
      <c r="A52" s="1369" t="s">
        <v>225</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490</v>
      </c>
      <c r="AN52" s="1399"/>
      <c r="AO52" s="1502"/>
      <c r="AP52" s="1399"/>
      <c r="AQ52" s="1399"/>
      <c r="AR52" s="1399"/>
      <c r="AS52" s="1399"/>
      <c r="AT52" s="1396"/>
      <c r="AU52" s="2260"/>
      <c r="AW52" s="506"/>
      <c r="AX52" s="506"/>
      <c r="AY52" s="506"/>
      <c r="AZ52" s="506"/>
      <c r="BA52" s="1161">
        <v>11</v>
      </c>
    </row>
    <row customHeight="1" ht="11.549999999999999">
      <c r="A53" s="1369" t="s">
        <v>225</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491</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225</v>
      </c>
      <c r="B54" s="1369" t="s">
        <v>226</v>
      </c>
      <c r="C54" s="1369" t="s">
        <v>227</v>
      </c>
      <c r="D54" s="1369" t="s">
        <v>228</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492</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225</v>
      </c>
      <c r="B55" s="1369" t="s">
        <v>226</v>
      </c>
      <c r="C55" s="1369" t="s">
        <v>227</v>
      </c>
      <c r="D55" s="1369" t="s">
        <v>228</v>
      </c>
      <c r="E55" s="2265"/>
      <c r="F55" s="2265"/>
      <c r="G55" s="2265"/>
      <c r="H55" s="2265"/>
      <c r="I55" s="2292"/>
      <c r="J55" s="2262"/>
      <c r="K55" s="1369"/>
      <c r="L55" s="1370"/>
      <c r="P55" s="2263"/>
      <c r="Q55" s="2263"/>
      <c r="R55" s="362"/>
      <c r="S55" s="1284"/>
      <c r="T55" s="293" t="s">
        <v>493</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225</v>
      </c>
      <c r="B56" s="1349" t="s">
        <v>226</v>
      </c>
      <c r="C56" s="1349" t="s">
        <v>227</v>
      </c>
      <c r="D56" s="1349" t="s">
        <v>228</v>
      </c>
      <c r="E56" s="2265"/>
      <c r="F56" s="2265"/>
      <c r="G56" s="2265"/>
      <c r="H56" s="2265"/>
      <c r="I56" s="2262"/>
      <c r="J56" s="1349"/>
      <c r="K56" s="1349"/>
      <c r="L56" s="1352"/>
      <c r="M56" s="516"/>
      <c r="N56" s="516"/>
      <c r="O56" s="516"/>
      <c r="P56" s="2263"/>
      <c r="Q56" s="1337"/>
      <c r="R56" s="362"/>
      <c r="S56" s="1392"/>
      <c r="T56" s="1393" t="s">
        <v>437</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225</v>
      </c>
      <c r="B57" s="1349" t="s">
        <v>226</v>
      </c>
      <c r="C57" s="1349" t="s">
        <v>227</v>
      </c>
      <c r="D57" s="1349" t="s">
        <v>228</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225</v>
      </c>
      <c r="B58" s="1349" t="s">
        <v>226</v>
      </c>
      <c r="C58" s="1349" t="s">
        <v>227</v>
      </c>
      <c r="D58" s="1320"/>
      <c r="E58" s="2265"/>
      <c r="F58" s="2265"/>
      <c r="G58" s="2264"/>
      <c r="H58" s="1320"/>
      <c r="I58" s="1320"/>
      <c r="J58" s="1320"/>
      <c r="K58" s="1320"/>
      <c r="L58" s="1345"/>
      <c r="M58" s="1321"/>
      <c r="N58" s="1321"/>
      <c r="P58" s="1322"/>
      <c r="Q58" s="1323"/>
      <c r="R58" s="1322"/>
      <c r="S58" s="1328"/>
      <c r="T58" s="1331" t="s">
        <v>170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225</v>
      </c>
      <c r="B59" s="1349" t="s">
        <v>226</v>
      </c>
      <c r="C59" s="1320"/>
      <c r="D59" s="1320"/>
      <c r="E59" s="2265"/>
      <c r="F59" s="2264"/>
      <c r="G59" s="1320"/>
      <c r="H59" s="1320"/>
      <c r="I59" s="1320"/>
      <c r="J59" s="1320"/>
      <c r="K59" s="1320"/>
      <c r="L59" s="1345"/>
      <c r="M59" s="1327"/>
      <c r="N59" s="1327"/>
      <c r="P59" s="1322"/>
      <c r="Q59" s="1323"/>
      <c r="R59" s="1322"/>
      <c r="S59" s="1328"/>
      <c r="T59" s="1331" t="s">
        <v>171</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225</v>
      </c>
      <c r="B60" s="1349"/>
      <c r="C60" s="1349"/>
      <c r="D60" s="1349"/>
      <c r="E60" s="2265"/>
      <c r="F60" s="1349"/>
      <c r="G60" s="1349"/>
      <c r="H60" s="1349"/>
      <c r="I60" s="1349"/>
      <c r="J60" s="1349"/>
      <c r="K60" s="1349"/>
      <c r="L60" s="1352"/>
      <c r="M60" s="1327"/>
      <c r="N60" s="1327"/>
      <c r="O60" s="524"/>
      <c r="P60" s="386"/>
      <c r="Q60" s="1350"/>
      <c r="R60" s="386"/>
      <c r="S60" s="1328"/>
      <c r="T60" s="1331" t="s">
        <v>172</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225</v>
      </c>
      <c r="B61" s="1349"/>
      <c r="C61" s="1349"/>
      <c r="D61" s="1349"/>
      <c r="E61" s="2264"/>
      <c r="F61" s="1349"/>
      <c r="G61" s="1349"/>
      <c r="H61" s="1349"/>
      <c r="I61" s="1349"/>
      <c r="J61" s="1349"/>
      <c r="K61" s="1349"/>
      <c r="L61" s="1352"/>
      <c r="M61" s="1327"/>
      <c r="N61" s="1327"/>
      <c r="O61" s="524"/>
      <c r="P61" s="386"/>
      <c r="Q61" s="1350"/>
      <c r="R61" s="386"/>
      <c r="S61" s="1328"/>
      <c r="T61" s="1331" t="s">
        <v>172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189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83</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3F02-50A3-52FC-90A8-0.38718C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31">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358" t="s">
        <v>514</v>
      </c>
      <c r="W38" s="2268" t="s">
        <v>457</v>
      </c>
      <c r="X38" s="2269"/>
      <c r="Y38" s="2268" t="s">
        <v>458</v>
      </c>
      <c r="Z38" s="2275"/>
      <c r="AA38" s="2269"/>
      <c r="AB38" s="2284"/>
      <c r="AC38" s="1358" t="s">
        <v>514</v>
      </c>
      <c r="AD38" s="2268" t="s">
        <v>457</v>
      </c>
      <c r="AE38" s="2269"/>
      <c r="AF38" s="2268" t="s">
        <v>458</v>
      </c>
      <c r="AG38" s="2275"/>
      <c r="AH38" s="2269"/>
      <c r="AI38" s="2284"/>
      <c r="AJ38" s="2287"/>
      <c r="AK38" s="2133"/>
      <c r="AQ38" s="1161">
        <v>34</v>
      </c>
    </row>
    <row customHeight="1" ht="35.699999999999996">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358" t="s">
        <v>517</v>
      </c>
      <c r="W39" s="1228" t="s">
        <v>518</v>
      </c>
      <c r="X39" s="1228" t="s">
        <v>519</v>
      </c>
      <c r="Y39" s="1363" t="s">
        <v>468</v>
      </c>
      <c r="Z39" s="2276" t="s">
        <v>469</v>
      </c>
      <c r="AA39" s="2277"/>
      <c r="AB39" s="2285"/>
      <c r="AC39" s="1358" t="s">
        <v>517</v>
      </c>
      <c r="AD39" s="1228" t="s">
        <v>518</v>
      </c>
      <c r="AE39" s="1228" t="s">
        <v>519</v>
      </c>
      <c r="AF39" s="1363" t="s">
        <v>468</v>
      </c>
      <c r="AG39" s="2276" t="s">
        <v>469</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251</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251</v>
      </c>
      <c r="B42" s="1369" t="s">
        <v>252</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251</v>
      </c>
      <c r="B43" s="1369" t="s">
        <v>252</v>
      </c>
      <c r="C43" s="1369" t="s">
        <v>253</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251</v>
      </c>
      <c r="B44" s="1369" t="s">
        <v>252</v>
      </c>
      <c r="C44" s="1369" t="s">
        <v>253</v>
      </c>
      <c r="D44" s="1369" t="s">
        <v>520</v>
      </c>
      <c r="E44" s="2265"/>
      <c r="F44" s="2265"/>
      <c r="G44" s="2265"/>
      <c r="H44" s="2265"/>
      <c r="I44" s="2262" t="str">
        <f>S43&amp;".1"</f>
        <v>...1</v>
      </c>
      <c r="J44" s="1369"/>
      <c r="K44" s="1369"/>
      <c r="L44" s="1370"/>
      <c r="P44" s="2263">
        <v>1</v>
      </c>
      <c r="Q44" s="1360"/>
      <c r="R44" s="362"/>
      <c r="S44" s="1364"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251</v>
      </c>
      <c r="B45" s="1369" t="s">
        <v>252</v>
      </c>
      <c r="C45" s="1369" t="s">
        <v>253</v>
      </c>
      <c r="D45" s="1369" t="s">
        <v>520</v>
      </c>
      <c r="E45" s="2265"/>
      <c r="F45" s="2265"/>
      <c r="G45" s="2265"/>
      <c r="H45" s="2265"/>
      <c r="I45" s="2292"/>
      <c r="J45" s="2262" t="str">
        <f>I44&amp;".1"</f>
        <v>...1.1</v>
      </c>
      <c r="K45" s="1369"/>
      <c r="L45" s="1370" t="s">
        <v>431</v>
      </c>
      <c r="P45" s="2263"/>
      <c r="Q45" s="2263">
        <v>1</v>
      </c>
      <c r="R45" s="363"/>
      <c r="S45" s="1364"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251</v>
      </c>
      <c r="B46" s="1369" t="s">
        <v>252</v>
      </c>
      <c r="C46" s="1369" t="s">
        <v>253</v>
      </c>
      <c r="D46" s="1369" t="s">
        <v>520</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251</v>
      </c>
      <c r="B47" s="1369" t="s">
        <v>252</v>
      </c>
      <c r="C47" s="1369" t="s">
        <v>253</v>
      </c>
      <c r="D47" s="1369" t="s">
        <v>520</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251</v>
      </c>
      <c r="B48" s="1369" t="s">
        <v>252</v>
      </c>
      <c r="C48" s="1369" t="s">
        <v>253</v>
      </c>
      <c r="D48" s="1369" t="s">
        <v>520</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251</v>
      </c>
      <c r="B49" s="1369" t="s">
        <v>252</v>
      </c>
      <c r="C49" s="1369" t="s">
        <v>253</v>
      </c>
      <c r="D49" s="1369" t="s">
        <v>520</v>
      </c>
      <c r="E49" s="2265"/>
      <c r="F49" s="2265"/>
      <c r="G49" s="2265"/>
      <c r="H49" s="2265"/>
      <c r="I49" s="2262"/>
      <c r="J49" s="1369"/>
      <c r="K49" s="1369"/>
      <c r="L49" s="1370"/>
      <c r="P49" s="2263"/>
      <c r="Q49" s="1360"/>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251</v>
      </c>
      <c r="B50" s="1369" t="s">
        <v>252</v>
      </c>
      <c r="C50" s="1369" t="s">
        <v>253</v>
      </c>
      <c r="D50" s="1369" t="s">
        <v>520</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251</v>
      </c>
      <c r="B51" s="1349" t="s">
        <v>252</v>
      </c>
      <c r="C51" s="1320"/>
      <c r="D51" s="1320"/>
      <c r="E51" s="2265"/>
      <c r="F51" s="2264"/>
      <c r="G51" s="1320"/>
      <c r="H51" s="1320"/>
      <c r="I51" s="1320"/>
      <c r="J51" s="1320"/>
      <c r="K51" s="1320"/>
      <c r="L51" s="1432"/>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251</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10E9E-4EC5-6E49-CC66-0.118088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63">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514</v>
      </c>
      <c r="W38" s="2268" t="s">
        <v>457</v>
      </c>
      <c r="X38" s="2269"/>
      <c r="Y38" s="2268" t="s">
        <v>458</v>
      </c>
      <c r="Z38" s="2275"/>
      <c r="AA38" s="2269"/>
      <c r="AB38" s="2284"/>
      <c r="AC38" s="1458" t="s">
        <v>514</v>
      </c>
      <c r="AD38" s="2268" t="s">
        <v>457</v>
      </c>
      <c r="AE38" s="2269"/>
      <c r="AF38" s="2268" t="s">
        <v>458</v>
      </c>
      <c r="AG38" s="2275"/>
      <c r="AH38" s="2269"/>
      <c r="AI38" s="2284"/>
      <c r="AJ38" s="2287"/>
      <c r="AK38" s="2133"/>
      <c r="AQ38" s="1161">
        <v>34</v>
      </c>
    </row>
    <row customHeight="1" ht="35.699999999999996">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458" t="s">
        <v>517</v>
      </c>
      <c r="W39" s="1228" t="s">
        <v>518</v>
      </c>
      <c r="X39" s="1228" t="s">
        <v>519</v>
      </c>
      <c r="Y39" s="1461" t="s">
        <v>468</v>
      </c>
      <c r="Z39" s="2276" t="s">
        <v>469</v>
      </c>
      <c r="AA39" s="2277"/>
      <c r="AB39" s="2285"/>
      <c r="AC39" s="1458" t="s">
        <v>517</v>
      </c>
      <c r="AD39" s="1228" t="s">
        <v>518</v>
      </c>
      <c r="AE39" s="1228" t="s">
        <v>519</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256</v>
      </c>
      <c r="B42" s="1369" t="s">
        <v>257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256</v>
      </c>
      <c r="B43" s="1369" t="s">
        <v>257</v>
      </c>
      <c r="C43" s="1369" t="s">
        <v>258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256</v>
      </c>
      <c r="B44" s="1369" t="s">
        <v>257</v>
      </c>
      <c r="C44" s="1369" t="s">
        <v>258</v>
      </c>
      <c r="D44" s="1369" t="s">
        <v>521</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256</v>
      </c>
      <c r="B45" s="1369" t="s">
        <v>257</v>
      </c>
      <c r="C45" s="1369" t="s">
        <v>258</v>
      </c>
      <c r="D45" s="1369" t="s">
        <v>521</v>
      </c>
      <c r="E45" s="2265"/>
      <c r="F45" s="2265"/>
      <c r="G45" s="2265"/>
      <c r="H45" s="2265"/>
      <c r="I45" s="2292"/>
      <c r="J45" s="2262" t="str">
        <f>I44&amp;".1"</f>
        <v>...1.1</v>
      </c>
      <c r="K45" s="1369"/>
      <c r="L45" s="1370" t="s">
        <v>431</v>
      </c>
      <c r="P45" s="2263"/>
      <c r="Q45" s="2263">
        <v>1</v>
      </c>
      <c r="R45" s="363"/>
      <c r="S45" s="1463"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256</v>
      </c>
      <c r="B46" s="1369" t="s">
        <v>257</v>
      </c>
      <c r="C46" s="1369" t="s">
        <v>258</v>
      </c>
      <c r="D46" s="1369" t="s">
        <v>521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256</v>
      </c>
      <c r="B47" s="1369" t="s">
        <v>257</v>
      </c>
      <c r="C47" s="1369" t="s">
        <v>258</v>
      </c>
      <c r="D47" s="1369" t="s">
        <v>521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256</v>
      </c>
      <c r="B48" s="1369" t="s">
        <v>257</v>
      </c>
      <c r="C48" s="1369" t="s">
        <v>258</v>
      </c>
      <c r="D48" s="1369" t="s">
        <v>521</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256</v>
      </c>
      <c r="B49" s="1369" t="s">
        <v>257</v>
      </c>
      <c r="C49" s="1369" t="s">
        <v>258</v>
      </c>
      <c r="D49" s="1369" t="s">
        <v>521</v>
      </c>
      <c r="E49" s="2265"/>
      <c r="F49" s="2265"/>
      <c r="G49" s="2265"/>
      <c r="H49" s="2265"/>
      <c r="I49" s="2262"/>
      <c r="J49" s="1369"/>
      <c r="K49" s="1369"/>
      <c r="L49" s="1370"/>
      <c r="P49" s="2263"/>
      <c r="Q49" s="1456"/>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256</v>
      </c>
      <c r="B50" s="1369" t="s">
        <v>257</v>
      </c>
      <c r="C50" s="1369" t="s">
        <v>258</v>
      </c>
      <c r="D50" s="1369" t="s">
        <v>521</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256</v>
      </c>
      <c r="B51" s="1349" t="s">
        <v>257</v>
      </c>
      <c r="C51" s="1320"/>
      <c r="D51" s="1320"/>
      <c r="E51" s="2265"/>
      <c r="F51" s="2264"/>
      <c r="G51" s="1320"/>
      <c r="H51" s="1320"/>
      <c r="I51" s="1320"/>
      <c r="J51" s="1320"/>
      <c r="K51" s="1320"/>
      <c r="L51" s="1464"/>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256</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9D9A-8DA2-C42E-62E3-0.791E9A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63">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514</v>
      </c>
      <c r="W38" s="2268" t="s">
        <v>457</v>
      </c>
      <c r="X38" s="2269"/>
      <c r="Y38" s="2268" t="s">
        <v>458</v>
      </c>
      <c r="Z38" s="2275"/>
      <c r="AA38" s="2269"/>
      <c r="AB38" s="2284"/>
      <c r="AC38" s="1458" t="s">
        <v>514</v>
      </c>
      <c r="AD38" s="2268" t="s">
        <v>457</v>
      </c>
      <c r="AE38" s="2269"/>
      <c r="AF38" s="2268" t="s">
        <v>458</v>
      </c>
      <c r="AG38" s="2275"/>
      <c r="AH38" s="2269"/>
      <c r="AI38" s="2284"/>
      <c r="AJ38" s="2287"/>
      <c r="AK38" s="2133"/>
      <c r="AQ38" s="1161">
        <v>34</v>
      </c>
    </row>
    <row customHeight="1" ht="35.699999999999996">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458" t="s">
        <v>517</v>
      </c>
      <c r="W39" s="1228" t="s">
        <v>518</v>
      </c>
      <c r="X39" s="1228" t="s">
        <v>519</v>
      </c>
      <c r="Y39" s="1461" t="s">
        <v>468</v>
      </c>
      <c r="Z39" s="2276" t="s">
        <v>469</v>
      </c>
      <c r="AA39" s="2277"/>
      <c r="AB39" s="2285"/>
      <c r="AC39" s="1458" t="s">
        <v>517</v>
      </c>
      <c r="AD39" s="1228" t="s">
        <v>518</v>
      </c>
      <c r="AE39" s="1228" t="s">
        <v>519</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261</v>
      </c>
      <c r="B42" s="1369" t="s">
        <v>262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261</v>
      </c>
      <c r="B43" s="1369" t="s">
        <v>262</v>
      </c>
      <c r="C43" s="1369" t="s">
        <v>263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261</v>
      </c>
      <c r="B44" s="1369" t="s">
        <v>262</v>
      </c>
      <c r="C44" s="1369" t="s">
        <v>263</v>
      </c>
      <c r="D44" s="1369" t="s">
        <v>522</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261</v>
      </c>
      <c r="B45" s="1369" t="s">
        <v>262</v>
      </c>
      <c r="C45" s="1369" t="s">
        <v>263</v>
      </c>
      <c r="D45" s="1369" t="s">
        <v>522</v>
      </c>
      <c r="E45" s="2265"/>
      <c r="F45" s="2265"/>
      <c r="G45" s="2265"/>
      <c r="H45" s="2265"/>
      <c r="I45" s="2292"/>
      <c r="J45" s="2262" t="str">
        <f>I44&amp;".1"</f>
        <v>...1.1</v>
      </c>
      <c r="K45" s="1369"/>
      <c r="L45" s="1370" t="s">
        <v>431</v>
      </c>
      <c r="P45" s="2263"/>
      <c r="Q45" s="2263">
        <v>1</v>
      </c>
      <c r="R45" s="363"/>
      <c r="S45" s="1463"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261</v>
      </c>
      <c r="B46" s="1369" t="s">
        <v>262</v>
      </c>
      <c r="C46" s="1369" t="s">
        <v>263</v>
      </c>
      <c r="D46" s="1369" t="s">
        <v>522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261</v>
      </c>
      <c r="B47" s="1369" t="s">
        <v>262</v>
      </c>
      <c r="C47" s="1369" t="s">
        <v>263</v>
      </c>
      <c r="D47" s="1369" t="s">
        <v>522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261</v>
      </c>
      <c r="B48" s="1369" t="s">
        <v>262</v>
      </c>
      <c r="C48" s="1369" t="s">
        <v>263</v>
      </c>
      <c r="D48" s="1369" t="s">
        <v>522</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261</v>
      </c>
      <c r="B49" s="1369" t="s">
        <v>262</v>
      </c>
      <c r="C49" s="1369" t="s">
        <v>263</v>
      </c>
      <c r="D49" s="1369" t="s">
        <v>522</v>
      </c>
      <c r="E49" s="2265"/>
      <c r="F49" s="2265"/>
      <c r="G49" s="2265"/>
      <c r="H49" s="2265"/>
      <c r="I49" s="2262"/>
      <c r="J49" s="1369"/>
      <c r="K49" s="1369"/>
      <c r="L49" s="1370"/>
      <c r="P49" s="2263"/>
      <c r="Q49" s="1456"/>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261</v>
      </c>
      <c r="B50" s="1369" t="s">
        <v>262</v>
      </c>
      <c r="C50" s="1369" t="s">
        <v>263</v>
      </c>
      <c r="D50" s="1369" t="s">
        <v>522</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261</v>
      </c>
      <c r="B51" s="1349" t="s">
        <v>262</v>
      </c>
      <c r="C51" s="1320"/>
      <c r="D51" s="1320"/>
      <c r="E51" s="2265"/>
      <c r="F51" s="2264"/>
      <c r="G51" s="1320"/>
      <c r="H51" s="1320"/>
      <c r="I51" s="1320"/>
      <c r="J51" s="1320"/>
      <c r="K51" s="1320"/>
      <c r="L51" s="1464"/>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261</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A4A97-0F1B-317D-5EFC-0.6FFDE0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63">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514</v>
      </c>
      <c r="W38" s="2268" t="s">
        <v>457</v>
      </c>
      <c r="X38" s="2269"/>
      <c r="Y38" s="2268" t="s">
        <v>458</v>
      </c>
      <c r="Z38" s="2275"/>
      <c r="AA38" s="2269"/>
      <c r="AB38" s="2284"/>
      <c r="AC38" s="1458" t="s">
        <v>514</v>
      </c>
      <c r="AD38" s="2268" t="s">
        <v>457</v>
      </c>
      <c r="AE38" s="2269"/>
      <c r="AF38" s="2268" t="s">
        <v>458</v>
      </c>
      <c r="AG38" s="2275"/>
      <c r="AH38" s="2269"/>
      <c r="AI38" s="2284"/>
      <c r="AJ38" s="2287"/>
      <c r="AK38" s="2133"/>
      <c r="AQ38" s="1161">
        <v>34</v>
      </c>
    </row>
    <row customHeight="1" ht="35.699999999999996">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458" t="s">
        <v>517</v>
      </c>
      <c r="W39" s="1228" t="s">
        <v>518</v>
      </c>
      <c r="X39" s="1228" t="s">
        <v>519</v>
      </c>
      <c r="Y39" s="1461" t="s">
        <v>468</v>
      </c>
      <c r="Z39" s="2276" t="s">
        <v>469</v>
      </c>
      <c r="AA39" s="2277"/>
      <c r="AB39" s="2285"/>
      <c r="AC39" s="1458" t="s">
        <v>517</v>
      </c>
      <c r="AD39" s="1228" t="s">
        <v>518</v>
      </c>
      <c r="AE39" s="1228" t="s">
        <v>519</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266</v>
      </c>
      <c r="B42" s="1369" t="s">
        <v>267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266</v>
      </c>
      <c r="B43" s="1369" t="s">
        <v>267</v>
      </c>
      <c r="C43" s="1369" t="s">
        <v>268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507</v>
      </c>
      <c r="AM43" s="506"/>
      <c r="AN43" s="506" t="str">
        <f>IF(T43="","",T43)</f>
        <v>Наименование централизованной системы холодного водоснабжения</v>
      </c>
      <c r="AO43" s="506"/>
      <c r="AP43" s="506"/>
      <c r="AQ43" s="1161">
        <v>23</v>
      </c>
    </row>
    <row customHeight="1" ht="24">
      <c r="A44" s="1369" t="s">
        <v>266</v>
      </c>
      <c r="B44" s="1369" t="s">
        <v>267</v>
      </c>
      <c r="C44" s="1369" t="s">
        <v>268</v>
      </c>
      <c r="D44" s="1369" t="s">
        <v>523</v>
      </c>
      <c r="E44" s="2265"/>
      <c r="F44" s="2265"/>
      <c r="G44" s="2265"/>
      <c r="H44" s="2265"/>
      <c r="I44" s="2262" t="str">
        <f>S43&amp;".1"</f>
        <v>...1</v>
      </c>
      <c r="J44" s="1369"/>
      <c r="K44" s="1369"/>
      <c r="L44" s="1370"/>
      <c r="P44" s="2263">
        <v>1</v>
      </c>
      <c r="Q44" s="1456"/>
      <c r="R44" s="362"/>
      <c r="S44" s="1463"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266</v>
      </c>
      <c r="B45" s="1369" t="s">
        <v>267</v>
      </c>
      <c r="C45" s="1369" t="s">
        <v>268</v>
      </c>
      <c r="D45" s="1369" t="s">
        <v>523</v>
      </c>
      <c r="E45" s="2265"/>
      <c r="F45" s="2265"/>
      <c r="G45" s="2265"/>
      <c r="H45" s="2265"/>
      <c r="I45" s="2292"/>
      <c r="J45" s="2262" t="str">
        <f>I44&amp;".1"</f>
        <v>...1.1</v>
      </c>
      <c r="K45" s="1369"/>
      <c r="L45" s="1370" t="s">
        <v>431</v>
      </c>
      <c r="P45" s="2263"/>
      <c r="Q45" s="2263">
        <v>1</v>
      </c>
      <c r="R45" s="363"/>
      <c r="S45" s="1463"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266</v>
      </c>
      <c r="B46" s="1369" t="s">
        <v>267</v>
      </c>
      <c r="C46" s="1369" t="s">
        <v>268</v>
      </c>
      <c r="D46" s="1369" t="s">
        <v>523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266</v>
      </c>
      <c r="B47" s="1369" t="s">
        <v>267</v>
      </c>
      <c r="C47" s="1369" t="s">
        <v>268</v>
      </c>
      <c r="D47" s="1369" t="s">
        <v>523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266</v>
      </c>
      <c r="B48" s="1369" t="s">
        <v>267</v>
      </c>
      <c r="C48" s="1369" t="s">
        <v>268</v>
      </c>
      <c r="D48" s="1369" t="s">
        <v>523</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266</v>
      </c>
      <c r="B49" s="1369" t="s">
        <v>267</v>
      </c>
      <c r="C49" s="1369" t="s">
        <v>268</v>
      </c>
      <c r="D49" s="1369" t="s">
        <v>523</v>
      </c>
      <c r="E49" s="2265"/>
      <c r="F49" s="2265"/>
      <c r="G49" s="2265"/>
      <c r="H49" s="2265"/>
      <c r="I49" s="2262"/>
      <c r="J49" s="1369"/>
      <c r="K49" s="1369"/>
      <c r="L49" s="1370"/>
      <c r="P49" s="2263"/>
      <c r="Q49" s="1456"/>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266</v>
      </c>
      <c r="B50" s="1369" t="s">
        <v>267</v>
      </c>
      <c r="C50" s="1369" t="s">
        <v>268</v>
      </c>
      <c r="D50" s="1369" t="s">
        <v>523</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266</v>
      </c>
      <c r="B51" s="1349" t="s">
        <v>267</v>
      </c>
      <c r="C51" s="1320"/>
      <c r="D51" s="1320"/>
      <c r="E51" s="2265"/>
      <c r="F51" s="2264"/>
      <c r="G51" s="1320"/>
      <c r="H51" s="1320"/>
      <c r="I51" s="1320"/>
      <c r="J51" s="1320"/>
      <c r="K51" s="1320"/>
      <c r="L51" s="1464"/>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266</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54BED-FE54-2EC8-3FDF-0.DF26876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421</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422</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423</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424</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425</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426</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427</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428</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67</v>
      </c>
      <c r="Z8" s="1998"/>
      <c r="AA8" s="1996" t="s">
        <v>67</v>
      </c>
      <c r="AB8" s="2002"/>
      <c r="AC8" s="2003" t="s">
        <v>28</v>
      </c>
      <c r="AD8" s="757"/>
      <c r="AE8" s="1263"/>
      <c r="AF8" s="1961"/>
      <c r="AG8" s="1948" t="s">
        <v>67</v>
      </c>
      <c r="AH8" s="1961"/>
      <c r="AI8" s="1948" t="s">
        <v>67</v>
      </c>
      <c r="AJ8" s="1354"/>
      <c r="AK8" s="2259" t="s">
        <v>489</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493</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170</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171</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172</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67</v>
      </c>
      <c r="AH16" s="1742"/>
      <c r="AI16" s="1972" t="s">
        <v>67</v>
      </c>
      <c r="AQ16" s="1637">
        <v>0</v>
      </c>
    </row>
    <row customHeight="1" ht="14.25" hidden="1">
      <c r="AL17" s="1647"/>
      <c r="AM17" s="1647"/>
      <c r="AN17" s="1647"/>
      <c r="AO17" s="1647"/>
      <c r="AP17" s="1647"/>
      <c r="AQ17" s="1637">
        <v>0</v>
      </c>
    </row>
    <row customHeight="1" ht="14.25" hidden="1">
      <c r="O18" s="1351" t="s">
        <v>439</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440</v>
      </c>
      <c r="P20" s="1514"/>
      <c r="Q20" s="1516"/>
      <c r="R20" s="1516"/>
      <c r="Y20" s="1513" t="s">
        <v>442</v>
      </c>
      <c r="AA20" s="1513" t="s">
        <v>443</v>
      </c>
      <c r="AC20" s="1513" t="s">
        <v>495</v>
      </c>
      <c r="AG20" s="1513" t="s">
        <v>442</v>
      </c>
      <c r="AI20" s="1513" t="s">
        <v>443</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445</v>
      </c>
      <c r="T28" s="2256"/>
      <c r="U28" s="1378"/>
      <c r="V28" s="2270" t="str">
        <f>IF(TITLE_DATE_PR_CHANGE="",IF(TITLE_DATE_PR="","",TITLE_DATE_PR),TITLE_DATE_PR_CHANGE)</f>
        <v>45989</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446</v>
      </c>
      <c r="T29" s="2256"/>
      <c r="U29" s="1378"/>
      <c r="V29" s="2257" t="str">
        <f>IF(TITLE_NUMBER_PR_CHANGE="",IF(TITLE_NUMBER_PR="","",TITLE_NUMBER_PR),TITLE_NUMBER_PR_CHANGE)</f>
        <v>б/н</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445</v>
      </c>
      <c r="T32" s="2256"/>
      <c r="U32" s="1378"/>
      <c r="V32" s="2270" t="str">
        <f>IF(TITLE_DATE_PR_CHANGE="",IF(TITLE_DATE_PR="","",TITLE_DATE_PR),TITLE_DATE_PR_CHANGE)</f>
        <v>45989</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446</v>
      </c>
      <c r="T33" s="2256"/>
      <c r="U33" s="1378"/>
      <c r="V33" s="2257" t="str">
        <f>IF(TITLE_NUMBER_PR_CHANGE="",IF(TITLE_NUMBER_PR="","",TITLE_NUMBER_PR),TITLE_NUMBER_PR_CHANGE)</f>
        <v>б/н</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449</v>
      </c>
      <c r="AB34" s="1648"/>
      <c r="AC34" s="1641"/>
      <c r="AD34" s="1641"/>
      <c r="AE34" s="1641"/>
      <c r="AF34" s="1641"/>
      <c r="AG34" s="1641"/>
      <c r="AH34" s="1641"/>
      <c r="AI34" s="1648" t="s">
        <v>449</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325</v>
      </c>
      <c r="T36" s="2133"/>
      <c r="U36" s="2133"/>
      <c r="V36" s="2133"/>
      <c r="W36" s="2133"/>
      <c r="X36" s="2133"/>
      <c r="Y36" s="2133"/>
      <c r="Z36" s="2133"/>
      <c r="AA36" s="2181"/>
      <c r="AB36" s="2181"/>
      <c r="AC36" s="2181"/>
      <c r="AD36" s="2133"/>
      <c r="AE36" s="2133"/>
      <c r="AF36" s="2133"/>
      <c r="AG36" s="2133"/>
      <c r="AH36" s="2133"/>
      <c r="AI36" s="2133"/>
      <c r="AJ36" s="2133"/>
      <c r="AK36" s="2133" t="s">
        <v>326</v>
      </c>
      <c r="AQ36" s="1637">
        <v>14</v>
      </c>
    </row>
    <row customHeight="1" ht="14.699999999999998">
      <c r="Q37" s="297"/>
      <c r="R37" s="382"/>
      <c r="S37" s="2279" t="s">
        <v>89</v>
      </c>
      <c r="T37" s="2215" t="s">
        <v>524</v>
      </c>
      <c r="U37" s="343"/>
      <c r="V37" s="2281"/>
      <c r="W37" s="2281"/>
      <c r="X37" s="2281"/>
      <c r="Y37" s="2281"/>
      <c r="Z37" s="2281"/>
      <c r="AA37" s="2215" t="s">
        <v>452</v>
      </c>
      <c r="AB37" s="2214" t="s">
        <v>525</v>
      </c>
      <c r="AC37" s="2214" t="s">
        <v>499</v>
      </c>
      <c r="AD37" s="2297" t="s">
        <v>451</v>
      </c>
      <c r="AE37" s="2297"/>
      <c r="AF37" s="2281"/>
      <c r="AG37" s="2281"/>
      <c r="AH37" s="2282"/>
      <c r="AI37" s="2283" t="s">
        <v>452</v>
      </c>
      <c r="AJ37" s="2286" t="s">
        <v>454</v>
      </c>
      <c r="AK37" s="2133"/>
      <c r="AQ37" s="1637">
        <v>14</v>
      </c>
    </row>
    <row customHeight="1" ht="35.699999999999996">
      <c r="Q38" s="297"/>
      <c r="R38" s="382"/>
      <c r="S38" s="2279"/>
      <c r="T38" s="2215"/>
      <c r="U38" s="1037"/>
      <c r="V38" s="2109" t="s">
        <v>502</v>
      </c>
      <c r="W38" s="2133"/>
      <c r="X38" s="2300" t="s">
        <v>458</v>
      </c>
      <c r="Y38" s="2319"/>
      <c r="Z38" s="2319"/>
      <c r="AA38" s="2215"/>
      <c r="AB38" s="2214"/>
      <c r="AC38" s="2214"/>
      <c r="AD38" s="2109" t="s">
        <v>502</v>
      </c>
      <c r="AE38" s="2133"/>
      <c r="AF38" s="2319" t="s">
        <v>458</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459</v>
      </c>
      <c r="F40" s="1316" t="s">
        <v>460</v>
      </c>
      <c r="G40" s="1316" t="s">
        <v>461</v>
      </c>
      <c r="H40" s="1316" t="s">
        <v>462</v>
      </c>
      <c r="I40" s="1316" t="s">
        <v>463</v>
      </c>
      <c r="J40" s="1316" t="s">
        <v>464</v>
      </c>
      <c r="K40" s="1316" t="s">
        <v>465</v>
      </c>
      <c r="L40" s="1316" t="s">
        <v>440</v>
      </c>
      <c r="Q40" s="297"/>
      <c r="R40" s="382"/>
      <c r="S40" s="2279"/>
      <c r="T40" s="2215"/>
      <c r="U40" s="308"/>
      <c r="V40" s="1956" t="s">
        <v>503</v>
      </c>
      <c r="W40" s="1956" t="s">
        <v>504</v>
      </c>
      <c r="X40" s="1944" t="s">
        <v>468</v>
      </c>
      <c r="Y40" s="2276" t="s">
        <v>469</v>
      </c>
      <c r="Z40" s="2326"/>
      <c r="AA40" s="2215"/>
      <c r="AB40" s="2214"/>
      <c r="AC40" s="2214"/>
      <c r="AD40" s="1974" t="s">
        <v>503</v>
      </c>
      <c r="AE40" s="1965" t="s">
        <v>504</v>
      </c>
      <c r="AF40" s="1944" t="s">
        <v>468</v>
      </c>
      <c r="AG40" s="2276" t="s">
        <v>469</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111</v>
      </c>
      <c r="T41" s="1261" t="s">
        <v>112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231</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231</v>
      </c>
      <c r="B43" s="1273" t="s">
        <v>232</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422</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423</v>
      </c>
      <c r="AM43" s="1630"/>
      <c r="AN43" s="1630" t="str">
        <f>IF(T43="","",T43)</f>
        <v>Территория действия тарифа</v>
      </c>
      <c r="AO43" s="1630"/>
      <c r="AP43" s="1630"/>
      <c r="AQ43" s="1637">
        <v>21</v>
      </c>
    </row>
    <row customHeight="1" ht="24">
      <c r="A44" s="1273" t="s">
        <v>231</v>
      </c>
      <c r="B44" s="1273" t="s">
        <v>232</v>
      </c>
      <c r="C44" s="1273" t="s">
        <v>233</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424</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425</v>
      </c>
      <c r="AM44" s="1630"/>
      <c r="AN44" s="1630" t="str">
        <f>IF(T44="","",T44)</f>
        <v>Наименование системы теплоснабжения </v>
      </c>
      <c r="AO44" s="1630"/>
      <c r="AP44" s="1630"/>
      <c r="AQ44" s="1637">
        <v>23</v>
      </c>
    </row>
    <row customHeight="1" ht="22.049999999999997">
      <c r="A45" s="1273" t="s">
        <v>231</v>
      </c>
      <c r="B45" s="1273" t="s">
        <v>232</v>
      </c>
      <c r="C45" s="1273" t="s">
        <v>233</v>
      </c>
      <c r="D45" s="1273" t="s">
        <v>234</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426</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427</v>
      </c>
      <c r="AM45" s="1630"/>
      <c r="AN45" s="1630" t="str">
        <f>IF(T45="","",T45)</f>
        <v>Источник тепловой энергии  </v>
      </c>
      <c r="AO45" s="1630"/>
      <c r="AP45" s="1630"/>
      <c r="AQ45" s="1637">
        <v>21</v>
      </c>
    </row>
    <row s="1648" customFormat="1" customHeight="1" ht="0">
      <c r="A46" s="1381" t="s">
        <v>231</v>
      </c>
      <c r="B46" s="1381" t="s">
        <v>232</v>
      </c>
      <c r="C46" s="1381" t="s">
        <v>233</v>
      </c>
      <c r="D46" s="1381" t="s">
        <v>234</v>
      </c>
      <c r="E46" s="2296"/>
      <c r="F46" s="2296"/>
      <c r="G46" s="2296"/>
      <c r="H46" s="2296"/>
      <c r="I46" s="2133" t="str">
        <f>S45&amp;".1"</f>
        <v>....1</v>
      </c>
      <c r="J46" s="1381"/>
      <c r="K46" s="1381"/>
      <c r="L46" s="1387" t="s">
        <v>428</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231</v>
      </c>
      <c r="B47" s="1381" t="s">
        <v>232</v>
      </c>
      <c r="C47" s="1381" t="s">
        <v>233</v>
      </c>
      <c r="D47" s="1381" t="s">
        <v>234</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231</v>
      </c>
      <c r="B48" s="1273" t="s">
        <v>232</v>
      </c>
      <c r="C48" s="1273" t="s">
        <v>233</v>
      </c>
      <c r="D48" s="1273" t="s">
        <v>234</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67</v>
      </c>
      <c r="Z48" s="1961"/>
      <c r="AA48" s="1948" t="s">
        <v>67</v>
      </c>
      <c r="AB48" s="1970"/>
      <c r="AC48" s="1969" t="s">
        <v>28</v>
      </c>
      <c r="AD48" s="757"/>
      <c r="AE48" s="1263"/>
      <c r="AF48" s="1961"/>
      <c r="AG48" s="1948" t="s">
        <v>67</v>
      </c>
      <c r="AH48" s="1961"/>
      <c r="AI48" s="1948" t="s">
        <v>67</v>
      </c>
      <c r="AJ48" s="1354"/>
      <c r="AK48" s="2259" t="s">
        <v>505</v>
      </c>
      <c r="AL48" s="1642">
        <f>STRCHECKDATE(#REF!)</f>
      </c>
      <c r="AM48" s="1630"/>
      <c r="AN48" s="1630" t="str">
        <f>IF(T48="","",T48)</f>
        <v/>
      </c>
      <c r="AO48" s="1630"/>
      <c r="AP48" s="1630"/>
      <c r="AQ48" s="1637">
        <v>21</v>
      </c>
    </row>
    <row customHeight="1" ht="11.549999999999999">
      <c r="A49" s="1273" t="s">
        <v>231</v>
      </c>
      <c r="B49" s="1273" t="s">
        <v>232</v>
      </c>
      <c r="C49" s="1273" t="s">
        <v>233</v>
      </c>
      <c r="D49" s="1273" t="s">
        <v>234</v>
      </c>
      <c r="E49" s="2296"/>
      <c r="F49" s="2296"/>
      <c r="G49" s="2296"/>
      <c r="H49" s="2296"/>
      <c r="I49" s="2107"/>
      <c r="J49" s="2133"/>
      <c r="K49" s="1273"/>
      <c r="L49" s="1316"/>
      <c r="P49" s="2263"/>
      <c r="Q49" s="2263"/>
      <c r="R49" s="362"/>
      <c r="S49" s="1284"/>
      <c r="T49" s="293" t="s">
        <v>493</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231</v>
      </c>
      <c r="B50" s="1381" t="s">
        <v>232</v>
      </c>
      <c r="C50" s="1381" t="s">
        <v>233</v>
      </c>
      <c r="D50" s="1381" t="s">
        <v>234</v>
      </c>
      <c r="E50" s="2296"/>
      <c r="F50" s="2296"/>
      <c r="G50" s="2296"/>
      <c r="H50" s="2296"/>
      <c r="I50" s="2133"/>
      <c r="J50" s="1381"/>
      <c r="K50" s="1381"/>
      <c r="L50" s="1387"/>
      <c r="M50" s="1252"/>
      <c r="N50" s="1252"/>
      <c r="O50" s="1252"/>
      <c r="P50" s="2263"/>
      <c r="Q50" s="1960"/>
      <c r="R50" s="362"/>
      <c r="S50" s="1392"/>
      <c r="T50" s="1393" t="s">
        <v>437</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231</v>
      </c>
      <c r="B51" s="1381" t="s">
        <v>232</v>
      </c>
      <c r="C51" s="1381" t="s">
        <v>233</v>
      </c>
      <c r="D51" s="1381" t="s">
        <v>234</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231</v>
      </c>
      <c r="B52" s="1381" t="s">
        <v>232</v>
      </c>
      <c r="C52" s="1381" t="s">
        <v>233</v>
      </c>
      <c r="D52" s="1380"/>
      <c r="E52" s="2296"/>
      <c r="F52" s="2296"/>
      <c r="G52" s="2295"/>
      <c r="H52" s="1380"/>
      <c r="I52" s="1380"/>
      <c r="J52" s="1380"/>
      <c r="K52" s="1380"/>
      <c r="L52" s="1383"/>
      <c r="M52" s="1384"/>
      <c r="N52" s="1384"/>
      <c r="O52" s="357"/>
      <c r="P52" s="1322"/>
      <c r="Q52" s="1323"/>
      <c r="R52" s="1322"/>
      <c r="S52" s="1328"/>
      <c r="T52" s="1331" t="s">
        <v>170</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231</v>
      </c>
      <c r="B53" s="1381" t="s">
        <v>232</v>
      </c>
      <c r="C53" s="1380"/>
      <c r="D53" s="1380"/>
      <c r="E53" s="2296"/>
      <c r="F53" s="2295"/>
      <c r="G53" s="1380"/>
      <c r="H53" s="1380"/>
      <c r="I53" s="1380"/>
      <c r="J53" s="1380"/>
      <c r="K53" s="1380"/>
      <c r="L53" s="1383"/>
      <c r="M53" s="1385"/>
      <c r="N53" s="1385"/>
      <c r="O53" s="357"/>
      <c r="P53" s="1322"/>
      <c r="Q53" s="1323"/>
      <c r="R53" s="1322"/>
      <c r="S53" s="1328"/>
      <c r="T53" s="1331" t="s">
        <v>171</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231</v>
      </c>
      <c r="B54" s="1381"/>
      <c r="C54" s="1381"/>
      <c r="D54" s="1381"/>
      <c r="E54" s="2296"/>
      <c r="F54" s="1381"/>
      <c r="G54" s="1381"/>
      <c r="H54" s="1381"/>
      <c r="I54" s="1381"/>
      <c r="J54" s="1381"/>
      <c r="K54" s="1381"/>
      <c r="L54" s="1387"/>
      <c r="M54" s="1385"/>
      <c r="N54" s="1385"/>
      <c r="O54" s="357"/>
      <c r="P54" s="386"/>
      <c r="Q54" s="1350"/>
      <c r="R54" s="386"/>
      <c r="S54" s="1328"/>
      <c r="T54" s="1331" t="s">
        <v>172</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231</v>
      </c>
      <c r="B55" s="1381"/>
      <c r="C55" s="1381"/>
      <c r="D55" s="1381"/>
      <c r="E55" s="2295"/>
      <c r="F55" s="1381"/>
      <c r="G55" s="1381"/>
      <c r="H55" s="1381"/>
      <c r="I55" s="1381"/>
      <c r="J55" s="1381"/>
      <c r="K55" s="1381"/>
      <c r="L55" s="1387"/>
      <c r="M55" s="1385"/>
      <c r="N55" s="1385"/>
      <c r="O55" s="357"/>
      <c r="P55" s="386"/>
      <c r="Q55" s="1350"/>
      <c r="R55" s="386"/>
      <c r="S55" s="1328"/>
      <c r="T55" s="1331" t="s">
        <v>172</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189</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83</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64244-E232-835A-7D3E-0.C21AE4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422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423</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507</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428</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67</v>
      </c>
      <c r="AB8" s="1740"/>
      <c r="AC8" s="1465" t="s">
        <v>67</v>
      </c>
      <c r="AD8" s="2191" t="s">
        <v>67</v>
      </c>
      <c r="AE8" s="2332"/>
      <c r="AF8" s="2211">
        <v>1</v>
      </c>
      <c r="AG8" s="2369"/>
      <c r="AH8" s="2113" t="s">
        <v>67</v>
      </c>
      <c r="AI8" s="2332"/>
      <c r="AJ8" s="2211">
        <v>1</v>
      </c>
      <c r="AK8" s="2333" t="s">
        <v>28</v>
      </c>
      <c r="AL8" s="2113" t="s">
        <v>67</v>
      </c>
      <c r="AM8" s="2198"/>
      <c r="AN8" s="2211">
        <v>1</v>
      </c>
      <c r="AO8" s="2363"/>
      <c r="AP8" s="2364" t="s">
        <v>67</v>
      </c>
      <c r="AQ8" s="317"/>
      <c r="AR8" s="1469">
        <v>1</v>
      </c>
      <c r="AS8" s="1472" t="s">
        <v>28</v>
      </c>
      <c r="AT8" s="757"/>
      <c r="AU8" s="1263"/>
      <c r="AV8" s="757"/>
      <c r="AW8" s="1263"/>
      <c r="AX8" s="1740"/>
      <c r="AY8" s="1465" t="s">
        <v>67</v>
      </c>
      <c r="AZ8" s="1740"/>
      <c r="BA8" s="1465" t="s">
        <v>67</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171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67</v>
      </c>
      <c r="AZ20" s="1742"/>
      <c r="BA20" s="1466" t="s">
        <v>67</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494</v>
      </c>
      <c r="AH24" s="1513" t="s">
        <v>494</v>
      </c>
      <c r="AK24" s="1513" t="s">
        <v>531</v>
      </c>
      <c r="AL24" s="1513" t="s">
        <v>494</v>
      </c>
      <c r="AP24" s="1513" t="s">
        <v>494</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б/н</v>
      </c>
      <c r="W33" s="2257"/>
      <c r="X33" s="2257"/>
      <c r="Y33" s="2257"/>
      <c r="Z33" s="2257"/>
      <c r="AA33" s="2257"/>
      <c r="AB33" s="2257"/>
      <c r="AC33" s="332"/>
      <c r="AD33" s="2257" t="str">
        <f>IF(TITLE_NUMBER_PR_CHANGE="",IF(TITLE_NUMBER_PR="","",TITLE_NUMBER_PR),TITLE_NUMBER_PR_CHANGE)</f>
        <v>б/н</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б/н</v>
      </c>
      <c r="W37" s="2257"/>
      <c r="X37" s="2257"/>
      <c r="Y37" s="2257"/>
      <c r="Z37" s="2257"/>
      <c r="AA37" s="2257"/>
      <c r="AB37" s="2257"/>
      <c r="AC37" s="332"/>
      <c r="AD37" s="2257" t="str">
        <f>IF(TITLE_NUMBER_PR_CHANGE="",IF(TITLE_NUMBER_PR="","",TITLE_NUMBER_PR),TITLE_NUMBER_PR_CHANGE)</f>
        <v>б/н</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326</v>
      </c>
      <c r="BI40" s="1161">
        <v>14</v>
      </c>
    </row>
    <row customHeight="1" ht="14.699999999999998">
      <c r="Q41" s="297"/>
      <c r="R41" s="382"/>
      <c r="S41" s="2279" t="s">
        <v>89</v>
      </c>
      <c r="T41" s="2215" t="s">
        <v>532</v>
      </c>
      <c r="U41" s="307"/>
      <c r="V41" s="2280" t="s">
        <v>451</v>
      </c>
      <c r="W41" s="2281"/>
      <c r="X41" s="2281"/>
      <c r="Y41" s="2281"/>
      <c r="Z41" s="2281"/>
      <c r="AA41" s="2281"/>
      <c r="AB41" s="2282"/>
      <c r="AC41" s="2283" t="s">
        <v>452</v>
      </c>
      <c r="AD41" s="2334" t="s">
        <v>533</v>
      </c>
      <c r="AE41" s="2297"/>
      <c r="AF41" s="2297"/>
      <c r="AG41" s="2335"/>
      <c r="AH41" s="2334" t="s">
        <v>534</v>
      </c>
      <c r="AI41" s="2297"/>
      <c r="AJ41" s="2297"/>
      <c r="AK41" s="2335"/>
      <c r="AL41" s="2334" t="s">
        <v>535</v>
      </c>
      <c r="AM41" s="2297"/>
      <c r="AN41" s="2297"/>
      <c r="AO41" s="2335"/>
      <c r="AP41" s="2334" t="s">
        <v>536</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537</v>
      </c>
      <c r="AU42" s="2199"/>
      <c r="AV42" s="2198" t="s">
        <v>538</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459</v>
      </c>
      <c r="F44" s="1370" t="s">
        <v>460</v>
      </c>
      <c r="G44" s="1370" t="s">
        <v>461</v>
      </c>
      <c r="H44" s="1370" t="s">
        <v>462</v>
      </c>
      <c r="I44" s="1370" t="s">
        <v>463</v>
      </c>
      <c r="J44" s="1370" t="s">
        <v>464</v>
      </c>
      <c r="K44" s="1370" t="s">
        <v>465</v>
      </c>
      <c r="L44" s="1370" t="s">
        <v>440</v>
      </c>
      <c r="Q44" s="297"/>
      <c r="R44" s="382"/>
      <c r="S44" s="2279"/>
      <c r="T44" s="2215"/>
      <c r="U44" s="308"/>
      <c r="V44" s="1454" t="s">
        <v>503</v>
      </c>
      <c r="W44" s="1454" t="s">
        <v>504</v>
      </c>
      <c r="X44" s="1454" t="s">
        <v>503</v>
      </c>
      <c r="Y44" s="1454" t="s">
        <v>504</v>
      </c>
      <c r="Z44" s="1461"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54" t="s">
        <v>503</v>
      </c>
      <c r="AU44" s="1454" t="s">
        <v>504</v>
      </c>
      <c r="AV44" s="1454" t="s">
        <v>503</v>
      </c>
      <c r="AW44" s="1454" t="s">
        <v>504</v>
      </c>
      <c r="AX44" s="1461" t="s">
        <v>468</v>
      </c>
      <c r="AY44" s="2276" t="s">
        <v>469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271</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271</v>
      </c>
      <c r="B47" s="1369" t="s">
        <v>272</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422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423</v>
      </c>
      <c r="BE47" s="506"/>
      <c r="BF47" s="506" t="str">
        <f>IF(T47="","",T47)</f>
        <v>Территория действия тарифа</v>
      </c>
      <c r="BG47" s="506"/>
      <c r="BH47" s="506"/>
      <c r="BI47" s="1161">
        <v>21</v>
      </c>
    </row>
    <row customHeight="1" ht="43.050000000000004">
      <c r="A48" s="1369" t="s">
        <v>271</v>
      </c>
      <c r="B48" s="1369" t="s">
        <v>272</v>
      </c>
      <c r="C48" s="1369" t="s">
        <v>273</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507</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271</v>
      </c>
      <c r="B49" s="1349" t="s">
        <v>272</v>
      </c>
      <c r="C49" s="1349" t="s">
        <v>273</v>
      </c>
      <c r="D49" s="1349" t="s">
        <v>540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427</v>
      </c>
      <c r="BE49" s="506"/>
      <c r="BF49" s="506" t="str">
        <f>IF(T49="","",T49)</f>
        <v/>
      </c>
      <c r="BG49" s="506"/>
      <c r="BH49" s="506"/>
      <c r="BI49" s="517">
        <v>0</v>
      </c>
    </row>
    <row s="1648" customFormat="1" customHeight="1" ht="0">
      <c r="A50" s="1349" t="s">
        <v>271</v>
      </c>
      <c r="B50" s="1349" t="s">
        <v>272</v>
      </c>
      <c r="C50" s="1349" t="s">
        <v>273</v>
      </c>
      <c r="D50" s="1349" t="s">
        <v>540</v>
      </c>
      <c r="E50" s="2265"/>
      <c r="F50" s="2265"/>
      <c r="G50" s="2265"/>
      <c r="H50" s="2265"/>
      <c r="I50" s="2262" t="str">
        <f>S49&amp;".1"</f>
        <v>.1</v>
      </c>
      <c r="J50" s="1349"/>
      <c r="K50" s="1349"/>
      <c r="L50" s="1352" t="s">
        <v>428</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271</v>
      </c>
      <c r="B51" s="1349" t="s">
        <v>272</v>
      </c>
      <c r="C51" s="1349" t="s">
        <v>273</v>
      </c>
      <c r="D51" s="1349" t="s">
        <v>540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271</v>
      </c>
      <c r="B52" s="1369" t="s">
        <v>272</v>
      </c>
      <c r="C52" s="1369" t="s">
        <v>273</v>
      </c>
      <c r="D52" s="1369" t="s">
        <v>540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67</v>
      </c>
      <c r="AB52" s="1740"/>
      <c r="AC52" s="146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69">
        <v>1</v>
      </c>
      <c r="AS52" s="1472" t="s">
        <v>28</v>
      </c>
      <c r="AT52" s="757"/>
      <c r="AU52" s="1263"/>
      <c r="AV52" s="757"/>
      <c r="AW52" s="1263"/>
      <c r="AX52" s="1740"/>
      <c r="AY52" s="1465" t="s">
        <v>67</v>
      </c>
      <c r="AZ52" s="1740"/>
      <c r="BA52" s="1465" t="s">
        <v>67</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271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271</v>
      </c>
      <c r="B56" s="1369" t="s">
        <v>272</v>
      </c>
      <c r="C56" s="1369" t="s">
        <v>273</v>
      </c>
      <c r="D56" s="1369" t="s">
        <v>540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271</v>
      </c>
      <c r="B57" s="1369" t="s">
        <v>272</v>
      </c>
      <c r="C57" s="1369" t="s">
        <v>273</v>
      </c>
      <c r="D57" s="1369" t="s">
        <v>540</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271</v>
      </c>
      <c r="B58" s="1349" t="s">
        <v>272</v>
      </c>
      <c r="C58" s="1349" t="s">
        <v>273</v>
      </c>
      <c r="D58" s="1349" t="s">
        <v>540</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271</v>
      </c>
      <c r="B59" s="1349" t="s">
        <v>272</v>
      </c>
      <c r="C59" s="1349" t="s">
        <v>273</v>
      </c>
      <c r="D59" s="1349" t="s">
        <v>540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271</v>
      </c>
      <c r="B60" s="1349" t="s">
        <v>272</v>
      </c>
      <c r="C60" s="1349" t="s">
        <v>273</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271</v>
      </c>
      <c r="B61" s="1349" t="s">
        <v>272</v>
      </c>
      <c r="C61" s="1320"/>
      <c r="D61" s="1320"/>
      <c r="E61" s="2265"/>
      <c r="F61" s="2264"/>
      <c r="G61" s="1320"/>
      <c r="H61" s="1320"/>
      <c r="I61" s="1320"/>
      <c r="J61" s="1320"/>
      <c r="K61" s="1320"/>
      <c r="L61" s="1470"/>
      <c r="M61" s="1327"/>
      <c r="N61" s="1327"/>
      <c r="P61" s="1322"/>
      <c r="Q61" s="1323"/>
      <c r="R61" s="1322"/>
      <c r="S61" s="1328"/>
      <c r="T61" s="1331" t="s">
        <v>171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271</v>
      </c>
      <c r="B62" s="1349"/>
      <c r="C62" s="1349"/>
      <c r="D62" s="1349"/>
      <c r="E62" s="2264"/>
      <c r="F62" s="1349"/>
      <c r="G62" s="1349"/>
      <c r="H62" s="1349"/>
      <c r="I62" s="1349"/>
      <c r="J62" s="1349"/>
      <c r="K62" s="1349"/>
      <c r="L62" s="1352"/>
      <c r="M62" s="1327"/>
      <c r="N62" s="1327"/>
      <c r="O62" s="524"/>
      <c r="P62" s="386"/>
      <c r="Q62" s="1350"/>
      <c r="R62" s="386"/>
      <c r="S62" s="1328"/>
      <c r="T62" s="1331" t="s">
        <v>172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189</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EFC89-088B-E8E6-970B-0.6CDF9E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99">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89" t="s">
        <v>514</v>
      </c>
      <c r="W38" s="2268" t="s">
        <v>457</v>
      </c>
      <c r="X38" s="2269"/>
      <c r="Y38" s="2268" t="s">
        <v>458</v>
      </c>
      <c r="Z38" s="2275"/>
      <c r="AA38" s="2269"/>
      <c r="AB38" s="2284"/>
      <c r="AC38" s="1489" t="s">
        <v>514</v>
      </c>
      <c r="AD38" s="2268" t="s">
        <v>457</v>
      </c>
      <c r="AE38" s="2269"/>
      <c r="AF38" s="2268" t="s">
        <v>458</v>
      </c>
      <c r="AG38" s="2275"/>
      <c r="AH38" s="2269"/>
      <c r="AI38" s="2284"/>
      <c r="AJ38" s="2287"/>
      <c r="AK38" s="2133"/>
      <c r="AQ38" s="1161">
        <v>34</v>
      </c>
    </row>
    <row customHeight="1" ht="90.3">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489" t="s">
        <v>543</v>
      </c>
      <c r="W39" s="1228" t="s">
        <v>544</v>
      </c>
      <c r="X39" s="1228" t="s">
        <v>519</v>
      </c>
      <c r="Y39" s="1495" t="s">
        <v>468</v>
      </c>
      <c r="Z39" s="2276" t="s">
        <v>469</v>
      </c>
      <c r="AA39" s="2277"/>
      <c r="AB39" s="2285"/>
      <c r="AC39" s="1489" t="s">
        <v>543</v>
      </c>
      <c r="AD39" s="1228" t="s">
        <v>544</v>
      </c>
      <c r="AE39" s="1228" t="s">
        <v>519</v>
      </c>
      <c r="AF39" s="1495" t="s">
        <v>468</v>
      </c>
      <c r="AG39" s="2276" t="s">
        <v>469</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291</v>
      </c>
      <c r="B42" s="1369" t="s">
        <v>292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291</v>
      </c>
      <c r="B43" s="1369" t="s">
        <v>292</v>
      </c>
      <c r="C43" s="1369" t="s">
        <v>293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542</v>
      </c>
      <c r="AM43" s="506"/>
      <c r="AN43" s="506" t="str">
        <f>IF(T43="","",T43)</f>
        <v>Наименование централизованной системы водоотведения</v>
      </c>
      <c r="AO43" s="506"/>
      <c r="AP43" s="506"/>
      <c r="AQ43" s="1161">
        <v>23</v>
      </c>
    </row>
    <row customHeight="1" ht="24">
      <c r="A44" s="1369" t="s">
        <v>291</v>
      </c>
      <c r="B44" s="1369" t="s">
        <v>292</v>
      </c>
      <c r="C44" s="1369" t="s">
        <v>293</v>
      </c>
      <c r="D44" s="1369" t="s">
        <v>545</v>
      </c>
      <c r="E44" s="2265"/>
      <c r="F44" s="2265"/>
      <c r="G44" s="2265"/>
      <c r="H44" s="2265"/>
      <c r="I44" s="2262" t="str">
        <f>S43&amp;".1"</f>
        <v>...1</v>
      </c>
      <c r="J44" s="1369"/>
      <c r="K44" s="1369"/>
      <c r="L44" s="1370"/>
      <c r="P44" s="2263">
        <v>1</v>
      </c>
      <c r="Q44" s="1487"/>
      <c r="R44" s="362"/>
      <c r="S44" s="1499"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291</v>
      </c>
      <c r="B45" s="1369" t="s">
        <v>292</v>
      </c>
      <c r="C45" s="1369" t="s">
        <v>293</v>
      </c>
      <c r="D45" s="1369" t="s">
        <v>545</v>
      </c>
      <c r="E45" s="2265"/>
      <c r="F45" s="2265"/>
      <c r="G45" s="2265"/>
      <c r="H45" s="2265"/>
      <c r="I45" s="2292"/>
      <c r="J45" s="2262" t="str">
        <f>I44&amp;".1"</f>
        <v>...1.1</v>
      </c>
      <c r="K45" s="1369"/>
      <c r="L45" s="1370" t="s">
        <v>431</v>
      </c>
      <c r="P45" s="2263"/>
      <c r="Q45" s="2263">
        <v>1</v>
      </c>
      <c r="R45" s="363"/>
      <c r="S45" s="1499"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291</v>
      </c>
      <c r="B46" s="1369" t="s">
        <v>292</v>
      </c>
      <c r="C46" s="1369" t="s">
        <v>293</v>
      </c>
      <c r="D46" s="1369" t="s">
        <v>545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291</v>
      </c>
      <c r="B47" s="1369" t="s">
        <v>292</v>
      </c>
      <c r="C47" s="1369" t="s">
        <v>293</v>
      </c>
      <c r="D47" s="1369" t="s">
        <v>545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291</v>
      </c>
      <c r="B48" s="1369" t="s">
        <v>292</v>
      </c>
      <c r="C48" s="1369" t="s">
        <v>293</v>
      </c>
      <c r="D48" s="1369" t="s">
        <v>545</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291</v>
      </c>
      <c r="B49" s="1369" t="s">
        <v>292</v>
      </c>
      <c r="C49" s="1369" t="s">
        <v>293</v>
      </c>
      <c r="D49" s="1369" t="s">
        <v>545</v>
      </c>
      <c r="E49" s="2265"/>
      <c r="F49" s="2265"/>
      <c r="G49" s="2265"/>
      <c r="H49" s="2265"/>
      <c r="I49" s="2262"/>
      <c r="J49" s="1369"/>
      <c r="K49" s="1369"/>
      <c r="L49" s="1370"/>
      <c r="P49" s="2263"/>
      <c r="Q49" s="1487"/>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291</v>
      </c>
      <c r="B50" s="1369" t="s">
        <v>292</v>
      </c>
      <c r="C50" s="1369" t="s">
        <v>293</v>
      </c>
      <c r="D50" s="1369" t="s">
        <v>545</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291</v>
      </c>
      <c r="B51" s="1349" t="s">
        <v>292</v>
      </c>
      <c r="C51" s="1320"/>
      <c r="D51" s="1320"/>
      <c r="E51" s="2265"/>
      <c r="F51" s="2264"/>
      <c r="G51" s="1320"/>
      <c r="H51" s="1320"/>
      <c r="I51" s="1320"/>
      <c r="J51" s="1320"/>
      <c r="K51" s="1320"/>
      <c r="L51" s="1500"/>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291</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44D44-0A9B-C47B-7108-0.8DC36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8"/>
      <c r="AC5" s="2359"/>
      <c r="AD5" s="2360"/>
      <c r="AE5" s="2360"/>
      <c r="AF5" s="2360"/>
      <c r="AG5" s="2360"/>
      <c r="AH5" s="2360"/>
      <c r="AI5" s="2360"/>
      <c r="AJ5" s="2361"/>
      <c r="AK5" s="1264" t="s">
        <v>509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431</v>
      </c>
      <c r="P6" s="2263"/>
      <c r="Q6" s="2263">
        <v>1</v>
      </c>
      <c r="R6" s="363"/>
      <c r="S6" s="1499">
        <f>$J6</f>
      </c>
      <c r="T6" s="292" t="s">
        <v>432</v>
      </c>
      <c r="U6" s="306"/>
      <c r="V6" s="2251"/>
      <c r="W6" s="2252"/>
      <c r="X6" s="2252"/>
      <c r="Y6" s="2252"/>
      <c r="Z6" s="2252"/>
      <c r="AA6" s="2252"/>
      <c r="AB6" s="2253"/>
      <c r="AC6" s="2251"/>
      <c r="AD6" s="2252"/>
      <c r="AE6" s="2252"/>
      <c r="AF6" s="2252"/>
      <c r="AG6" s="2252"/>
      <c r="AH6" s="2252"/>
      <c r="AI6" s="2252"/>
      <c r="AJ6" s="2253"/>
      <c r="AK6" s="1313" t="s">
        <v>510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373"/>
      <c r="X9" s="373"/>
      <c r="Y9" s="373"/>
      <c r="Z9" s="373"/>
      <c r="AA9" s="373"/>
      <c r="AB9" s="373"/>
      <c r="AC9" s="373"/>
      <c r="AD9" s="373"/>
      <c r="AE9" s="373"/>
      <c r="AF9" s="373"/>
      <c r="AG9" s="373"/>
      <c r="AH9" s="373"/>
      <c r="AI9" s="373"/>
      <c r="AJ9" s="373"/>
      <c r="AK9" s="1264" t="s">
        <v>512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332"/>
      <c r="AC28" s="2270" t="str">
        <f>IF(TITLE_DATE_PR_CHANGE="",IF(TITLE_DATE_PR="","",TITLE_DATE_PR),TITLE_DATE_PR_CHANGE)</f>
        <v>45989</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332"/>
      <c r="AC29" s="2257" t="str">
        <f>IF(TITLE_NUMBER_PR_CHANGE="",IF(TITLE_NUMBER_PR="","",TITLE_NUMBER_PR),TITLE_NUMBER_PR_CHANGE)</f>
        <v>б/н</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332"/>
      <c r="AC32" s="2270" t="str">
        <f>IF(TITLE_DATE_PR_CHANGE="",IF(TITLE_DATE_PR="","",TITLE_DATE_PR),TITLE_DATE_PR_CHANGE)</f>
        <v>45989</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332"/>
      <c r="AC33" s="2257" t="str">
        <f>IF(TITLE_NUMBER_PR_CHANGE="",IF(TITLE_NUMBER_PR="","",TITLE_NUMBER_PR),TITLE_NUMBER_PR_CHANGE)</f>
        <v>б/н</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t="s">
        <v>326</v>
      </c>
      <c r="AQ36" s="1161">
        <v>14</v>
      </c>
    </row>
    <row customHeight="1" ht="14.699999999999998">
      <c r="Q37" s="382"/>
      <c r="R37" s="382"/>
      <c r="S37" s="2279" t="s">
        <v>89</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89" t="s">
        <v>514</v>
      </c>
      <c r="W38" s="2268" t="s">
        <v>457</v>
      </c>
      <c r="X38" s="2269"/>
      <c r="Y38" s="2268" t="s">
        <v>458</v>
      </c>
      <c r="Z38" s="2275"/>
      <c r="AA38" s="2269"/>
      <c r="AB38" s="2284"/>
      <c r="AC38" s="1489" t="s">
        <v>514</v>
      </c>
      <c r="AD38" s="2268" t="s">
        <v>457</v>
      </c>
      <c r="AE38" s="2269"/>
      <c r="AF38" s="2268" t="s">
        <v>458</v>
      </c>
      <c r="AG38" s="2275"/>
      <c r="AH38" s="2269"/>
      <c r="AI38" s="2284"/>
      <c r="AJ38" s="2287"/>
      <c r="AK38" s="2133"/>
      <c r="AQ38" s="1161">
        <v>34</v>
      </c>
    </row>
    <row customHeight="1" ht="90.3">
      <c r="A39" s="1376"/>
      <c r="B39" s="1376" t="s">
        <v>137</v>
      </c>
      <c r="C39" s="1376" t="s">
        <v>138</v>
      </c>
      <c r="D39" s="1376" t="s">
        <v>139</v>
      </c>
      <c r="E39" s="1370" t="s">
        <v>459</v>
      </c>
      <c r="F39" s="1370" t="s">
        <v>460</v>
      </c>
      <c r="G39" s="1370" t="s">
        <v>461</v>
      </c>
      <c r="H39" s="1370"/>
      <c r="I39" s="1370" t="s">
        <v>515</v>
      </c>
      <c r="J39" s="1370" t="s">
        <v>464</v>
      </c>
      <c r="K39" s="1370" t="s">
        <v>516</v>
      </c>
      <c r="L39" s="1370" t="s">
        <v>440</v>
      </c>
      <c r="Q39" s="382"/>
      <c r="R39" s="382"/>
      <c r="S39" s="2279"/>
      <c r="T39" s="2215"/>
      <c r="U39" s="308"/>
      <c r="V39" s="1489" t="s">
        <v>543</v>
      </c>
      <c r="W39" s="1228" t="s">
        <v>544</v>
      </c>
      <c r="X39" s="1228" t="s">
        <v>519</v>
      </c>
      <c r="Y39" s="1495" t="s">
        <v>468</v>
      </c>
      <c r="Z39" s="2276" t="s">
        <v>469</v>
      </c>
      <c r="AA39" s="2277"/>
      <c r="AB39" s="2285"/>
      <c r="AC39" s="1489" t="s">
        <v>543</v>
      </c>
      <c r="AD39" s="1228" t="s">
        <v>544</v>
      </c>
      <c r="AE39" s="1228" t="s">
        <v>519</v>
      </c>
      <c r="AF39" s="1495" t="s">
        <v>468</v>
      </c>
      <c r="AG39" s="2276" t="s">
        <v>469</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296</v>
      </c>
      <c r="B42" s="1369" t="s">
        <v>297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423</v>
      </c>
      <c r="AM42" s="506"/>
      <c r="AN42" s="506" t="str">
        <f>IF(T42="","",T42)</f>
        <v>Территория действия тарифа</v>
      </c>
      <c r="AO42" s="506"/>
      <c r="AP42" s="506"/>
      <c r="AQ42" s="1161">
        <v>23</v>
      </c>
    </row>
    <row customHeight="1" ht="24">
      <c r="A43" s="1369" t="s">
        <v>296</v>
      </c>
      <c r="B43" s="1369" t="s">
        <v>297</v>
      </c>
      <c r="C43" s="1369" t="s">
        <v>298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542</v>
      </c>
      <c r="AM43" s="506"/>
      <c r="AN43" s="506" t="str">
        <f>IF(T43="","",T43)</f>
        <v>Наименование централизованной системы водоотведения</v>
      </c>
      <c r="AO43" s="506"/>
      <c r="AP43" s="506"/>
      <c r="AQ43" s="1161">
        <v>23</v>
      </c>
    </row>
    <row customHeight="1" ht="24">
      <c r="A44" s="1369" t="s">
        <v>296</v>
      </c>
      <c r="B44" s="1369" t="s">
        <v>297</v>
      </c>
      <c r="C44" s="1369" t="s">
        <v>298</v>
      </c>
      <c r="D44" s="1369" t="s">
        <v>546</v>
      </c>
      <c r="E44" s="2265"/>
      <c r="F44" s="2265"/>
      <c r="G44" s="2265"/>
      <c r="H44" s="2265"/>
      <c r="I44" s="2262" t="str">
        <f>S43&amp;".1"</f>
        <v>...1</v>
      </c>
      <c r="J44" s="1369"/>
      <c r="K44" s="1369"/>
      <c r="L44" s="1370"/>
      <c r="P44" s="2263">
        <v>1</v>
      </c>
      <c r="Q44" s="1487"/>
      <c r="R44" s="362"/>
      <c r="S44" s="1499" t="str">
        <f>$I44</f>
        <v>...1</v>
      </c>
      <c r="T44" s="291" t="s">
        <v>508</v>
      </c>
      <c r="U44" s="306"/>
      <c r="V44" s="2356"/>
      <c r="W44" s="2357"/>
      <c r="X44" s="2357"/>
      <c r="Y44" s="2357"/>
      <c r="Z44" s="2357"/>
      <c r="AA44" s="2357"/>
      <c r="AB44" s="2358"/>
      <c r="AC44" s="2359"/>
      <c r="AD44" s="2360"/>
      <c r="AE44" s="2360"/>
      <c r="AF44" s="2360"/>
      <c r="AG44" s="2360"/>
      <c r="AH44" s="2360"/>
      <c r="AI44" s="2360"/>
      <c r="AJ44" s="2361"/>
      <c r="AK44" s="1264" t="s">
        <v>509</v>
      </c>
      <c r="AM44" s="506"/>
      <c r="AN44" s="506" t="str">
        <f>IF(T44="","",T44)</f>
        <v>Наименование признака дифференциации</v>
      </c>
      <c r="AO44" s="506"/>
      <c r="AP44" s="506"/>
      <c r="AQ44" s="1161">
        <v>23</v>
      </c>
    </row>
    <row customHeight="1" ht="24">
      <c r="A45" s="1369" t="s">
        <v>296</v>
      </c>
      <c r="B45" s="1369" t="s">
        <v>297</v>
      </c>
      <c r="C45" s="1369" t="s">
        <v>298</v>
      </c>
      <c r="D45" s="1369" t="s">
        <v>546</v>
      </c>
      <c r="E45" s="2265"/>
      <c r="F45" s="2265"/>
      <c r="G45" s="2265"/>
      <c r="H45" s="2265"/>
      <c r="I45" s="2292"/>
      <c r="J45" s="2262" t="str">
        <f>I44&amp;".1"</f>
        <v>...1.1</v>
      </c>
      <c r="K45" s="1369"/>
      <c r="L45" s="1370" t="s">
        <v>431</v>
      </c>
      <c r="P45" s="2263"/>
      <c r="Q45" s="2263">
        <v>1</v>
      </c>
      <c r="R45" s="363"/>
      <c r="S45" s="1499" t="str">
        <f>$J45</f>
        <v>...1.1</v>
      </c>
      <c r="T45" s="292" t="s">
        <v>432</v>
      </c>
      <c r="U45" s="306"/>
      <c r="V45" s="2251"/>
      <c r="W45" s="2252"/>
      <c r="X45" s="2252"/>
      <c r="Y45" s="2252"/>
      <c r="Z45" s="2252"/>
      <c r="AA45" s="2252"/>
      <c r="AB45" s="2253"/>
      <c r="AC45" s="2251"/>
      <c r="AD45" s="2252"/>
      <c r="AE45" s="2252"/>
      <c r="AF45" s="2252"/>
      <c r="AG45" s="2252"/>
      <c r="AH45" s="2252"/>
      <c r="AI45" s="2252"/>
      <c r="AJ45" s="2253"/>
      <c r="AK45" s="1313" t="s">
        <v>510</v>
      </c>
      <c r="AM45" s="506"/>
      <c r="AN45" s="506" t="str">
        <f>IF(T45="","",T45)</f>
        <v>Группа потребителей</v>
      </c>
      <c r="AO45" s="506"/>
      <c r="AP45" s="506"/>
      <c r="AQ45" s="1161">
        <v>23</v>
      </c>
    </row>
    <row customHeight="1" ht="24">
      <c r="A46" s="1369" t="s">
        <v>296</v>
      </c>
      <c r="B46" s="1369" t="s">
        <v>297</v>
      </c>
      <c r="C46" s="1369" t="s">
        <v>298</v>
      </c>
      <c r="D46" s="1369" t="s">
        <v>546</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296</v>
      </c>
      <c r="B47" s="1369" t="s">
        <v>297</v>
      </c>
      <c r="C47" s="1369" t="s">
        <v>298</v>
      </c>
      <c r="D47" s="1369" t="s">
        <v>546</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296</v>
      </c>
      <c r="B48" s="1369" t="s">
        <v>297</v>
      </c>
      <c r="C48" s="1369" t="s">
        <v>298</v>
      </c>
      <c r="D48" s="1369" t="s">
        <v>546</v>
      </c>
      <c r="E48" s="2265"/>
      <c r="F48" s="2265"/>
      <c r="G48" s="2265"/>
      <c r="H48" s="2265"/>
      <c r="I48" s="2292"/>
      <c r="J48" s="2262"/>
      <c r="K48" s="1369"/>
      <c r="L48" s="1370"/>
      <c r="P48" s="2263"/>
      <c r="Q48" s="2263"/>
      <c r="R48" s="362"/>
      <c r="S48" s="1284"/>
      <c r="T48" s="293" t="s">
        <v>511</v>
      </c>
      <c r="U48" s="373"/>
      <c r="V48" s="373"/>
      <c r="W48" s="373"/>
      <c r="X48" s="373"/>
      <c r="Y48" s="373"/>
      <c r="Z48" s="373"/>
      <c r="AA48" s="373"/>
      <c r="AB48" s="373"/>
      <c r="AC48" s="373"/>
      <c r="AD48" s="373"/>
      <c r="AE48" s="373"/>
      <c r="AF48" s="373"/>
      <c r="AG48" s="373"/>
      <c r="AH48" s="373"/>
      <c r="AI48" s="373"/>
      <c r="AJ48" s="373"/>
      <c r="AK48" s="1264" t="s">
        <v>512</v>
      </c>
      <c r="AM48" s="506"/>
      <c r="AN48" s="506" t="str">
        <f>IF(T48="","",T48)</f>
        <v>Добавить значение признака дифференциации</v>
      </c>
      <c r="AO48" s="506"/>
      <c r="AP48" s="506"/>
      <c r="AQ48" s="1161">
        <v>20</v>
      </c>
    </row>
    <row customHeight="1" ht="22.049999999999997">
      <c r="A49" s="1369" t="s">
        <v>296</v>
      </c>
      <c r="B49" s="1369" t="s">
        <v>297</v>
      </c>
      <c r="C49" s="1369" t="s">
        <v>298</v>
      </c>
      <c r="D49" s="1369" t="s">
        <v>546</v>
      </c>
      <c r="E49" s="2265"/>
      <c r="F49" s="2265"/>
      <c r="G49" s="2265"/>
      <c r="H49" s="2265"/>
      <c r="I49" s="2262"/>
      <c r="J49" s="1369"/>
      <c r="K49" s="1369"/>
      <c r="L49" s="1370"/>
      <c r="P49" s="2263"/>
      <c r="Q49" s="1487"/>
      <c r="R49" s="362"/>
      <c r="S49" s="1284"/>
      <c r="T49" s="371" t="s">
        <v>437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296</v>
      </c>
      <c r="B50" s="1369" t="s">
        <v>297</v>
      </c>
      <c r="C50" s="1369" t="s">
        <v>298</v>
      </c>
      <c r="D50" s="1369" t="s">
        <v>546</v>
      </c>
      <c r="E50" s="2265"/>
      <c r="F50" s="2265"/>
      <c r="G50" s="2265"/>
      <c r="H50" s="2264"/>
      <c r="I50" s="1369"/>
      <c r="J50" s="1369"/>
      <c r="K50" s="1369"/>
      <c r="L50" s="1370"/>
      <c r="M50" s="1371"/>
      <c r="N50" s="1371"/>
      <c r="O50" s="543"/>
      <c r="P50" s="366"/>
      <c r="Q50" s="381"/>
      <c r="R50" s="361"/>
      <c r="S50" s="1284"/>
      <c r="T50" s="378" t="s">
        <v>513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296</v>
      </c>
      <c r="B51" s="1349" t="s">
        <v>297</v>
      </c>
      <c r="C51" s="1320"/>
      <c r="D51" s="1320"/>
      <c r="E51" s="2265"/>
      <c r="F51" s="2264"/>
      <c r="G51" s="1320"/>
      <c r="H51" s="1320"/>
      <c r="I51" s="1320"/>
      <c r="J51" s="1320"/>
      <c r="K51" s="1320"/>
      <c r="L51" s="1500"/>
      <c r="M51" s="1327"/>
      <c r="N51" s="1327"/>
      <c r="P51" s="1322"/>
      <c r="Q51" s="1323"/>
      <c r="R51" s="1322"/>
      <c r="S51" s="1328"/>
      <c r="T51" s="1331" t="s">
        <v>171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296</v>
      </c>
      <c r="B52" s="1349"/>
      <c r="C52" s="1349"/>
      <c r="D52" s="1349"/>
      <c r="E52" s="2264"/>
      <c r="F52" s="1349"/>
      <c r="G52" s="1349"/>
      <c r="H52" s="1349"/>
      <c r="I52" s="1349"/>
      <c r="J52" s="1349"/>
      <c r="K52" s="1349"/>
      <c r="L52" s="1352"/>
      <c r="M52" s="1327"/>
      <c r="N52" s="1327"/>
      <c r="O52" s="524"/>
      <c r="P52" s="386"/>
      <c r="Q52" s="1350"/>
      <c r="R52" s="386"/>
      <c r="S52" s="1328"/>
      <c r="T52" s="1331" t="s">
        <v>172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189</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07E7B-BDEE-5636-E51A-0.13D379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542</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494</v>
      </c>
      <c r="AH24" s="1513" t="s">
        <v>494</v>
      </c>
      <c r="AK24" s="1513" t="s">
        <v>531</v>
      </c>
      <c r="AL24" s="1513" t="s">
        <v>494</v>
      </c>
      <c r="AP24" s="1513" t="s">
        <v>494</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б/н</v>
      </c>
      <c r="W33" s="2257"/>
      <c r="X33" s="2257"/>
      <c r="Y33" s="2257"/>
      <c r="Z33" s="2257"/>
      <c r="AA33" s="2257"/>
      <c r="AB33" s="2257"/>
      <c r="AC33" s="332"/>
      <c r="AD33" s="2257" t="str">
        <f>IF(TITLE_NUMBER_PR_CHANGE="",IF(TITLE_NUMBER_PR="","",TITLE_NUMBER_PR),TITLE_NUMBER_PR_CHANGE)</f>
        <v>б/н</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б/н</v>
      </c>
      <c r="W37" s="2257"/>
      <c r="X37" s="2257"/>
      <c r="Y37" s="2257"/>
      <c r="Z37" s="2257"/>
      <c r="AA37" s="2257"/>
      <c r="AB37" s="2257"/>
      <c r="AC37" s="332"/>
      <c r="AD37" s="2257" t="str">
        <f>IF(TITLE_NUMBER_PR_CHANGE="",IF(TITLE_NUMBER_PR="","",TITLE_NUMBER_PR),TITLE_NUMBER_PR_CHANGE)</f>
        <v>б/н</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326</v>
      </c>
      <c r="BI40" s="1161">
        <v>14</v>
      </c>
    </row>
    <row customHeight="1" ht="14.699999999999998">
      <c r="Q41" s="297"/>
      <c r="R41" s="382"/>
      <c r="S41" s="2279" t="s">
        <v>89</v>
      </c>
      <c r="T41" s="2215" t="s">
        <v>532</v>
      </c>
      <c r="U41" s="307"/>
      <c r="V41" s="2280" t="s">
        <v>451</v>
      </c>
      <c r="W41" s="2281"/>
      <c r="X41" s="2281"/>
      <c r="Y41" s="2281"/>
      <c r="Z41" s="2281"/>
      <c r="AA41" s="2281"/>
      <c r="AB41" s="2282"/>
      <c r="AC41" s="2283" t="s">
        <v>452</v>
      </c>
      <c r="AD41" s="2334" t="s">
        <v>549</v>
      </c>
      <c r="AE41" s="2297"/>
      <c r="AF41" s="2297"/>
      <c r="AG41" s="2335"/>
      <c r="AH41" s="2334" t="s">
        <v>550</v>
      </c>
      <c r="AI41" s="2297"/>
      <c r="AJ41" s="2297"/>
      <c r="AK41" s="2335"/>
      <c r="AL41" s="2334" t="s">
        <v>551</v>
      </c>
      <c r="AM41" s="2297"/>
      <c r="AN41" s="2297"/>
      <c r="AO41" s="2335"/>
      <c r="AP41" s="2334" t="s">
        <v>536</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552</v>
      </c>
      <c r="AU42" s="2199"/>
      <c r="AV42" s="2198" t="s">
        <v>553</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459</v>
      </c>
      <c r="F44" s="1370" t="s">
        <v>460</v>
      </c>
      <c r="G44" s="1370" t="s">
        <v>461</v>
      </c>
      <c r="H44" s="1370" t="s">
        <v>462</v>
      </c>
      <c r="I44" s="1370" t="s">
        <v>463</v>
      </c>
      <c r="J44" s="1370" t="s">
        <v>464</v>
      </c>
      <c r="K44" s="1370" t="s">
        <v>465</v>
      </c>
      <c r="L44" s="1370" t="s">
        <v>440</v>
      </c>
      <c r="Q44" s="297"/>
      <c r="R44" s="382"/>
      <c r="S44" s="2279"/>
      <c r="T44" s="2215"/>
      <c r="U44" s="308"/>
      <c r="V44" s="1485" t="s">
        <v>503</v>
      </c>
      <c r="W44" s="1485" t="s">
        <v>504</v>
      </c>
      <c r="X44" s="1485" t="s">
        <v>503</v>
      </c>
      <c r="Y44" s="1485" t="s">
        <v>504</v>
      </c>
      <c r="Z44" s="1495"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85" t="s">
        <v>503</v>
      </c>
      <c r="AU44" s="1485" t="s">
        <v>504</v>
      </c>
      <c r="AV44" s="1485" t="s">
        <v>503</v>
      </c>
      <c r="AW44" s="1485" t="s">
        <v>504</v>
      </c>
      <c r="AX44" s="1495" t="s">
        <v>468</v>
      </c>
      <c r="AY44" s="2276" t="s">
        <v>469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301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301</v>
      </c>
      <c r="B47" s="1369" t="s">
        <v>302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423</v>
      </c>
      <c r="BE47" s="506"/>
      <c r="BF47" s="506" t="str">
        <f>IF(T47="","",T47)</f>
        <v>Территория действия тарифа</v>
      </c>
      <c r="BG47" s="506"/>
      <c r="BH47" s="506"/>
      <c r="BI47" s="1161">
        <v>21</v>
      </c>
    </row>
    <row customHeight="1" ht="35.699999999999996">
      <c r="A48" s="1369" t="s">
        <v>301</v>
      </c>
      <c r="B48" s="1369" t="s">
        <v>302</v>
      </c>
      <c r="C48" s="1369" t="s">
        <v>303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542</v>
      </c>
      <c r="BE48" s="506"/>
      <c r="BF48" s="506" t="str">
        <f>IF(T48="","",T48)</f>
        <v>Наименование централизованной системы водоотведения</v>
      </c>
      <c r="BG48" s="506"/>
      <c r="BH48" s="506"/>
      <c r="BI48" s="1161">
        <v>34</v>
      </c>
    </row>
    <row s="1648" customFormat="1" customHeight="1" ht="0">
      <c r="A49" s="1349" t="s">
        <v>301</v>
      </c>
      <c r="B49" s="1349" t="s">
        <v>302</v>
      </c>
      <c r="C49" s="1349" t="s">
        <v>303</v>
      </c>
      <c r="D49" s="1349" t="s">
        <v>554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427</v>
      </c>
      <c r="BE49" s="506"/>
      <c r="BF49" s="506" t="str">
        <f>IF(T49="","",T49)</f>
        <v/>
      </c>
      <c r="BG49" s="506"/>
      <c r="BH49" s="506"/>
      <c r="BI49" s="517">
        <v>0</v>
      </c>
    </row>
    <row s="1648" customFormat="1" customHeight="1" ht="0">
      <c r="A50" s="1349" t="s">
        <v>301</v>
      </c>
      <c r="B50" s="1349" t="s">
        <v>302</v>
      </c>
      <c r="C50" s="1349" t="s">
        <v>303</v>
      </c>
      <c r="D50" s="1349" t="s">
        <v>554</v>
      </c>
      <c r="E50" s="2265"/>
      <c r="F50" s="2265"/>
      <c r="G50" s="2265"/>
      <c r="H50" s="2265"/>
      <c r="I50" s="2262" t="str">
        <f>S49&amp;".1"</f>
        <v>.1</v>
      </c>
      <c r="J50" s="1349"/>
      <c r="K50" s="1349"/>
      <c r="L50" s="1352" t="s">
        <v>428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301</v>
      </c>
      <c r="B51" s="1349" t="s">
        <v>302</v>
      </c>
      <c r="C51" s="1349" t="s">
        <v>303</v>
      </c>
      <c r="D51" s="1349" t="s">
        <v>554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301</v>
      </c>
      <c r="B52" s="1369" t="s">
        <v>302</v>
      </c>
      <c r="C52" s="1369" t="s">
        <v>303</v>
      </c>
      <c r="D52" s="1369" t="s">
        <v>554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301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301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301</v>
      </c>
      <c r="B56" s="1369" t="s">
        <v>302</v>
      </c>
      <c r="C56" s="1369" t="s">
        <v>303</v>
      </c>
      <c r="D56" s="1369" t="s">
        <v>554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301</v>
      </c>
      <c r="B57" s="1369" t="s">
        <v>302</v>
      </c>
      <c r="C57" s="1369" t="s">
        <v>303</v>
      </c>
      <c r="D57" s="1369" t="s">
        <v>554</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301</v>
      </c>
      <c r="B58" s="1349" t="s">
        <v>302</v>
      </c>
      <c r="C58" s="1349" t="s">
        <v>303</v>
      </c>
      <c r="D58" s="1349" t="s">
        <v>554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301</v>
      </c>
      <c r="B59" s="1349" t="s">
        <v>302</v>
      </c>
      <c r="C59" s="1349" t="s">
        <v>303</v>
      </c>
      <c r="D59" s="1349" t="s">
        <v>554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301</v>
      </c>
      <c r="B60" s="1349" t="s">
        <v>302</v>
      </c>
      <c r="C60" s="1349" t="s">
        <v>303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301</v>
      </c>
      <c r="B61" s="1349" t="s">
        <v>302</v>
      </c>
      <c r="C61" s="1320"/>
      <c r="D61" s="1320"/>
      <c r="E61" s="2265"/>
      <c r="F61" s="2264"/>
      <c r="G61" s="1320"/>
      <c r="H61" s="1320"/>
      <c r="I61" s="1320"/>
      <c r="J61" s="1320"/>
      <c r="K61" s="1320"/>
      <c r="L61" s="1500"/>
      <c r="M61" s="1327"/>
      <c r="N61" s="1327"/>
      <c r="P61" s="1322"/>
      <c r="Q61" s="1323"/>
      <c r="R61" s="1322"/>
      <c r="S61" s="1328"/>
      <c r="T61" s="1331" t="s">
        <v>171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301</v>
      </c>
      <c r="B62" s="1349"/>
      <c r="C62" s="1349"/>
      <c r="D62" s="1349"/>
      <c r="E62" s="2264"/>
      <c r="F62" s="1349"/>
      <c r="G62" s="1349"/>
      <c r="H62" s="1349"/>
      <c r="I62" s="1349"/>
      <c r="J62" s="1349"/>
      <c r="K62" s="1349"/>
      <c r="L62" s="1352"/>
      <c r="M62" s="1327"/>
      <c r="N62" s="1327"/>
      <c r="O62" s="524"/>
      <c r="P62" s="386"/>
      <c r="Q62" s="1350"/>
      <c r="R62" s="386"/>
      <c r="S62" s="1328"/>
      <c r="T62" s="1331" t="s">
        <v>172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189</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8165D-C91E-8AF5-0924-0.A8D314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84</v>
      </c>
      <c r="H1" s="500" t="s">
        <v>85</v>
      </c>
      <c r="I1" s="233" t="s">
        <v>86</v>
      </c>
      <c r="J1" s="253" t="s">
        <v>84</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87</v>
      </c>
      <c r="F8" s="2108"/>
      <c r="G8" s="2109"/>
      <c r="H8" s="2110" t="s">
        <v>88</v>
      </c>
      <c r="I8" s="2110"/>
      <c r="J8" s="161"/>
      <c r="K8" s="161"/>
      <c r="L8" s="161"/>
      <c r="M8" s="161"/>
      <c r="N8" s="232"/>
      <c r="O8" s="161"/>
      <c r="P8" s="231"/>
      <c r="Q8" s="231"/>
      <c r="R8" s="231"/>
      <c r="S8" s="231"/>
      <c r="AC8" s="122">
        <v>14</v>
      </c>
    </row>
    <row s="1825" customFormat="1" customHeight="1" ht="21">
      <c r="A9" s="764"/>
      <c r="B9" s="423"/>
      <c r="C9" s="764"/>
      <c r="D9" s="170"/>
      <c r="E9" s="783" t="s">
        <v>89</v>
      </c>
      <c r="F9" s="783"/>
      <c r="G9" s="178" t="s">
        <v>90</v>
      </c>
      <c r="H9" s="178" t="s">
        <v>90</v>
      </c>
      <c r="I9" s="178" t="s">
        <v>86</v>
      </c>
      <c r="J9" s="161"/>
      <c r="K9" s="161"/>
      <c r="L9" s="161"/>
      <c r="M9" s="161"/>
      <c r="N9" s="232"/>
      <c r="O9" s="161"/>
      <c r="P9" s="231"/>
      <c r="Q9" s="231"/>
      <c r="R9" s="231"/>
      <c r="S9" s="231"/>
      <c r="AC9" s="122">
        <v>20</v>
      </c>
    </row>
    <row customHeight="1" ht="11.549999999999999">
      <c r="D10" s="182"/>
      <c r="E10" s="784" t="s">
        <v>91</v>
      </c>
      <c r="F10" s="784"/>
      <c r="G10" s="229" t="s">
        <v>92</v>
      </c>
      <c r="H10" s="229" t="s">
        <v>93</v>
      </c>
      <c r="I10" s="229" t="s">
        <v>94</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95</v>
      </c>
      <c r="K11" s="161"/>
      <c r="L11" s="161"/>
      <c r="M11" s="161" t="s">
        <v>96</v>
      </c>
      <c r="N11" s="232" t="s">
        <v>97</v>
      </c>
      <c r="O11" s="161" t="s">
        <v>98</v>
      </c>
      <c r="P11" s="231"/>
      <c r="Q11" s="231"/>
      <c r="R11" s="231"/>
      <c r="S11" s="231"/>
      <c r="AC11" s="122">
        <v>1</v>
      </c>
    </row>
    <row s="1825" customFormat="1" customHeight="1" ht="15">
      <c r="A12" s="2105">
        <v>1</v>
      </c>
      <c r="B12" s="423"/>
      <c r="C12" s="764"/>
      <c r="D12" s="788"/>
      <c r="E12" s="225">
        <f>A12</f>
        <v>1</v>
      </c>
      <c r="F12" s="808" t="s">
        <v>99</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100</v>
      </c>
      <c r="G13" s="799" t="s">
        <v>101</v>
      </c>
      <c r="H13" s="799" t="s">
        <v>102</v>
      </c>
      <c r="I13" s="797" t="s">
        <v>103</v>
      </c>
      <c r="J13" s="506">
        <f>MERGEVALUE(G13)</f>
      </c>
      <c r="K13" s="517"/>
      <c r="L13" s="517"/>
      <c r="M13" s="506" t="str">
        <f t="array" ref="M13:M13">IF(ISERROR(MATCH(MID(N13,1,250),MID(note_ter,1,250),0)),"n","y")</f>
        <v>n</v>
      </c>
      <c r="N13" s="517"/>
      <c r="O13" s="506" t="str">
        <f>H13&amp;"("&amp;I13&amp;")"</f>
        <v>Рабочий поселок Искателей(11811111)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104</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105</v>
      </c>
      <c r="H15" s="184"/>
      <c r="I15" s="185"/>
      <c r="J15" s="255"/>
      <c r="K15" s="161"/>
      <c r="L15" s="161"/>
      <c r="M15" s="161"/>
      <c r="N15" s="232" t="s">
        <v>106</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83</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75CE3-7739-A9BC-0FF7-0.A0BC6D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431</v>
      </c>
      <c r="P6" s="2263"/>
      <c r="Q6" s="2263">
        <v>1</v>
      </c>
      <c r="R6" s="363"/>
      <c r="S6" s="1499">
        <f>$J6</f>
      </c>
      <c r="T6" s="292" t="s">
        <v>432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67</v>
      </c>
      <c r="AE7" s="2271"/>
      <c r="AF7" s="2113" t="s">
        <v>67</v>
      </c>
      <c r="AG7" s="757"/>
      <c r="AH7" s="757"/>
      <c r="AI7" s="757"/>
      <c r="AJ7" s="757"/>
      <c r="AK7" s="757"/>
      <c r="AL7" s="757"/>
      <c r="AM7" s="757"/>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512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437</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67</v>
      </c>
      <c r="AP15" s="2273"/>
      <c r="AQ15" s="2274" t="s">
        <v>67</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439</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440</v>
      </c>
      <c r="P20" s="1368"/>
      <c r="Q20" s="1448"/>
      <c r="R20" s="1448"/>
      <c r="S20" s="735"/>
      <c r="T20" s="1166" t="s">
        <v>441</v>
      </c>
      <c r="W20" s="1372"/>
      <c r="X20" s="1372"/>
      <c r="Y20" s="1372"/>
      <c r="Z20" s="1372"/>
      <c r="AA20" s="1372"/>
      <c r="AB20" s="1372"/>
      <c r="AD20" s="192" t="s">
        <v>442</v>
      </c>
      <c r="AF20" s="192" t="s">
        <v>443</v>
      </c>
      <c r="AG20" s="1166" t="s">
        <v>441</v>
      </c>
      <c r="AH20" s="1372"/>
      <c r="AI20" s="1372"/>
      <c r="AJ20" s="1372"/>
      <c r="AK20" s="1372"/>
      <c r="AL20" s="1372"/>
      <c r="AO20" s="192" t="s">
        <v>444</v>
      </c>
      <c r="AQ20" s="192" t="s">
        <v>443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2270"/>
      <c r="AC28" s="2270"/>
      <c r="AD28" s="2270"/>
      <c r="AE28" s="2270"/>
      <c r="AF28" s="332"/>
      <c r="AG28" s="2270" t="str">
        <f>IF(TITLE_DATE_PR_CHANGE="",IF(TITLE_DATE_PR="","",TITLE_DATE_PR),TITLE_DATE_PR_CHANGE)</f>
        <v>45989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2257"/>
      <c r="AC29" s="2257"/>
      <c r="AD29" s="2257"/>
      <c r="AE29" s="2257"/>
      <c r="AF29" s="332"/>
      <c r="AG29" s="2257" t="str">
        <f>IF(TITLE_NUMBER_PR_CHANGE="",IF(TITLE_NUMBER_PR="","",TITLE_NUMBER_PR),TITLE_NUMBER_PR_CHANGE)</f>
        <v>б/н</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2270"/>
      <c r="AC32" s="2270"/>
      <c r="AD32" s="2270"/>
      <c r="AE32" s="2270"/>
      <c r="AF32" s="332"/>
      <c r="AG32" s="2270" t="str">
        <f>IF(TITLE_DATE_PR_CHANGE="",IF(TITLE_DATE_PR="","",TITLE_DATE_PR),TITLE_DATE_PR_CHANGE)</f>
        <v>45989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2257"/>
      <c r="AC33" s="2257"/>
      <c r="AD33" s="2257"/>
      <c r="AE33" s="2257"/>
      <c r="AF33" s="332"/>
      <c r="AG33" s="2257" t="str">
        <f>IF(TITLE_NUMBER_PR_CHANGE="",IF(TITLE_NUMBER_PR="","",TITLE_NUMBER_PR),TITLE_NUMBER_PR_CHANGE)</f>
        <v>б/н</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449</v>
      </c>
      <c r="AG34" s="332"/>
      <c r="AH34" s="1641"/>
      <c r="AI34" s="1641"/>
      <c r="AJ34" s="1641"/>
      <c r="AK34" s="1641"/>
      <c r="AL34" s="1641"/>
      <c r="AM34" s="332"/>
      <c r="AN34" s="332"/>
      <c r="AO34" s="332"/>
      <c r="AP34" s="332"/>
      <c r="AQ34" s="284" t="s">
        <v>449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326</v>
      </c>
      <c r="AY36" s="1161">
        <v>14</v>
      </c>
    </row>
    <row customHeight="1" ht="14.699999999999998">
      <c r="Q37" s="382"/>
      <c r="R37" s="382"/>
      <c r="S37" s="2279" t="s">
        <v>89</v>
      </c>
      <c r="T37" s="2215" t="s">
        <v>450</v>
      </c>
      <c r="U37" s="307"/>
      <c r="V37" s="2280" t="s">
        <v>451</v>
      </c>
      <c r="W37" s="2297"/>
      <c r="X37" s="2297"/>
      <c r="Y37" s="2297"/>
      <c r="Z37" s="2297"/>
      <c r="AA37" s="2297"/>
      <c r="AB37" s="2297"/>
      <c r="AC37" s="2281"/>
      <c r="AD37" s="2281"/>
      <c r="AE37" s="2282"/>
      <c r="AF37" s="2283" t="s">
        <v>452</v>
      </c>
      <c r="AG37" s="2280" t="s">
        <v>451</v>
      </c>
      <c r="AH37" s="2281"/>
      <c r="AI37" s="2281"/>
      <c r="AJ37" s="2281"/>
      <c r="AK37" s="2281"/>
      <c r="AL37" s="2281"/>
      <c r="AM37" s="2281"/>
      <c r="AN37" s="2281"/>
      <c r="AO37" s="2281"/>
      <c r="AP37" s="2282"/>
      <c r="AQ37" s="2283" t="s">
        <v>453</v>
      </c>
      <c r="AR37" s="2286" t="s">
        <v>454</v>
      </c>
      <c r="AS37" s="2133"/>
      <c r="AY37" s="1161">
        <v>14</v>
      </c>
    </row>
    <row customHeight="1" ht="19.95">
      <c r="Q38" s="382"/>
      <c r="R38" s="382"/>
      <c r="S38" s="2279"/>
      <c r="T38" s="2215"/>
      <c r="U38" s="1037"/>
      <c r="V38" s="2372" t="s">
        <v>557</v>
      </c>
      <c r="W38" s="2371" t="s">
        <v>558</v>
      </c>
      <c r="X38" s="2371"/>
      <c r="Y38" s="2371"/>
      <c r="Z38" s="2371" t="s">
        <v>559</v>
      </c>
      <c r="AA38" s="2371"/>
      <c r="AB38" s="2371"/>
      <c r="AC38" s="2300" t="s">
        <v>458</v>
      </c>
      <c r="AD38" s="2319"/>
      <c r="AE38" s="2320"/>
      <c r="AF38" s="2284"/>
      <c r="AG38" s="2372" t="s">
        <v>557</v>
      </c>
      <c r="AH38" s="2371" t="s">
        <v>558</v>
      </c>
      <c r="AI38" s="2371"/>
      <c r="AJ38" s="2371"/>
      <c r="AK38" s="2371" t="s">
        <v>559</v>
      </c>
      <c r="AL38" s="2371"/>
      <c r="AM38" s="2371"/>
      <c r="AN38" s="2300" t="s">
        <v>458</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560</v>
      </c>
      <c r="X39" s="2371" t="s">
        <v>561</v>
      </c>
      <c r="Y39" s="2371"/>
      <c r="Z39" s="2371" t="s">
        <v>562</v>
      </c>
      <c r="AA39" s="2371" t="s">
        <v>561</v>
      </c>
      <c r="AB39" s="2371"/>
      <c r="AC39" s="2301"/>
      <c r="AD39" s="2321"/>
      <c r="AE39" s="2322"/>
      <c r="AF39" s="2284"/>
      <c r="AG39" s="2372"/>
      <c r="AH39" s="2371" t="s">
        <v>560</v>
      </c>
      <c r="AI39" s="2371" t="s">
        <v>561</v>
      </c>
      <c r="AJ39" s="2371"/>
      <c r="AK39" s="2371" t="s">
        <v>562</v>
      </c>
      <c r="AL39" s="2371" t="s">
        <v>561</v>
      </c>
      <c r="AM39" s="2371"/>
      <c r="AN39" s="2301"/>
      <c r="AO39" s="2321"/>
      <c r="AP39" s="2322"/>
      <c r="AQ39" s="2284"/>
      <c r="AR39" s="2287"/>
      <c r="AS39" s="2133"/>
      <c r="AT39" s="1642"/>
      <c r="AU39" s="1642"/>
      <c r="AV39" s="1642"/>
      <c r="AW39" s="1642"/>
      <c r="AX39" s="1642"/>
      <c r="AY39" s="1637">
        <v>19</v>
      </c>
    </row>
    <row customHeight="1" ht="61.949999999999996">
      <c r="A40" s="1376"/>
      <c r="B40" s="1376" t="s">
        <v>137</v>
      </c>
      <c r="C40" s="1376" t="s">
        <v>138</v>
      </c>
      <c r="D40" s="1376" t="s">
        <v>139</v>
      </c>
      <c r="E40" s="1370" t="s">
        <v>459</v>
      </c>
      <c r="F40" s="1370" t="s">
        <v>460</v>
      </c>
      <c r="G40" s="1370" t="s">
        <v>461</v>
      </c>
      <c r="H40" s="1370"/>
      <c r="I40" s="1370" t="s">
        <v>515</v>
      </c>
      <c r="J40" s="1370" t="s">
        <v>464</v>
      </c>
      <c r="K40" s="1370" t="s">
        <v>516</v>
      </c>
      <c r="L40" s="1370" t="s">
        <v>440</v>
      </c>
      <c r="Q40" s="382"/>
      <c r="R40" s="382"/>
      <c r="S40" s="2279"/>
      <c r="T40" s="2215"/>
      <c r="U40" s="308"/>
      <c r="V40" s="2372"/>
      <c r="W40" s="2371"/>
      <c r="X40" s="1989" t="s">
        <v>563</v>
      </c>
      <c r="Y40" s="1989" t="s">
        <v>564</v>
      </c>
      <c r="Z40" s="2371"/>
      <c r="AA40" s="1989" t="s">
        <v>565</v>
      </c>
      <c r="AB40" s="1989" t="s">
        <v>566</v>
      </c>
      <c r="AC40" s="1495" t="s">
        <v>468</v>
      </c>
      <c r="AD40" s="2276" t="s">
        <v>469</v>
      </c>
      <c r="AE40" s="2277"/>
      <c r="AF40" s="2285"/>
      <c r="AG40" s="2372"/>
      <c r="AH40" s="2371"/>
      <c r="AI40" s="1989" t="s">
        <v>563</v>
      </c>
      <c r="AJ40" s="1989" t="s">
        <v>564</v>
      </c>
      <c r="AK40" s="2371"/>
      <c r="AL40" s="1989" t="s">
        <v>565</v>
      </c>
      <c r="AM40" s="1989" t="s">
        <v>566</v>
      </c>
      <c r="AN40" s="1495" t="s">
        <v>468</v>
      </c>
      <c r="AO40" s="2276" t="s">
        <v>469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276</v>
      </c>
      <c r="B43" s="1369" t="s">
        <v>277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423</v>
      </c>
      <c r="AU43" s="506"/>
      <c r="AV43" s="506" t="str">
        <f>IF(T43="","",T43)</f>
        <v>Территория действия тарифа</v>
      </c>
      <c r="AW43" s="506"/>
      <c r="AX43" s="506"/>
      <c r="AY43" s="1161">
        <v>23</v>
      </c>
    </row>
    <row customHeight="1" ht="24">
      <c r="A44" s="1369" t="s">
        <v>276</v>
      </c>
      <c r="B44" s="1369" t="s">
        <v>277</v>
      </c>
      <c r="C44" s="1369" t="s">
        <v>278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556</v>
      </c>
      <c r="AU44" s="506"/>
      <c r="AV44" s="506" t="str">
        <f>IF(T44="","",T44)</f>
        <v>Наименование централизованной системы горячего водоснабжения</v>
      </c>
      <c r="AW44" s="506"/>
      <c r="AX44" s="506"/>
      <c r="AY44" s="1161">
        <v>23</v>
      </c>
    </row>
    <row customHeight="1" ht="24">
      <c r="A45" s="1369" t="s">
        <v>276</v>
      </c>
      <c r="B45" s="1369" t="s">
        <v>277</v>
      </c>
      <c r="C45" s="1369" t="s">
        <v>278</v>
      </c>
      <c r="D45" s="1369" t="s">
        <v>567</v>
      </c>
      <c r="E45" s="2265"/>
      <c r="F45" s="2265"/>
      <c r="G45" s="2265"/>
      <c r="H45" s="2265"/>
      <c r="I45" s="2262" t="str">
        <f>S44&amp;".1"</f>
        <v>...1</v>
      </c>
      <c r="J45" s="1369"/>
      <c r="K45" s="1369"/>
      <c r="L45" s="1370"/>
      <c r="P45" s="2263">
        <v>1</v>
      </c>
      <c r="Q45" s="1487"/>
      <c r="R45" s="362"/>
      <c r="S45" s="1499" t="str">
        <f>$I45</f>
        <v>...1</v>
      </c>
      <c r="T45" s="291" t="s">
        <v>508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509</v>
      </c>
      <c r="AU45" s="506"/>
      <c r="AV45" s="506" t="str">
        <f>IF(T45="","",T45)</f>
        <v>Наименование признака дифференциации</v>
      </c>
      <c r="AW45" s="506"/>
      <c r="AX45" s="506"/>
      <c r="AY45" s="1161">
        <v>23</v>
      </c>
    </row>
    <row customHeight="1" ht="24">
      <c r="A46" s="1369" t="s">
        <v>276</v>
      </c>
      <c r="B46" s="1369" t="s">
        <v>277</v>
      </c>
      <c r="C46" s="1369" t="s">
        <v>278</v>
      </c>
      <c r="D46" s="1369" t="s">
        <v>567</v>
      </c>
      <c r="E46" s="2265"/>
      <c r="F46" s="2265"/>
      <c r="G46" s="2265"/>
      <c r="H46" s="2265"/>
      <c r="I46" s="2292"/>
      <c r="J46" s="2262" t="str">
        <f>I45&amp;".1"</f>
        <v>...1.1</v>
      </c>
      <c r="K46" s="1369"/>
      <c r="L46" s="1370" t="s">
        <v>431</v>
      </c>
      <c r="P46" s="2263"/>
      <c r="Q46" s="2263">
        <v>1</v>
      </c>
      <c r="R46" s="363"/>
      <c r="S46" s="1499" t="str">
        <f>$J46</f>
        <v>...1.1</v>
      </c>
      <c r="T46" s="292" t="s">
        <v>432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510</v>
      </c>
      <c r="AU46" s="506"/>
      <c r="AV46" s="506" t="str">
        <f>IF(T46="","",T46)</f>
        <v>Группа потребителей</v>
      </c>
      <c r="AW46" s="506"/>
      <c r="AX46" s="506"/>
      <c r="AY46" s="1161">
        <v>23</v>
      </c>
    </row>
    <row customHeight="1" ht="24">
      <c r="A47" s="1369" t="s">
        <v>276</v>
      </c>
      <c r="B47" s="1369" t="s">
        <v>277</v>
      </c>
      <c r="C47" s="1369" t="s">
        <v>278</v>
      </c>
      <c r="D47" s="1369" t="s">
        <v>567</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67</v>
      </c>
      <c r="AE47" s="2273"/>
      <c r="AF47" s="2274" t="s">
        <v>67</v>
      </c>
      <c r="AG47" s="757"/>
      <c r="AH47" s="757"/>
      <c r="AI47" s="757"/>
      <c r="AJ47" s="757"/>
      <c r="AK47" s="757"/>
      <c r="AL47" s="757"/>
      <c r="AM47" s="757"/>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276</v>
      </c>
      <c r="B48" s="1369" t="s">
        <v>277</v>
      </c>
      <c r="C48" s="1369" t="s">
        <v>278</v>
      </c>
      <c r="D48" s="1369" t="s">
        <v>567</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276</v>
      </c>
      <c r="B49" s="1369" t="s">
        <v>277</v>
      </c>
      <c r="C49" s="1369" t="s">
        <v>278</v>
      </c>
      <c r="D49" s="1369" t="s">
        <v>567</v>
      </c>
      <c r="E49" s="2265"/>
      <c r="F49" s="2265"/>
      <c r="G49" s="2265"/>
      <c r="H49" s="2265"/>
      <c r="I49" s="2292"/>
      <c r="J49" s="2262"/>
      <c r="K49" s="1369"/>
      <c r="L49" s="1370"/>
      <c r="P49" s="2263"/>
      <c r="Q49" s="2263"/>
      <c r="R49" s="362"/>
      <c r="S49" s="1284"/>
      <c r="T49" s="293" t="s">
        <v>511</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512</v>
      </c>
      <c r="AU49" s="506"/>
      <c r="AV49" s="506" t="str">
        <f>IF(T49="","",T49)</f>
        <v>Добавить значение признака дифференциации</v>
      </c>
      <c r="AW49" s="506"/>
      <c r="AX49" s="506"/>
      <c r="AY49" s="1161">
        <v>20</v>
      </c>
    </row>
    <row customHeight="1" ht="22.049999999999997">
      <c r="A50" s="1369" t="s">
        <v>276</v>
      </c>
      <c r="B50" s="1369" t="s">
        <v>277</v>
      </c>
      <c r="C50" s="1369" t="s">
        <v>278</v>
      </c>
      <c r="D50" s="1369" t="s">
        <v>567</v>
      </c>
      <c r="E50" s="2265"/>
      <c r="F50" s="2265"/>
      <c r="G50" s="2265"/>
      <c r="H50" s="2265"/>
      <c r="I50" s="2262"/>
      <c r="J50" s="1369"/>
      <c r="K50" s="1369"/>
      <c r="L50" s="1370"/>
      <c r="P50" s="2263"/>
      <c r="Q50" s="1487"/>
      <c r="R50" s="362"/>
      <c r="S50" s="1284"/>
      <c r="T50" s="371" t="s">
        <v>437</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276</v>
      </c>
      <c r="B51" s="1369" t="s">
        <v>277</v>
      </c>
      <c r="C51" s="1369" t="s">
        <v>278</v>
      </c>
      <c r="D51" s="1369" t="s">
        <v>567</v>
      </c>
      <c r="E51" s="2265"/>
      <c r="F51" s="2265"/>
      <c r="G51" s="2265"/>
      <c r="H51" s="2264"/>
      <c r="I51" s="1369"/>
      <c r="J51" s="1369"/>
      <c r="K51" s="1369"/>
      <c r="L51" s="1370"/>
      <c r="M51" s="1371"/>
      <c r="N51" s="1371"/>
      <c r="O51" s="543"/>
      <c r="P51" s="366"/>
      <c r="Q51" s="381"/>
      <c r="R51" s="361"/>
      <c r="S51" s="1284"/>
      <c r="T51" s="378" t="s">
        <v>513</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276</v>
      </c>
      <c r="B52" s="1349" t="s">
        <v>277</v>
      </c>
      <c r="C52" s="1320"/>
      <c r="D52" s="1320"/>
      <c r="E52" s="2265"/>
      <c r="F52" s="2264"/>
      <c r="G52" s="1320"/>
      <c r="H52" s="1320"/>
      <c r="I52" s="1320"/>
      <c r="J52" s="1320"/>
      <c r="K52" s="1320"/>
      <c r="L52" s="1500"/>
      <c r="M52" s="1327"/>
      <c r="N52" s="1327"/>
      <c r="P52" s="1322"/>
      <c r="Q52" s="1323"/>
      <c r="R52" s="1322"/>
      <c r="S52" s="1328"/>
      <c r="T52" s="1331" t="s">
        <v>171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276</v>
      </c>
      <c r="B53" s="1349"/>
      <c r="C53" s="1349"/>
      <c r="D53" s="1349"/>
      <c r="E53" s="2264"/>
      <c r="F53" s="1349"/>
      <c r="G53" s="1349"/>
      <c r="H53" s="1349"/>
      <c r="I53" s="1349"/>
      <c r="J53" s="1349"/>
      <c r="K53" s="1349"/>
      <c r="L53" s="1352"/>
      <c r="M53" s="1327"/>
      <c r="N53" s="1327"/>
      <c r="O53" s="524"/>
      <c r="P53" s="386"/>
      <c r="Q53" s="1350"/>
      <c r="R53" s="386"/>
      <c r="S53" s="1328"/>
      <c r="T53" s="1331" t="s">
        <v>172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189</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32C82-30E3-5DB5-99E2-0.6E746D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431</v>
      </c>
      <c r="P6" s="2263"/>
      <c r="Q6" s="2263">
        <v>1</v>
      </c>
      <c r="R6" s="363"/>
      <c r="S6" s="1499">
        <f>$J6</f>
      </c>
      <c r="T6" s="292" t="s">
        <v>432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510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67</v>
      </c>
      <c r="AE7" s="2271"/>
      <c r="AF7" s="2113" t="s">
        <v>67</v>
      </c>
      <c r="AG7" s="757"/>
      <c r="AH7" s="757"/>
      <c r="AI7" s="757"/>
      <c r="AJ7" s="757"/>
      <c r="AK7" s="757"/>
      <c r="AL7" s="757"/>
      <c r="AM7" s="1263"/>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511</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512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437</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513</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67</v>
      </c>
      <c r="AP15" s="2273"/>
      <c r="AQ15" s="2274" t="s">
        <v>67</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439</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440</v>
      </c>
      <c r="P20" s="1368"/>
      <c r="Q20" s="1448"/>
      <c r="R20" s="1448"/>
      <c r="S20" s="735"/>
      <c r="T20" s="1166" t="s">
        <v>441</v>
      </c>
      <c r="W20" s="1372"/>
      <c r="X20" s="1372"/>
      <c r="Y20" s="1372"/>
      <c r="Z20" s="1372"/>
      <c r="AA20" s="1372"/>
      <c r="AD20" s="192" t="s">
        <v>442</v>
      </c>
      <c r="AF20" s="192" t="s">
        <v>443</v>
      </c>
      <c r="AG20" s="1166" t="s">
        <v>441</v>
      </c>
      <c r="AH20" s="1372"/>
      <c r="AI20" s="1372"/>
      <c r="AJ20" s="1372"/>
      <c r="AK20" s="1372"/>
      <c r="AL20" s="1372"/>
      <c r="AO20" s="192" t="s">
        <v>444</v>
      </c>
      <c r="AQ20" s="192" t="s">
        <v>443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45989</v>
      </c>
      <c r="W28" s="2270"/>
      <c r="X28" s="2270"/>
      <c r="Y28" s="2270"/>
      <c r="Z28" s="2270"/>
      <c r="AA28" s="2270"/>
      <c r="AB28" s="2270"/>
      <c r="AC28" s="2270"/>
      <c r="AD28" s="2270"/>
      <c r="AE28" s="2270"/>
      <c r="AF28" s="332"/>
      <c r="AG28" s="2270" t="str">
        <f>IF(TITLE_DATE_PR_CHANGE="",IF(TITLE_DATE_PR="","",TITLE_DATE_PR),TITLE_DATE_PR_CHANGE)</f>
        <v>45989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б/н</v>
      </c>
      <c r="W29" s="2257"/>
      <c r="X29" s="2257"/>
      <c r="Y29" s="2257"/>
      <c r="Z29" s="2257"/>
      <c r="AA29" s="2257"/>
      <c r="AB29" s="2257"/>
      <c r="AC29" s="2257"/>
      <c r="AD29" s="2257"/>
      <c r="AE29" s="2257"/>
      <c r="AF29" s="332"/>
      <c r="AG29" s="2257" t="str">
        <f>IF(TITLE_NUMBER_PR_CHANGE="",IF(TITLE_NUMBER_PR="","",TITLE_NUMBER_PR),TITLE_NUMBER_PR_CHANGE)</f>
        <v>б/н</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45989</v>
      </c>
      <c r="W32" s="2270"/>
      <c r="X32" s="2270"/>
      <c r="Y32" s="2270"/>
      <c r="Z32" s="2270"/>
      <c r="AA32" s="2270"/>
      <c r="AB32" s="2270"/>
      <c r="AC32" s="2270"/>
      <c r="AD32" s="2270"/>
      <c r="AE32" s="2270"/>
      <c r="AF32" s="332"/>
      <c r="AG32" s="2270" t="str">
        <f>IF(TITLE_DATE_PR_CHANGE="",IF(TITLE_DATE_PR="","",TITLE_DATE_PR),TITLE_DATE_PR_CHANGE)</f>
        <v>45989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б/н</v>
      </c>
      <c r="W33" s="2257"/>
      <c r="X33" s="2257"/>
      <c r="Y33" s="2257"/>
      <c r="Z33" s="2257"/>
      <c r="AA33" s="2257"/>
      <c r="AB33" s="2257"/>
      <c r="AC33" s="2257"/>
      <c r="AD33" s="2257"/>
      <c r="AE33" s="2257"/>
      <c r="AF33" s="332"/>
      <c r="AG33" s="2257" t="str">
        <f>IF(TITLE_NUMBER_PR_CHANGE="",IF(TITLE_NUMBER_PR="","",TITLE_NUMBER_PR),TITLE_NUMBER_PR_CHANGE)</f>
        <v>б/н</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449</v>
      </c>
      <c r="AG34" s="332"/>
      <c r="AH34" s="1641"/>
      <c r="AI34" s="1641"/>
      <c r="AJ34" s="1641"/>
      <c r="AK34" s="1641"/>
      <c r="AL34" s="1641"/>
      <c r="AM34" s="332"/>
      <c r="AN34" s="332"/>
      <c r="AO34" s="332"/>
      <c r="AP34" s="332"/>
      <c r="AQ34" s="284" t="s">
        <v>449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326</v>
      </c>
      <c r="AY36" s="1161">
        <v>14</v>
      </c>
    </row>
    <row customHeight="1" ht="14.699999999999998">
      <c r="Q37" s="382"/>
      <c r="R37" s="382"/>
      <c r="S37" s="2279" t="s">
        <v>89</v>
      </c>
      <c r="T37" s="2215" t="s">
        <v>450</v>
      </c>
      <c r="U37" s="307"/>
      <c r="V37" s="2280" t="s">
        <v>451</v>
      </c>
      <c r="W37" s="2281"/>
      <c r="X37" s="2281"/>
      <c r="Y37" s="2281"/>
      <c r="Z37" s="2281"/>
      <c r="AA37" s="2281"/>
      <c r="AB37" s="2281"/>
      <c r="AC37" s="2281"/>
      <c r="AD37" s="2281"/>
      <c r="AE37" s="2282"/>
      <c r="AF37" s="2283" t="s">
        <v>452</v>
      </c>
      <c r="AG37" s="2280" t="s">
        <v>451</v>
      </c>
      <c r="AH37" s="2281"/>
      <c r="AI37" s="2281"/>
      <c r="AJ37" s="2281"/>
      <c r="AK37" s="2281"/>
      <c r="AL37" s="2281"/>
      <c r="AM37" s="2281"/>
      <c r="AN37" s="2281"/>
      <c r="AO37" s="2281"/>
      <c r="AP37" s="2282"/>
      <c r="AQ37" s="2283" t="s">
        <v>453</v>
      </c>
      <c r="AR37" s="2286" t="s">
        <v>454</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557</v>
      </c>
      <c r="W38" s="2371" t="s">
        <v>558</v>
      </c>
      <c r="X38" s="2371"/>
      <c r="Y38" s="2371"/>
      <c r="Z38" s="2371" t="s">
        <v>559</v>
      </c>
      <c r="AA38" s="2371"/>
      <c r="AB38" s="2371"/>
      <c r="AC38" s="2300" t="s">
        <v>458</v>
      </c>
      <c r="AD38" s="2319"/>
      <c r="AE38" s="2320"/>
      <c r="AF38" s="2284"/>
      <c r="AG38" s="2372" t="s">
        <v>557</v>
      </c>
      <c r="AH38" s="2371" t="s">
        <v>558</v>
      </c>
      <c r="AI38" s="2371"/>
      <c r="AJ38" s="2371"/>
      <c r="AK38" s="2371" t="s">
        <v>559</v>
      </c>
      <c r="AL38" s="2371"/>
      <c r="AM38" s="2371"/>
      <c r="AN38" s="2300" t="s">
        <v>458</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560</v>
      </c>
      <c r="X39" s="2371" t="s">
        <v>561</v>
      </c>
      <c r="Y39" s="2371"/>
      <c r="Z39" s="2371" t="s">
        <v>562</v>
      </c>
      <c r="AA39" s="2371" t="s">
        <v>561</v>
      </c>
      <c r="AB39" s="2371"/>
      <c r="AC39" s="2301"/>
      <c r="AD39" s="2321"/>
      <c r="AE39" s="2322"/>
      <c r="AF39" s="2284"/>
      <c r="AG39" s="2372"/>
      <c r="AH39" s="2371" t="s">
        <v>560</v>
      </c>
      <c r="AI39" s="2371" t="s">
        <v>561</v>
      </c>
      <c r="AJ39" s="2371"/>
      <c r="AK39" s="2371" t="s">
        <v>562</v>
      </c>
      <c r="AL39" s="2371" t="s">
        <v>561</v>
      </c>
      <c r="AM39" s="2371"/>
      <c r="AN39" s="2301"/>
      <c r="AO39" s="2321"/>
      <c r="AP39" s="2322"/>
      <c r="AQ39" s="2284"/>
      <c r="AR39" s="2287"/>
      <c r="AS39" s="2133"/>
      <c r="AY39" s="1161">
        <v>19</v>
      </c>
    </row>
    <row customHeight="1" ht="61.949999999999996">
      <c r="A40" s="1376"/>
      <c r="B40" s="1376" t="s">
        <v>137</v>
      </c>
      <c r="C40" s="1376" t="s">
        <v>138</v>
      </c>
      <c r="D40" s="1376" t="s">
        <v>139</v>
      </c>
      <c r="E40" s="1370" t="s">
        <v>459</v>
      </c>
      <c r="F40" s="1370" t="s">
        <v>460</v>
      </c>
      <c r="G40" s="1370" t="s">
        <v>461</v>
      </c>
      <c r="H40" s="1370"/>
      <c r="I40" s="1370" t="s">
        <v>515</v>
      </c>
      <c r="J40" s="1370" t="s">
        <v>464</v>
      </c>
      <c r="K40" s="1370" t="s">
        <v>516</v>
      </c>
      <c r="L40" s="1370" t="s">
        <v>440</v>
      </c>
      <c r="Q40" s="382"/>
      <c r="R40" s="382"/>
      <c r="S40" s="2279"/>
      <c r="T40" s="2215"/>
      <c r="U40" s="308"/>
      <c r="V40" s="2372"/>
      <c r="W40" s="2371"/>
      <c r="X40" s="1989" t="s">
        <v>563</v>
      </c>
      <c r="Y40" s="1989" t="s">
        <v>564</v>
      </c>
      <c r="Z40" s="2371"/>
      <c r="AA40" s="1989" t="s">
        <v>565</v>
      </c>
      <c r="AB40" s="1989" t="s">
        <v>566</v>
      </c>
      <c r="AC40" s="1495" t="s">
        <v>468</v>
      </c>
      <c r="AD40" s="2276" t="s">
        <v>469</v>
      </c>
      <c r="AE40" s="2277"/>
      <c r="AF40" s="2285"/>
      <c r="AG40" s="2372"/>
      <c r="AH40" s="2371"/>
      <c r="AI40" s="1989" t="s">
        <v>563</v>
      </c>
      <c r="AJ40" s="1989" t="s">
        <v>564</v>
      </c>
      <c r="AK40" s="2371"/>
      <c r="AL40" s="1989" t="s">
        <v>565</v>
      </c>
      <c r="AM40" s="1989" t="s">
        <v>566</v>
      </c>
      <c r="AN40" s="1495" t="s">
        <v>468</v>
      </c>
      <c r="AO40" s="2276" t="s">
        <v>469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281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281</v>
      </c>
      <c r="B43" s="1369" t="s">
        <v>282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423</v>
      </c>
      <c r="AU43" s="506"/>
      <c r="AV43" s="506" t="str">
        <f>IF(T43="","",T43)</f>
        <v>Территория действия тарифа</v>
      </c>
      <c r="AW43" s="506"/>
      <c r="AX43" s="506"/>
      <c r="AY43" s="1161">
        <v>23</v>
      </c>
    </row>
    <row customHeight="1" ht="24">
      <c r="A44" s="1369" t="s">
        <v>281</v>
      </c>
      <c r="B44" s="1369" t="s">
        <v>282</v>
      </c>
      <c r="C44" s="1369" t="s">
        <v>283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556</v>
      </c>
      <c r="AU44" s="506"/>
      <c r="AV44" s="506" t="str">
        <f>IF(T44="","",T44)</f>
        <v>Наименование централизованной системы горячего водоснабжения</v>
      </c>
      <c r="AW44" s="506"/>
      <c r="AX44" s="506"/>
      <c r="AY44" s="1161">
        <v>23</v>
      </c>
    </row>
    <row customHeight="1" ht="24">
      <c r="A45" s="1369" t="s">
        <v>281</v>
      </c>
      <c r="B45" s="1369" t="s">
        <v>282</v>
      </c>
      <c r="C45" s="1369" t="s">
        <v>283</v>
      </c>
      <c r="D45" s="1369" t="s">
        <v>568</v>
      </c>
      <c r="E45" s="2265"/>
      <c r="F45" s="2265"/>
      <c r="G45" s="2265"/>
      <c r="H45" s="2265"/>
      <c r="I45" s="2262" t="str">
        <f>S44&amp;".1"</f>
        <v>...1</v>
      </c>
      <c r="J45" s="1369"/>
      <c r="K45" s="1369"/>
      <c r="L45" s="1370"/>
      <c r="P45" s="2263">
        <v>1</v>
      </c>
      <c r="Q45" s="1487"/>
      <c r="R45" s="362"/>
      <c r="S45" s="1499" t="str">
        <f>$I45</f>
        <v>...1</v>
      </c>
      <c r="T45" s="291" t="s">
        <v>508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509</v>
      </c>
      <c r="AU45" s="506"/>
      <c r="AV45" s="506" t="str">
        <f>IF(T45="","",T45)</f>
        <v>Наименование признака дифференциации</v>
      </c>
      <c r="AW45" s="506"/>
      <c r="AX45" s="506"/>
      <c r="AY45" s="1161">
        <v>23</v>
      </c>
    </row>
    <row customHeight="1" ht="24">
      <c r="A46" s="1369" t="s">
        <v>281</v>
      </c>
      <c r="B46" s="1369" t="s">
        <v>282</v>
      </c>
      <c r="C46" s="1369" t="s">
        <v>283</v>
      </c>
      <c r="D46" s="1369" t="s">
        <v>568</v>
      </c>
      <c r="E46" s="2265"/>
      <c r="F46" s="2265"/>
      <c r="G46" s="2265"/>
      <c r="H46" s="2265"/>
      <c r="I46" s="2292"/>
      <c r="J46" s="2262" t="str">
        <f>I45&amp;".1"</f>
        <v>...1.1</v>
      </c>
      <c r="K46" s="1369"/>
      <c r="L46" s="1370" t="s">
        <v>431</v>
      </c>
      <c r="P46" s="2263"/>
      <c r="Q46" s="2263">
        <v>1</v>
      </c>
      <c r="R46" s="363"/>
      <c r="S46" s="1499" t="str">
        <f>$J46</f>
        <v>...1.1</v>
      </c>
      <c r="T46" s="292" t="s">
        <v>432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510</v>
      </c>
      <c r="AU46" s="506"/>
      <c r="AV46" s="506" t="str">
        <f>IF(T46="","",T46)</f>
        <v>Группа потребителей</v>
      </c>
      <c r="AW46" s="506"/>
      <c r="AX46" s="506"/>
      <c r="AY46" s="1161">
        <v>23</v>
      </c>
    </row>
    <row customHeight="1" ht="24">
      <c r="A47" s="1369" t="s">
        <v>281</v>
      </c>
      <c r="B47" s="1369" t="s">
        <v>282</v>
      </c>
      <c r="C47" s="1369" t="s">
        <v>283</v>
      </c>
      <c r="D47" s="1369" t="s">
        <v>568</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67</v>
      </c>
      <c r="AE47" s="2273"/>
      <c r="AF47" s="2274" t="s">
        <v>67</v>
      </c>
      <c r="AG47" s="757"/>
      <c r="AH47" s="757"/>
      <c r="AI47" s="757"/>
      <c r="AJ47" s="757"/>
      <c r="AK47" s="757"/>
      <c r="AL47" s="757"/>
      <c r="AM47" s="1263"/>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281</v>
      </c>
      <c r="B48" s="1369" t="s">
        <v>282</v>
      </c>
      <c r="C48" s="1369" t="s">
        <v>283</v>
      </c>
      <c r="D48" s="1369" t="s">
        <v>568</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281</v>
      </c>
      <c r="B49" s="1369" t="s">
        <v>282</v>
      </c>
      <c r="C49" s="1369" t="s">
        <v>283</v>
      </c>
      <c r="D49" s="1369" t="s">
        <v>568</v>
      </c>
      <c r="E49" s="2265"/>
      <c r="F49" s="2265"/>
      <c r="G49" s="2265"/>
      <c r="H49" s="2265"/>
      <c r="I49" s="2292"/>
      <c r="J49" s="2262"/>
      <c r="K49" s="1369"/>
      <c r="L49" s="1370"/>
      <c r="P49" s="2263"/>
      <c r="Q49" s="2263"/>
      <c r="R49" s="362"/>
      <c r="S49" s="1284"/>
      <c r="T49" s="293" t="s">
        <v>511</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512</v>
      </c>
      <c r="AU49" s="506"/>
      <c r="AV49" s="506" t="str">
        <f>IF(T49="","",T49)</f>
        <v>Добавить значение признака дифференциации</v>
      </c>
      <c r="AW49" s="506"/>
      <c r="AX49" s="506"/>
      <c r="AY49" s="1161">
        <v>20</v>
      </c>
    </row>
    <row customHeight="1" ht="22.049999999999997">
      <c r="A50" s="1369" t="s">
        <v>281</v>
      </c>
      <c r="B50" s="1369" t="s">
        <v>282</v>
      </c>
      <c r="C50" s="1369" t="s">
        <v>283</v>
      </c>
      <c r="D50" s="1369" t="s">
        <v>568</v>
      </c>
      <c r="E50" s="2265"/>
      <c r="F50" s="2265"/>
      <c r="G50" s="2265"/>
      <c r="H50" s="2265"/>
      <c r="I50" s="2262"/>
      <c r="J50" s="1369"/>
      <c r="K50" s="1369"/>
      <c r="L50" s="1370"/>
      <c r="P50" s="2263"/>
      <c r="Q50" s="1487"/>
      <c r="R50" s="362"/>
      <c r="S50" s="1284"/>
      <c r="T50" s="371" t="s">
        <v>437</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281</v>
      </c>
      <c r="B51" s="1369" t="s">
        <v>282</v>
      </c>
      <c r="C51" s="1369" t="s">
        <v>283</v>
      </c>
      <c r="D51" s="1369" t="s">
        <v>568</v>
      </c>
      <c r="E51" s="2265"/>
      <c r="F51" s="2265"/>
      <c r="G51" s="2265"/>
      <c r="H51" s="2264"/>
      <c r="I51" s="1369"/>
      <c r="J51" s="1369"/>
      <c r="K51" s="1369"/>
      <c r="L51" s="1370"/>
      <c r="M51" s="1371"/>
      <c r="N51" s="1371"/>
      <c r="O51" s="543"/>
      <c r="P51" s="366"/>
      <c r="Q51" s="381"/>
      <c r="R51" s="361"/>
      <c r="S51" s="1284"/>
      <c r="T51" s="378" t="s">
        <v>513</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281</v>
      </c>
      <c r="B52" s="1349" t="s">
        <v>282</v>
      </c>
      <c r="C52" s="1320"/>
      <c r="D52" s="1320"/>
      <c r="E52" s="2265"/>
      <c r="F52" s="2264"/>
      <c r="G52" s="1320"/>
      <c r="H52" s="1320"/>
      <c r="I52" s="1320"/>
      <c r="J52" s="1320"/>
      <c r="K52" s="1320"/>
      <c r="L52" s="1500"/>
      <c r="M52" s="1327"/>
      <c r="N52" s="1327"/>
      <c r="P52" s="1322"/>
      <c r="Q52" s="1323"/>
      <c r="R52" s="1322"/>
      <c r="S52" s="1328"/>
      <c r="T52" s="1331" t="s">
        <v>171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281</v>
      </c>
      <c r="B53" s="1349"/>
      <c r="C53" s="1349"/>
      <c r="D53" s="1349"/>
      <c r="E53" s="2264"/>
      <c r="F53" s="1349"/>
      <c r="G53" s="1349"/>
      <c r="H53" s="1349"/>
      <c r="I53" s="1349"/>
      <c r="J53" s="1349"/>
      <c r="K53" s="1349"/>
      <c r="L53" s="1352"/>
      <c r="M53" s="1327"/>
      <c r="N53" s="1327"/>
      <c r="O53" s="524"/>
      <c r="P53" s="386"/>
      <c r="Q53" s="1350"/>
      <c r="R53" s="386"/>
      <c r="S53" s="1328"/>
      <c r="T53" s="1331" t="s">
        <v>172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189</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84FF4-A04E-B798-B038-0.79375E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556</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526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530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494</v>
      </c>
      <c r="AH24" s="1513" t="s">
        <v>494</v>
      </c>
      <c r="AK24" s="1513" t="s">
        <v>531</v>
      </c>
      <c r="AL24" s="1513" t="s">
        <v>494</v>
      </c>
      <c r="AP24" s="1513" t="s">
        <v>494</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45989</v>
      </c>
      <c r="W32" s="2270"/>
      <c r="X32" s="2270"/>
      <c r="Y32" s="2270"/>
      <c r="Z32" s="2270"/>
      <c r="AA32" s="2270"/>
      <c r="AB32" s="2270"/>
      <c r="AC32" s="332"/>
      <c r="AD32" s="2270" t="str">
        <f>IF(TITLE_DATE_PR_CHANGE="",IF(TITLE_DATE_PR="","",TITLE_DATE_PR),TITLE_DATE_PR_CHANGE)</f>
        <v>45989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б/н</v>
      </c>
      <c r="W33" s="2257"/>
      <c r="X33" s="2257"/>
      <c r="Y33" s="2257"/>
      <c r="Z33" s="2257"/>
      <c r="AA33" s="2257"/>
      <c r="AB33" s="2257"/>
      <c r="AC33" s="332"/>
      <c r="AD33" s="2257" t="str">
        <f>IF(TITLE_NUMBER_PR_CHANGE="",IF(TITLE_NUMBER_PR="","",TITLE_NUMBER_PR),TITLE_NUMBER_PR_CHANGE)</f>
        <v>б/н</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45989</v>
      </c>
      <c r="W36" s="2270"/>
      <c r="X36" s="2270"/>
      <c r="Y36" s="2270"/>
      <c r="Z36" s="2270"/>
      <c r="AA36" s="2270"/>
      <c r="AB36" s="2270"/>
      <c r="AC36" s="332"/>
      <c r="AD36" s="2270" t="str">
        <f>IF(TITLE_DATE_PR_CHANGE="",IF(TITLE_DATE_PR="","",TITLE_DATE_PR),TITLE_DATE_PR_CHANGE)</f>
        <v>45989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б/н</v>
      </c>
      <c r="W37" s="2257"/>
      <c r="X37" s="2257"/>
      <c r="Y37" s="2257"/>
      <c r="Z37" s="2257"/>
      <c r="AA37" s="2257"/>
      <c r="AB37" s="2257"/>
      <c r="AC37" s="332"/>
      <c r="AD37" s="2257" t="str">
        <f>IF(TITLE_NUMBER_PR_CHANGE="",IF(TITLE_NUMBER_PR="","",TITLE_NUMBER_PR),TITLE_NUMBER_PR_CHANGE)</f>
        <v>б/н</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326</v>
      </c>
      <c r="BI40" s="1161">
        <v>14</v>
      </c>
    </row>
    <row customHeight="1" ht="14.699999999999998">
      <c r="Q41" s="297"/>
      <c r="R41" s="382"/>
      <c r="S41" s="2279" t="s">
        <v>89</v>
      </c>
      <c r="T41" s="2215" t="s">
        <v>532</v>
      </c>
      <c r="U41" s="307"/>
      <c r="V41" s="2280" t="s">
        <v>451</v>
      </c>
      <c r="W41" s="2281"/>
      <c r="X41" s="2281"/>
      <c r="Y41" s="2281"/>
      <c r="Z41" s="2281"/>
      <c r="AA41" s="2281"/>
      <c r="AB41" s="2282"/>
      <c r="AC41" s="2283" t="s">
        <v>452</v>
      </c>
      <c r="AD41" s="2334" t="s">
        <v>533</v>
      </c>
      <c r="AE41" s="2297"/>
      <c r="AF41" s="2297"/>
      <c r="AG41" s="2335"/>
      <c r="AH41" s="2334" t="s">
        <v>534</v>
      </c>
      <c r="AI41" s="2297"/>
      <c r="AJ41" s="2297"/>
      <c r="AK41" s="2335"/>
      <c r="AL41" s="2334" t="s">
        <v>535</v>
      </c>
      <c r="AM41" s="2297"/>
      <c r="AN41" s="2297"/>
      <c r="AO41" s="2335"/>
      <c r="AP41" s="2334" t="s">
        <v>536</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537</v>
      </c>
      <c r="W42" s="2199"/>
      <c r="X42" s="2198" t="s">
        <v>538</v>
      </c>
      <c r="Y42" s="2199"/>
      <c r="Z42" s="2300" t="s">
        <v>539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537</v>
      </c>
      <c r="AU42" s="2199"/>
      <c r="AV42" s="2198" t="s">
        <v>538</v>
      </c>
      <c r="AW42" s="2199"/>
      <c r="AX42" s="2300" t="s">
        <v>539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459</v>
      </c>
      <c r="F44" s="1370" t="s">
        <v>460</v>
      </c>
      <c r="G44" s="1370" t="s">
        <v>461</v>
      </c>
      <c r="H44" s="1370" t="s">
        <v>462</v>
      </c>
      <c r="I44" s="1370" t="s">
        <v>463</v>
      </c>
      <c r="J44" s="1370" t="s">
        <v>464</v>
      </c>
      <c r="K44" s="1370" t="s">
        <v>465</v>
      </c>
      <c r="L44" s="1370" t="s">
        <v>440</v>
      </c>
      <c r="Q44" s="297"/>
      <c r="R44" s="382"/>
      <c r="S44" s="2279"/>
      <c r="T44" s="2215"/>
      <c r="U44" s="308"/>
      <c r="V44" s="1485" t="s">
        <v>503</v>
      </c>
      <c r="W44" s="1485" t="s">
        <v>504</v>
      </c>
      <c r="X44" s="1485" t="s">
        <v>503</v>
      </c>
      <c r="Y44" s="1485" t="s">
        <v>504</v>
      </c>
      <c r="Z44" s="1495"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85" t="s">
        <v>503</v>
      </c>
      <c r="AU44" s="1485" t="s">
        <v>504</v>
      </c>
      <c r="AV44" s="1485" t="s">
        <v>503</v>
      </c>
      <c r="AW44" s="1485" t="s">
        <v>504</v>
      </c>
      <c r="AX44" s="1495" t="s">
        <v>468</v>
      </c>
      <c r="AY44" s="2276" t="s">
        <v>469</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286</v>
      </c>
      <c r="B47" s="1369" t="s">
        <v>287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423</v>
      </c>
      <c r="BE47" s="506"/>
      <c r="BF47" s="506" t="str">
        <f>IF(T47="","",T47)</f>
        <v>Территория действия тарифа</v>
      </c>
      <c r="BG47" s="506"/>
      <c r="BH47" s="506"/>
      <c r="BI47" s="1161">
        <v>21</v>
      </c>
    </row>
    <row customHeight="1" ht="35.699999999999996">
      <c r="A48" s="1369" t="s">
        <v>286</v>
      </c>
      <c r="B48" s="1369" t="s">
        <v>287</v>
      </c>
      <c r="C48" s="1369" t="s">
        <v>288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556</v>
      </c>
      <c r="BE48" s="506"/>
      <c r="BF48" s="506" t="str">
        <f>IF(T48="","",T48)</f>
        <v>Наименование централизованной системы горячего водоснабжения</v>
      </c>
      <c r="BG48" s="506"/>
      <c r="BH48" s="506"/>
      <c r="BI48" s="1161">
        <v>34</v>
      </c>
    </row>
    <row s="1648" customFormat="1" customHeight="1" ht="0">
      <c r="A49" s="1349" t="s">
        <v>286</v>
      </c>
      <c r="B49" s="1349" t="s">
        <v>287</v>
      </c>
      <c r="C49" s="1349" t="s">
        <v>288</v>
      </c>
      <c r="D49" s="1349" t="s">
        <v>569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427</v>
      </c>
      <c r="BE49" s="506"/>
      <c r="BF49" s="506" t="str">
        <f>IF(T49="","",T49)</f>
        <v/>
      </c>
      <c r="BG49" s="506"/>
      <c r="BH49" s="506"/>
      <c r="BI49" s="517">
        <v>0</v>
      </c>
    </row>
    <row s="1648" customFormat="1" customHeight="1" ht="0">
      <c r="A50" s="1349" t="s">
        <v>286</v>
      </c>
      <c r="B50" s="1349" t="s">
        <v>287</v>
      </c>
      <c r="C50" s="1349" t="s">
        <v>288</v>
      </c>
      <c r="D50" s="1349" t="s">
        <v>569</v>
      </c>
      <c r="E50" s="2265"/>
      <c r="F50" s="2265"/>
      <c r="G50" s="2265"/>
      <c r="H50" s="2265"/>
      <c r="I50" s="2262" t="str">
        <f>S49&amp;".1"</f>
        <v>.1</v>
      </c>
      <c r="J50" s="1349"/>
      <c r="K50" s="1349"/>
      <c r="L50" s="1352" t="s">
        <v>428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286</v>
      </c>
      <c r="B51" s="1349" t="s">
        <v>287</v>
      </c>
      <c r="C51" s="1349" t="s">
        <v>288</v>
      </c>
      <c r="D51" s="1349" t="s">
        <v>569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286</v>
      </c>
      <c r="B52" s="1369" t="s">
        <v>287</v>
      </c>
      <c r="C52" s="1369" t="s">
        <v>288</v>
      </c>
      <c r="D52" s="1369" t="s">
        <v>569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526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527</v>
      </c>
      <c r="AT53" s="1399"/>
      <c r="AU53" s="1502"/>
      <c r="AV53" s="1399"/>
      <c r="AW53" s="1502"/>
      <c r="AX53" s="1399"/>
      <c r="AY53" s="1399"/>
      <c r="AZ53" s="1399"/>
      <c r="BA53" s="1399"/>
      <c r="BB53" s="1403"/>
      <c r="BC53" s="2260"/>
      <c r="BE53" s="506"/>
      <c r="BF53" s="506"/>
      <c r="BG53" s="506"/>
      <c r="BH53" s="506"/>
      <c r="BI53" s="1161">
        <v>11</v>
      </c>
    </row>
    <row customHeight="1" ht="11.549999999999999">
      <c r="A54" s="1369" t="s">
        <v>286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286</v>
      </c>
      <c r="B56" s="1369" t="s">
        <v>287</v>
      </c>
      <c r="C56" s="1369" t="s">
        <v>288</v>
      </c>
      <c r="D56" s="1369" t="s">
        <v>569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530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286</v>
      </c>
      <c r="B57" s="1369" t="s">
        <v>287</v>
      </c>
      <c r="C57" s="1369" t="s">
        <v>288</v>
      </c>
      <c r="D57" s="1369" t="s">
        <v>569</v>
      </c>
      <c r="E57" s="2265"/>
      <c r="F57" s="2265"/>
      <c r="G57" s="2265"/>
      <c r="H57" s="2265"/>
      <c r="I57" s="2292"/>
      <c r="J57" s="2262"/>
      <c r="K57" s="1369"/>
      <c r="L57" s="1370"/>
      <c r="P57" s="2263"/>
      <c r="Q57" s="2263"/>
      <c r="R57" s="362"/>
      <c r="S57" s="1284"/>
      <c r="T57" s="293" t="s">
        <v>493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286</v>
      </c>
      <c r="B58" s="1349" t="s">
        <v>287</v>
      </c>
      <c r="C58" s="1349" t="s">
        <v>288</v>
      </c>
      <c r="D58" s="1349" t="s">
        <v>569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286</v>
      </c>
      <c r="B59" s="1349" t="s">
        <v>287</v>
      </c>
      <c r="C59" s="1349" t="s">
        <v>288</v>
      </c>
      <c r="D59" s="1349" t="s">
        <v>569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286</v>
      </c>
      <c r="B60" s="1349" t="s">
        <v>287</v>
      </c>
      <c r="C60" s="1349" t="s">
        <v>288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286</v>
      </c>
      <c r="B61" s="1349" t="s">
        <v>287</v>
      </c>
      <c r="C61" s="1320"/>
      <c r="D61" s="1320"/>
      <c r="E61" s="2265"/>
      <c r="F61" s="2264"/>
      <c r="G61" s="1320"/>
      <c r="H61" s="1320"/>
      <c r="I61" s="1320"/>
      <c r="J61" s="1320"/>
      <c r="K61" s="1320"/>
      <c r="L61" s="1500"/>
      <c r="M61" s="1327"/>
      <c r="N61" s="1327"/>
      <c r="P61" s="1322"/>
      <c r="Q61" s="1323"/>
      <c r="R61" s="1322"/>
      <c r="S61" s="1328"/>
      <c r="T61" s="1331" t="s">
        <v>171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286</v>
      </c>
      <c r="B62" s="1349"/>
      <c r="C62" s="1349"/>
      <c r="D62" s="1349"/>
      <c r="E62" s="2264"/>
      <c r="F62" s="1349"/>
      <c r="G62" s="1349"/>
      <c r="H62" s="1349"/>
      <c r="I62" s="1349"/>
      <c r="J62" s="1349"/>
      <c r="K62" s="1349"/>
      <c r="L62" s="1352"/>
      <c r="M62" s="1327"/>
      <c r="N62" s="1327"/>
      <c r="O62" s="524"/>
      <c r="P62" s="386"/>
      <c r="Q62" s="1350"/>
      <c r="R62" s="386"/>
      <c r="S62" s="1328"/>
      <c r="T62" s="1331" t="s">
        <v>172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189</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025AE-0B82-8584-0F21-0.FE20ABB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570</v>
      </c>
      <c r="D2" s="1644"/>
      <c r="E2" s="552">
        <f>B2</f>
        <v>0</v>
      </c>
      <c r="F2" s="553"/>
      <c r="G2" s="1652" t="s">
        <v>571</v>
      </c>
      <c r="H2" s="1652" t="s">
        <v>571</v>
      </c>
      <c r="I2" s="1652" t="s">
        <v>571</v>
      </c>
      <c r="J2" s="295" t="s">
        <v>572</v>
      </c>
      <c r="K2" s="549"/>
      <c r="AF2" s="1637">
        <v>0</v>
      </c>
    </row>
    <row s="1648" customFormat="1" customHeight="1" ht="0.75" hidden="1">
      <c r="B3" s="2105"/>
      <c r="C3" s="1173"/>
      <c r="D3" s="554"/>
      <c r="E3" s="555"/>
      <c r="F3" s="556" t="s">
        <v>573</v>
      </c>
      <c r="G3" s="557"/>
      <c r="H3" s="557">
        <f>H4*H5+H7</f>
        <v>0</v>
      </c>
      <c r="I3" s="557">
        <f>I4*I5+I6</f>
        <v>0</v>
      </c>
      <c r="J3" s="558"/>
      <c r="AF3" s="1642">
        <v>0</v>
      </c>
    </row>
    <row customHeight="1" ht="23.25" hidden="1">
      <c r="B4" s="2105"/>
      <c r="C4" s="1173"/>
      <c r="D4" s="1644"/>
      <c r="E4" s="552" t="str">
        <f>B2&amp;".1"</f>
        <v>.1</v>
      </c>
      <c r="F4" s="559" t="s">
        <v>574</v>
      </c>
      <c r="G4" s="560"/>
      <c r="H4" s="547"/>
      <c r="I4" s="547"/>
      <c r="J4" s="295" t="s">
        <v>575</v>
      </c>
      <c r="K4" s="549"/>
      <c r="AF4" s="1637">
        <v>0</v>
      </c>
    </row>
    <row customHeight="1" ht="18.75" hidden="1">
      <c r="B5" s="2105"/>
      <c r="C5" s="1173"/>
      <c r="D5" s="1644"/>
      <c r="E5" s="552" t="str">
        <f>B2&amp;".2"</f>
        <v>.2</v>
      </c>
      <c r="F5" s="559" t="s">
        <v>576</v>
      </c>
      <c r="G5" s="1652" t="s">
        <v>577</v>
      </c>
      <c r="H5" s="547"/>
      <c r="I5" s="547"/>
      <c r="J5" s="295"/>
      <c r="K5" s="549"/>
      <c r="AF5" s="1637">
        <v>0</v>
      </c>
    </row>
    <row customHeight="1" ht="18.75" hidden="1">
      <c r="B6" s="2105"/>
      <c r="C6" s="1173"/>
      <c r="D6" s="1644"/>
      <c r="E6" s="552" t="str">
        <f>B2&amp;".3"</f>
        <v>.3</v>
      </c>
      <c r="F6" s="559" t="s">
        <v>578</v>
      </c>
      <c r="G6" s="1652" t="s">
        <v>577</v>
      </c>
      <c r="H6" s="547"/>
      <c r="I6" s="547"/>
      <c r="J6" s="295"/>
      <c r="K6" s="549"/>
      <c r="AF6" s="1637">
        <v>0</v>
      </c>
    </row>
    <row customHeight="1" ht="18.75" hidden="1">
      <c r="B7" s="2105"/>
      <c r="C7" s="1173"/>
      <c r="D7" s="1644"/>
      <c r="E7" s="552" t="str">
        <f>B2&amp;".4"</f>
        <v>.4</v>
      </c>
      <c r="F7" s="559" t="s">
        <v>579</v>
      </c>
      <c r="G7" s="1652" t="s">
        <v>571</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577</v>
      </c>
      <c r="H9" s="547"/>
      <c r="I9" s="547"/>
      <c r="J9" s="548" t="s">
        <v>580</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581</v>
      </c>
      <c r="H11" s="547"/>
      <c r="I11" s="547"/>
      <c r="J11" s="295" t="s">
        <v>582</v>
      </c>
      <c r="K11" s="549"/>
      <c r="AF11" s="1637">
        <v>0</v>
      </c>
    </row>
    <row customHeight="1" ht="11.25" hidden="1">
      <c r="AF12" s="1637">
        <v>0</v>
      </c>
    </row>
    <row customHeight="1" ht="22.5" hidden="1">
      <c r="D13" s="1644"/>
      <c r="E13" s="552"/>
      <c r="F13" s="546"/>
      <c r="G13" s="975" t="s">
        <v>583</v>
      </c>
      <c r="H13" s="551"/>
      <c r="I13" s="551"/>
      <c r="J13" s="751" t="s">
        <v>584</v>
      </c>
      <c r="K13" s="549"/>
      <c r="AF13" s="1637">
        <v>0</v>
      </c>
    </row>
    <row customHeight="1" ht="11.25" hidden="1">
      <c r="AF14" s="1637">
        <v>0</v>
      </c>
    </row>
    <row customHeight="1" ht="22.5" hidden="1">
      <c r="D15" s="1644"/>
      <c r="E15" s="552"/>
      <c r="F15" s="546"/>
      <c r="G15" s="1652" t="s">
        <v>585</v>
      </c>
      <c r="H15" s="551"/>
      <c r="I15" s="551"/>
      <c r="J15" s="295" t="s">
        <v>586</v>
      </c>
      <c r="K15" s="549"/>
      <c r="AF15" s="1637">
        <v>0</v>
      </c>
    </row>
    <row customHeight="1" ht="11.25" hidden="1">
      <c r="AF16" s="1637">
        <v>0</v>
      </c>
    </row>
    <row customHeight="1" ht="22.5" hidden="1">
      <c r="D17" s="1644"/>
      <c r="E17" s="552"/>
      <c r="F17" s="546"/>
      <c r="G17" s="1652" t="s">
        <v>587</v>
      </c>
      <c r="H17" s="551"/>
      <c r="I17" s="551"/>
      <c r="J17" s="295" t="s">
        <v>588</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ИМУП «ПОСЖИЛКОМСЕРВИС»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119</v>
      </c>
      <c r="AF24" s="1642">
        <v>1</v>
      </c>
    </row>
    <row customHeight="1" ht="11.549999999999999">
      <c r="E25" s="717"/>
      <c r="F25" s="2373" t="s">
        <v>107</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589</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590</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325</v>
      </c>
      <c r="F28" s="2376"/>
      <c r="G28" s="2376"/>
      <c r="H28" s="1651"/>
      <c r="I28" s="1651"/>
      <c r="J28" s="2133"/>
      <c r="AF28" s="1637">
        <v>11</v>
      </c>
    </row>
    <row customHeight="1" ht="24">
      <c r="E29" s="1652" t="s">
        <v>89</v>
      </c>
      <c r="F29" s="1659" t="s">
        <v>327</v>
      </c>
      <c r="G29" s="1659" t="s">
        <v>591</v>
      </c>
      <c r="H29" s="1659" t="s">
        <v>328</v>
      </c>
      <c r="I29" s="1659" t="s">
        <v>328</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577</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577</v>
      </c>
      <c r="H31" s="564">
        <f>SUMIF($K33:$K71,$K31,H33:H71)</f>
        <v>0</v>
      </c>
      <c r="I31" s="564">
        <f>SUMIF($K33:$K71,$K31,I33:I71)</f>
        <v>0</v>
      </c>
      <c r="J31" s="295" t="str">
        <f>FHD_NOTE_P_2</f>
        <v>Указывается суммарная себестоимость производимых товаров.</v>
      </c>
      <c r="K31" s="1642" t="s">
        <v>592</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577</v>
      </c>
      <c r="H32" s="563"/>
      <c r="I32" s="563"/>
      <c r="J32" s="295" t="str">
        <f>FHD_NOTE_P_3</f>
        <v/>
      </c>
      <c r="K32" s="1642" t="str">
        <f>IF((LEN(E32)-LEN(SUBSTITUTE(E32,".","")))/LEN(".")=1,"p","")</f>
        <v>p</v>
      </c>
      <c r="AF32" s="1637">
        <v>11</v>
      </c>
    </row>
    <row customHeight="1" ht="11.25">
      <c r="A33" s="2377" t="s">
        <v>593</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577</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594</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595</v>
      </c>
      <c r="D41" s="1644"/>
      <c r="E41" s="552" t="str">
        <f>FHD_NUM_P_5</f>
        <v/>
      </c>
      <c r="F41" s="1530" t="str">
        <f>FHD_P_5</f>
        <v/>
      </c>
      <c r="G41" s="1884" t="s">
        <v>577</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577</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577</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577</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596</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597</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598</v>
      </c>
      <c r="C47" s="1642"/>
      <c r="D47" s="581"/>
      <c r="E47" s="552" t="str">
        <f>FHD_NUM_P_11</f>
        <v>2.4</v>
      </c>
      <c r="F47" s="1530" t="str">
        <f>FHD_P_11</f>
        <v>Расходы на приобретение холодной воды, используемой в технологическом процессе</v>
      </c>
      <c r="G47" s="1884" t="s">
        <v>577</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599</v>
      </c>
      <c r="C48" s="1642"/>
      <c r="D48" s="1644"/>
      <c r="E48" s="552" t="str">
        <f>FHD_NUM_P_12</f>
        <v>2.5</v>
      </c>
      <c r="F48" s="1530" t="str">
        <f>FHD_P_12</f>
        <v>Расходы на  химические реагенты, используемые в технологическом процессе</v>
      </c>
      <c r="G48" s="1884" t="s">
        <v>577</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577</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577</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577</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577</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577</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577</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577</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577</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577</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577</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577</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577</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577</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577</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577</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577</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577</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331</v>
      </c>
      <c r="H66" s="1655" t="s">
        <v>600</v>
      </c>
      <c r="I66" s="1655" t="s">
        <v>600</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601</v>
      </c>
      <c r="C67" s="1642"/>
      <c r="D67" s="1644"/>
      <c r="E67" s="552" t="str">
        <f>FHD_NUM_P_31</f>
        <v/>
      </c>
      <c r="F67" s="1530" t="str">
        <f>FHD_P_31</f>
        <v/>
      </c>
      <c r="G67" s="1884" t="s">
        <v>577</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331</v>
      </c>
      <c r="H68" s="1655" t="s">
        <v>600</v>
      </c>
      <c r="I68" s="1655" t="s">
        <v>600</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577</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602</v>
      </c>
      <c r="G71" s="578"/>
      <c r="H71" s="579"/>
      <c r="I71" s="579"/>
      <c r="J71" s="307"/>
      <c r="K71" s="1642"/>
      <c r="L71" s="1642"/>
      <c r="M71" s="1642"/>
      <c r="R71" s="1642"/>
      <c r="U71" s="550"/>
      <c r="AA71" s="1638"/>
      <c r="AB71" s="1638"/>
      <c r="AC71" s="1638"/>
      <c r="AD71" s="1638"/>
      <c r="AE71" s="1638"/>
      <c r="AF71" s="1166">
        <v>14</v>
      </c>
    </row>
    <row s="1372" customFormat="1" customHeight="1" ht="18.75">
      <c r="A72" s="995" t="s">
        <v>603</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577</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577</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577</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577</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577</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577</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577</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577</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604</v>
      </c>
      <c r="C80" s="1642"/>
      <c r="D80" s="1644"/>
      <c r="E80" s="552" t="str">
        <f>FHD_NUM_P_42</f>
        <v/>
      </c>
      <c r="F80" s="2079" t="str">
        <f>FHD_P_42</f>
        <v/>
      </c>
      <c r="G80" s="2077" t="s">
        <v>577</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331</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605</v>
      </c>
      <c r="C82" s="741"/>
      <c r="D82" s="739"/>
      <c r="E82" s="552" t="str">
        <f>FHD_NUM_P_44</f>
        <v/>
      </c>
      <c r="F82" s="1886" t="str">
        <f>FHD_P_44</f>
        <v/>
      </c>
      <c r="G82" s="1887" t="s">
        <v>606</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606</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606</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606</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606</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606</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606</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606</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583</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607</v>
      </c>
      <c r="C91" s="741"/>
      <c r="D91" s="739"/>
      <c r="E91" s="552" t="str">
        <f>FHD_NUM_P_53</f>
        <v/>
      </c>
      <c r="F91" s="1886" t="str">
        <f>FHD_P_53</f>
        <v/>
      </c>
      <c r="G91" s="1887" t="s">
        <v>606</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606</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608</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583</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609</v>
      </c>
      <c r="D96" s="1644"/>
      <c r="E96" s="552" t="str">
        <f>FHD_NUM_P_58</f>
        <v/>
      </c>
      <c r="F96" s="1886" t="str">
        <f>FHD_P_58</f>
        <v/>
      </c>
      <c r="G96" s="1887" t="s">
        <v>606</v>
      </c>
      <c r="H96" s="983"/>
      <c r="I96" s="583"/>
      <c r="J96" s="295" t="str">
        <f>FHD_NOTE_P_58</f>
        <v/>
      </c>
      <c r="K96" s="549"/>
      <c r="AF96" s="1637">
        <v>0</v>
      </c>
    </row>
    <row customHeight="1" ht="18.75" hidden="1">
      <c r="A97" s="2377"/>
      <c r="D97" s="1644"/>
      <c r="E97" s="552" t="str">
        <f>FHD_NUM_P_59</f>
        <v/>
      </c>
      <c r="F97" s="1886" t="str">
        <f>FHD_P_59</f>
        <v/>
      </c>
      <c r="G97" s="1887" t="s">
        <v>606</v>
      </c>
      <c r="H97" s="983"/>
      <c r="I97" s="583"/>
      <c r="J97" s="295" t="str">
        <f>FHD_NOTE_P_59</f>
        <v/>
      </c>
      <c r="K97" s="549"/>
      <c r="AF97" s="1637">
        <v>0</v>
      </c>
    </row>
    <row customHeight="1" ht="18.75" hidden="1">
      <c r="A98" s="2377"/>
      <c r="D98" s="1644"/>
      <c r="E98" s="552" t="str">
        <f>FHD_NUM_P_60</f>
        <v/>
      </c>
      <c r="F98" s="1886" t="str">
        <f>FHD_P_60</f>
        <v/>
      </c>
      <c r="G98" s="1887" t="s">
        <v>606</v>
      </c>
      <c r="H98" s="983"/>
      <c r="I98" s="583"/>
      <c r="J98" s="295" t="str">
        <f>FHD_NOTE_P_60</f>
        <v/>
      </c>
      <c r="K98" s="549"/>
      <c r="AF98" s="1637">
        <v>0</v>
      </c>
    </row>
    <row s="1372" customFormat="1" customHeight="1" ht="18.75">
      <c r="A99" s="2377" t="s">
        <v>610</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581</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611</v>
      </c>
      <c r="G101" s="578"/>
      <c r="H101" s="579"/>
      <c r="I101" s="579"/>
      <c r="J101" s="1010" t="s">
        <v>612</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581</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608</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613</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608</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608</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608</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608</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608</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608</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614</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614</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615</v>
      </c>
      <c r="H112" s="583"/>
      <c r="I112" s="583"/>
      <c r="J112" s="295" t="str">
        <f>FHD_NOTE_P_72</f>
        <v/>
      </c>
      <c r="K112" s="549"/>
      <c r="AF112" s="1637">
        <v>19</v>
      </c>
    </row>
    <row customHeight="1" ht="18.75">
      <c r="A113" s="995" t="s">
        <v>616</v>
      </c>
      <c r="D113" s="1644"/>
      <c r="E113" s="552" t="str">
        <f>FHD_NUM_P_73</f>
        <v>14</v>
      </c>
      <c r="F113" s="1886" t="str">
        <f>FHD_P_73</f>
        <v>Среднесписочная численность административно-управленческого персонала</v>
      </c>
      <c r="G113" s="976" t="s">
        <v>615</v>
      </c>
      <c r="H113" s="974"/>
      <c r="I113" s="974"/>
      <c r="J113" s="295" t="str">
        <f>FHD_NOTE_P_73</f>
        <v/>
      </c>
      <c r="K113" s="549"/>
      <c r="AF113" s="1637">
        <v>0</v>
      </c>
    </row>
    <row customHeight="1" ht="33.75" hidden="1">
      <c r="A114" s="995" t="s">
        <v>617</v>
      </c>
      <c r="D114" s="1644"/>
      <c r="E114" s="552" t="str">
        <f>FHD_NUM_P_74</f>
        <v/>
      </c>
      <c r="F114" s="1886" t="str">
        <f>FHD_P_74</f>
        <v/>
      </c>
      <c r="G114" s="1882" t="s">
        <v>618</v>
      </c>
      <c r="H114" s="583"/>
      <c r="I114" s="583"/>
      <c r="J114" s="295" t="str">
        <f>FHD_NOTE_P_74</f>
        <v/>
      </c>
      <c r="K114" s="549"/>
      <c r="AF114" s="1637">
        <v>0</v>
      </c>
    </row>
    <row s="1641" customFormat="1" customHeight="1" ht="18.75" hidden="1">
      <c r="A115" s="2379" t="s">
        <v>619</v>
      </c>
      <c r="B115" s="916"/>
      <c r="C115" s="741"/>
      <c r="D115" s="739"/>
      <c r="E115" s="552" t="str">
        <f>FHD_NUM_P_75</f>
        <v/>
      </c>
      <c r="F115" s="1886" t="str">
        <f>FHD_P_75</f>
        <v/>
      </c>
      <c r="G115" s="1882" t="s">
        <v>583</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583</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583</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620</v>
      </c>
      <c r="G119" s="753"/>
      <c r="H119" s="754"/>
      <c r="I119" s="754"/>
      <c r="J119" s="1009" t="s">
        <v>621</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622</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585</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611</v>
      </c>
      <c r="G122" s="578"/>
      <c r="H122" s="579"/>
      <c r="I122" s="579"/>
      <c r="J122" s="1010" t="s">
        <v>623</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587</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611</v>
      </c>
      <c r="G125" s="578"/>
      <c r="H125" s="579"/>
      <c r="I125" s="579"/>
      <c r="J125" s="1010" t="s">
        <v>624</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625</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626</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613</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331</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613</v>
      </c>
      <c r="D129" s="1644"/>
      <c r="E129" s="552" t="str">
        <f>FHD_NUM_P_83</f>
        <v>19.1</v>
      </c>
      <c r="F129" s="1530" t="str">
        <f>FHD_P_83</f>
        <v>Информация о показателях физического износа объектов теплоснабжения</v>
      </c>
      <c r="G129" s="1884" t="s">
        <v>331</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613</v>
      </c>
      <c r="D130" s="1644"/>
      <c r="E130" s="552" t="str">
        <f>FHD_NUM_P_84</f>
        <v>19.2</v>
      </c>
      <c r="F130" s="1530" t="str">
        <f>FHD_P_84</f>
        <v>Информация о показателях энергетической эффективности объектов теплоснабжения</v>
      </c>
      <c r="G130" s="1884" t="s">
        <v>331</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83</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9268C-18A5-0B7B-1C5F-0.8EFCFCE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ИМУП «ПОСЖИЛКОМСЕРВИС»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325</v>
      </c>
      <c r="F9" s="2108"/>
      <c r="G9" s="2108"/>
      <c r="H9" s="2108"/>
      <c r="I9" s="2108"/>
      <c r="J9" s="2108"/>
      <c r="K9" s="2108"/>
      <c r="L9" s="2108"/>
      <c r="M9" s="2108"/>
      <c r="N9" s="2108"/>
      <c r="O9" s="2108"/>
      <c r="P9" s="2108"/>
      <c r="Q9" s="2108"/>
      <c r="R9" s="2109"/>
      <c r="S9" s="2133" t="s">
        <v>326</v>
      </c>
      <c r="T9" s="340"/>
      <c r="CF9" s="511">
        <v>19</v>
      </c>
    </row>
    <row customHeight="1" ht="48.29999999999999">
      <c r="D10" s="557" t="s">
        <v>89</v>
      </c>
      <c r="E10" s="2133" t="s">
        <v>89</v>
      </c>
      <c r="F10" s="2133"/>
      <c r="G10" s="527" t="s">
        <v>327</v>
      </c>
      <c r="H10" s="2133" t="s">
        <v>89</v>
      </c>
      <c r="I10" s="2133"/>
      <c r="J10" s="527" t="s">
        <v>627</v>
      </c>
      <c r="K10" s="527" t="s">
        <v>628</v>
      </c>
      <c r="L10" s="2133" t="s">
        <v>89</v>
      </c>
      <c r="M10" s="2133"/>
      <c r="N10" s="527" t="s">
        <v>629</v>
      </c>
      <c r="O10" s="527" t="s">
        <v>630</v>
      </c>
      <c r="P10" s="527" t="s">
        <v>631</v>
      </c>
      <c r="Q10" s="527" t="s">
        <v>632</v>
      </c>
      <c r="R10" s="527" t="s">
        <v>633</v>
      </c>
      <c r="S10" s="2133"/>
      <c r="T10" s="340"/>
      <c r="CF10" s="511">
        <v>46</v>
      </c>
    </row>
    <row s="1648" customFormat="1" customHeight="1" ht="15" hidden="1">
      <c r="A11" s="1058"/>
      <c r="D11" s="1031" t="s">
        <v>111</v>
      </c>
      <c r="E11" s="1031"/>
      <c r="F11" s="1031" t="s">
        <v>112</v>
      </c>
      <c r="G11" s="1031" t="s">
        <v>91</v>
      </c>
      <c r="H11" s="1031"/>
      <c r="I11" s="1031" t="s">
        <v>92</v>
      </c>
      <c r="J11" s="1031" t="s">
        <v>113</v>
      </c>
      <c r="K11" s="1031" t="s">
        <v>93</v>
      </c>
      <c r="L11" s="1031"/>
      <c r="M11" s="1031" t="s">
        <v>94</v>
      </c>
      <c r="N11" s="1031" t="s">
        <v>114</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401</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119</v>
      </c>
      <c r="B14" s="630"/>
      <c r="C14" s="630"/>
      <c r="D14" s="2386" t="s">
        <v>111</v>
      </c>
      <c r="E14" s="2383" t="s">
        <v>107</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634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589</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590</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635</v>
      </c>
      <c r="F17" s="2382"/>
      <c r="G17" s="2382"/>
      <c r="H17" s="2382"/>
      <c r="I17" s="2382"/>
      <c r="J17" s="2382"/>
      <c r="K17" s="2382"/>
      <c r="L17" s="2382"/>
      <c r="M17" s="2382"/>
      <c r="N17" s="2382"/>
      <c r="O17" s="2382"/>
      <c r="P17" s="2382"/>
      <c r="Q17" s="564">
        <f>SUMIF(T18:T19,"i",Q18:Q19)</f>
        <v>0</v>
      </c>
      <c r="R17" s="1023"/>
      <c r="S17" s="903" t="s">
        <v>636</v>
      </c>
      <c r="T17" s="723" t="s">
        <v>637</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638</v>
      </c>
      <c r="F20" s="2382"/>
      <c r="G20" s="2382"/>
      <c r="H20" s="2382"/>
      <c r="I20" s="2382"/>
      <c r="J20" s="2382"/>
      <c r="K20" s="2382"/>
      <c r="L20" s="2382"/>
      <c r="M20" s="2382"/>
      <c r="N20" s="2382"/>
      <c r="O20" s="2382"/>
      <c r="P20" s="2382"/>
      <c r="Q20" s="564">
        <f>SUMIF(T21:T22,"i",Q21:Q22)</f>
        <v>0</v>
      </c>
      <c r="R20" s="1023"/>
      <c r="S20" s="715" t="s">
        <v>639</v>
      </c>
      <c r="T20" s="723" t="s">
        <v>637</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83</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00CB9-4D75-7ED5-5593-0.2E64262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640</v>
      </c>
      <c r="C2" s="2059" t="s">
        <v>641</v>
      </c>
      <c r="D2" s="2058" t="s">
        <v>642</v>
      </c>
      <c r="E2" s="2062">
        <f>RIGHT(I2,LEN(I2)-SEARCH("#",SUBSTITUTE(I2,".","#",LEN(I2)-LEN(SUBSTITUTE(I2,".","")))))</f>
      </c>
      <c r="F2" s="2064">
        <f>J2</f>
        <v>0</v>
      </c>
      <c r="G2" s="1642"/>
      <c r="H2" s="2065"/>
      <c r="I2" s="2055"/>
      <c r="J2" s="546"/>
      <c r="K2" s="2025" t="s">
        <v>581</v>
      </c>
      <c r="L2" s="757"/>
      <c r="M2" s="757"/>
      <c r="N2" s="549"/>
      <c r="O2" s="1531" t="s">
        <v>582</v>
      </c>
      <c r="P2" s="549"/>
      <c r="Q2" s="1642"/>
      <c r="R2" s="1642"/>
      <c r="W2" s="1642"/>
      <c r="Z2" s="550"/>
      <c r="AF2" s="1638"/>
      <c r="AG2" s="1638"/>
      <c r="AH2" s="1638"/>
      <c r="AI2" s="1638"/>
      <c r="AJ2" s="1638"/>
      <c r="AK2" s="1372">
        <v>0</v>
      </c>
    </row>
    <row customHeight="1" ht="11.25" hidden="1">
      <c r="E3" s="2057" t="s">
        <v>643</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644</v>
      </c>
      <c r="J6" s="2313"/>
      <c r="K6" s="2313"/>
      <c r="L6" s="2313"/>
      <c r="M6" s="2313"/>
      <c r="O6" s="562"/>
      <c r="AK6" s="1637">
        <v>55</v>
      </c>
    </row>
    <row customHeight="1" ht="25.2">
      <c r="I7" s="2255" t="str">
        <f>IF(org=0,"Не определено",org)</f>
        <v>ИМУП «ПОСЖИЛКОМСЕРВИС»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119</v>
      </c>
      <c r="AK9" s="1642">
        <v>1</v>
      </c>
    </row>
    <row customHeight="1" ht="11.549999999999999">
      <c r="E10" s="2056" t="s">
        <v>645</v>
      </c>
      <c r="I10" s="717"/>
      <c r="J10" s="2373" t="s">
        <v>107</v>
      </c>
      <c r="K10" s="2374"/>
      <c r="L10" s="2035" t="str">
        <f>IF(L9="","",INDEX(DIFFERENTIATION_UNMERGE_VD,MATCH(L9,DIFFERENTIATION_ID_DIFF,0)))</f>
        <v/>
      </c>
      <c r="M10" s="2035">
        <f>IF(M9="","",INDEX(DIFFERENTIATION_UNMERGE_VD,MATCH(M9,DIFFERENTIATION_ID_DIFF,0)))</f>
        <v>0</v>
      </c>
      <c r="O10" s="2133" t="s">
        <v>326</v>
      </c>
      <c r="AK10" s="1637">
        <v>11</v>
      </c>
    </row>
    <row customHeight="1" ht="11.549999999999999">
      <c r="E11" s="2056" t="s">
        <v>646</v>
      </c>
      <c r="I11" s="717"/>
      <c r="J11" s="2373" t="s">
        <v>589</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647</v>
      </c>
      <c r="I12" s="1668"/>
      <c r="J12" s="2373" t="s">
        <v>590</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648</v>
      </c>
      <c r="F13" s="2056" t="s">
        <v>649</v>
      </c>
      <c r="I13" s="2375" t="s">
        <v>325</v>
      </c>
      <c r="J13" s="2376"/>
      <c r="K13" s="2376"/>
      <c r="L13" s="2033"/>
      <c r="M13" s="2073"/>
      <c r="O13" s="2133"/>
      <c r="AK13" s="1637">
        <v>11</v>
      </c>
    </row>
    <row customHeight="1" ht="24">
      <c r="I14" s="2026" t="s">
        <v>89</v>
      </c>
      <c r="J14" s="2026" t="s">
        <v>327</v>
      </c>
      <c r="K14" s="2026" t="s">
        <v>591</v>
      </c>
      <c r="L14" s="2066" t="s">
        <v>328</v>
      </c>
      <c r="M14" s="2067" t="s">
        <v>328</v>
      </c>
      <c r="O14" s="2133"/>
      <c r="AK14" s="1637">
        <v>23</v>
      </c>
    </row>
    <row customHeight="1" ht="24">
      <c r="A15" s="2060"/>
      <c r="B15" s="2059" t="s">
        <v>650</v>
      </c>
      <c r="C15" s="2059" t="s">
        <v>651</v>
      </c>
      <c r="D15" s="2058" t="s">
        <v>652</v>
      </c>
      <c r="E15" s="2062" t="s">
        <v>653</v>
      </c>
      <c r="F15" s="2062" t="s">
        <v>653</v>
      </c>
      <c r="G15" s="1642" t="s">
        <v>613</v>
      </c>
      <c r="H15" s="2027"/>
      <c r="I15" s="1636">
        <v>1</v>
      </c>
      <c r="J15" s="2028" t="s">
        <v>654</v>
      </c>
      <c r="K15" s="2026" t="s">
        <v>331</v>
      </c>
      <c r="L15" s="668"/>
      <c r="M15" s="824"/>
      <c r="N15" s="549" t="s">
        <v>655</v>
      </c>
      <c r="O15" s="1531" t="s">
        <v>656</v>
      </c>
      <c r="P15" s="549" t="s">
        <v>655</v>
      </c>
      <c r="AK15" s="1637">
        <v>23</v>
      </c>
    </row>
    <row customHeight="1" ht="35.699999999999996">
      <c r="A16" s="2060"/>
      <c r="B16" s="2059" t="s">
        <v>657</v>
      </c>
      <c r="C16" s="2059" t="s">
        <v>658</v>
      </c>
      <c r="D16" s="2058" t="s">
        <v>642</v>
      </c>
      <c r="E16" s="2062" t="s">
        <v>653</v>
      </c>
      <c r="F16" s="2062" t="s">
        <v>653</v>
      </c>
      <c r="H16" s="2027"/>
      <c r="I16" s="1635">
        <v>2</v>
      </c>
      <c r="J16" s="2069" t="s">
        <v>659</v>
      </c>
      <c r="K16" s="2068" t="s">
        <v>581</v>
      </c>
      <c r="L16" s="2074"/>
      <c r="M16" s="1682"/>
      <c r="N16" s="549" t="s">
        <v>655</v>
      </c>
      <c r="O16" s="1531" t="s">
        <v>660</v>
      </c>
      <c r="P16" s="549" t="s">
        <v>655</v>
      </c>
      <c r="AK16" s="1637">
        <v>34</v>
      </c>
    </row>
    <row s="1648" customFormat="1" customHeight="1" ht="17.25" hidden="1">
      <c r="A17" s="1173"/>
      <c r="B17" s="1173"/>
      <c r="C17" s="1173"/>
      <c r="D17" s="1173"/>
      <c r="E17" s="1173"/>
      <c r="H17" s="1330"/>
      <c r="I17" s="1019" t="s">
        <v>661</v>
      </c>
      <c r="J17" s="997"/>
      <c r="K17" s="1019"/>
      <c r="L17" s="998"/>
      <c r="M17" s="998"/>
      <c r="O17" s="1391"/>
      <c r="AK17" s="1642">
        <v>1</v>
      </c>
    </row>
    <row s="1372" customFormat="1" customHeight="1" ht="24">
      <c r="A18" s="993"/>
      <c r="B18" s="993"/>
      <c r="C18" s="993"/>
      <c r="D18" s="993"/>
      <c r="E18" s="993"/>
      <c r="G18" s="1642"/>
      <c r="H18" s="1639"/>
      <c r="I18" s="576"/>
      <c r="J18" s="577" t="s">
        <v>611</v>
      </c>
      <c r="K18" s="578"/>
      <c r="L18" s="2076"/>
      <c r="M18" s="579"/>
      <c r="N18" s="549"/>
      <c r="O18" s="1531" t="s">
        <v>612</v>
      </c>
      <c r="P18" s="549"/>
      <c r="Q18" s="1642"/>
      <c r="R18" s="1642"/>
      <c r="W18" s="1642"/>
      <c r="Z18" s="550"/>
      <c r="AF18" s="1638"/>
      <c r="AG18" s="1638"/>
      <c r="AH18" s="1638"/>
      <c r="AI18" s="1638"/>
      <c r="AJ18" s="1638"/>
      <c r="AK18" s="1372">
        <v>23</v>
      </c>
    </row>
    <row customHeight="1" ht="19.95">
      <c r="A19" s="2060"/>
      <c r="B19" s="2059" t="s">
        <v>662</v>
      </c>
      <c r="C19" s="2059" t="s">
        <v>663</v>
      </c>
      <c r="D19" s="2058" t="s">
        <v>642</v>
      </c>
      <c r="E19" s="2062" t="s">
        <v>653</v>
      </c>
      <c r="F19" s="2062" t="s">
        <v>653</v>
      </c>
      <c r="H19" s="2027"/>
      <c r="I19" s="1670">
        <v>3</v>
      </c>
      <c r="J19" s="2028" t="s">
        <v>663</v>
      </c>
      <c r="K19" s="2024" t="s">
        <v>581</v>
      </c>
      <c r="L19" s="733"/>
      <c r="M19" s="563"/>
      <c r="N19" s="549"/>
      <c r="O19" s="1531" t="s">
        <v>664</v>
      </c>
      <c r="P19" s="549"/>
      <c r="AK19" s="1637">
        <v>19</v>
      </c>
    </row>
    <row customHeight="1" ht="77.7">
      <c r="A20" s="2060"/>
      <c r="B20" s="2059" t="s">
        <v>665</v>
      </c>
      <c r="C20" s="2059" t="s">
        <v>666</v>
      </c>
      <c r="D20" s="2058" t="s">
        <v>642</v>
      </c>
      <c r="E20" s="2062" t="s">
        <v>653</v>
      </c>
      <c r="F20" s="2062" t="s">
        <v>653</v>
      </c>
      <c r="H20" s="2027"/>
      <c r="I20" s="1670">
        <v>4</v>
      </c>
      <c r="J20" s="2028" t="s">
        <v>667</v>
      </c>
      <c r="K20" s="2024" t="s">
        <v>608</v>
      </c>
      <c r="L20" s="733"/>
      <c r="M20" s="563"/>
      <c r="N20" s="549"/>
      <c r="O20" s="1531"/>
      <c r="P20" s="549"/>
      <c r="AK20" s="1637">
        <v>74</v>
      </c>
    </row>
    <row customHeight="1" ht="35.699999999999996">
      <c r="A21" s="2060"/>
      <c r="B21" s="2059" t="s">
        <v>668</v>
      </c>
      <c r="C21" s="2059" t="s">
        <v>669</v>
      </c>
      <c r="D21" s="2058" t="s">
        <v>642</v>
      </c>
      <c r="E21" s="2062" t="s">
        <v>653</v>
      </c>
      <c r="F21" s="2062" t="s">
        <v>653</v>
      </c>
      <c r="H21" s="2027"/>
      <c r="I21" s="1670">
        <v>5</v>
      </c>
      <c r="J21" s="2028" t="s">
        <v>670</v>
      </c>
      <c r="K21" s="2024" t="s">
        <v>608</v>
      </c>
      <c r="L21" s="733"/>
      <c r="M21" s="563"/>
      <c r="N21" s="549"/>
      <c r="O21" s="1531" t="s">
        <v>664</v>
      </c>
      <c r="P21" s="549"/>
      <c r="AK21" s="1637">
        <v>34</v>
      </c>
    </row>
    <row customHeight="1" ht="48.29999999999999">
      <c r="A22" s="2060"/>
      <c r="B22" s="2059" t="s">
        <v>671</v>
      </c>
      <c r="C22" s="2059" t="s">
        <v>672</v>
      </c>
      <c r="D22" s="2058" t="s">
        <v>642</v>
      </c>
      <c r="E22" s="2062" t="s">
        <v>653</v>
      </c>
      <c r="F22" s="2062" t="s">
        <v>653</v>
      </c>
      <c r="H22" s="2027"/>
      <c r="I22" s="1670">
        <v>6</v>
      </c>
      <c r="J22" s="2028" t="s">
        <v>673</v>
      </c>
      <c r="K22" s="2024" t="s">
        <v>608</v>
      </c>
      <c r="L22" s="733"/>
      <c r="M22" s="563"/>
      <c r="N22" s="549"/>
      <c r="O22" s="1531" t="s">
        <v>674</v>
      </c>
      <c r="P22" s="549"/>
      <c r="AK22" s="1637">
        <v>46</v>
      </c>
    </row>
    <row customHeight="1" ht="19.95">
      <c r="A23" s="2060"/>
      <c r="B23" s="2059" t="s">
        <v>675</v>
      </c>
      <c r="C23" s="2059" t="s">
        <v>676</v>
      </c>
      <c r="D23" s="2058" t="s">
        <v>642</v>
      </c>
      <c r="E23" s="2062" t="s">
        <v>653</v>
      </c>
      <c r="F23" s="2062" t="s">
        <v>653</v>
      </c>
      <c r="H23" s="2027"/>
      <c r="I23" s="1670" t="s">
        <v>677</v>
      </c>
      <c r="J23" s="1530" t="s">
        <v>678</v>
      </c>
      <c r="K23" s="2024" t="s">
        <v>608</v>
      </c>
      <c r="L23" s="733"/>
      <c r="M23" s="563"/>
      <c r="N23" s="549"/>
      <c r="O23" s="1531" t="s">
        <v>664</v>
      </c>
      <c r="P23" s="549"/>
      <c r="AK23" s="1637">
        <v>19</v>
      </c>
    </row>
    <row customHeight="1" ht="19.95">
      <c r="A24" s="2060"/>
      <c r="B24" s="2059" t="s">
        <v>679</v>
      </c>
      <c r="C24" s="2059" t="s">
        <v>680</v>
      </c>
      <c r="D24" s="2058" t="s">
        <v>642</v>
      </c>
      <c r="E24" s="2062" t="s">
        <v>653</v>
      </c>
      <c r="F24" s="2062" t="s">
        <v>653</v>
      </c>
      <c r="H24" s="2027"/>
      <c r="I24" s="1670" t="s">
        <v>681</v>
      </c>
      <c r="J24" s="1530" t="s">
        <v>682</v>
      </c>
      <c r="K24" s="2024" t="s">
        <v>608</v>
      </c>
      <c r="L24" s="733"/>
      <c r="M24" s="563"/>
      <c r="N24" s="549"/>
      <c r="O24" s="1531"/>
      <c r="P24" s="549"/>
      <c r="AK24" s="1637">
        <v>19</v>
      </c>
    </row>
    <row customHeight="1" ht="24">
      <c r="A25" s="2060"/>
      <c r="B25" s="2059" t="s">
        <v>683</v>
      </c>
      <c r="C25" s="2059" t="s">
        <v>684</v>
      </c>
      <c r="D25" s="2058" t="s">
        <v>642</v>
      </c>
      <c r="E25" s="2062" t="s">
        <v>653</v>
      </c>
      <c r="F25" s="2062" t="s">
        <v>653</v>
      </c>
      <c r="H25" s="2027"/>
      <c r="I25" s="1670" t="s">
        <v>685</v>
      </c>
      <c r="J25" s="1530" t="s">
        <v>686</v>
      </c>
      <c r="K25" s="2024" t="s">
        <v>608</v>
      </c>
      <c r="L25" s="733"/>
      <c r="M25" s="563"/>
      <c r="N25" s="549"/>
      <c r="O25" s="1531"/>
      <c r="P25" s="549"/>
      <c r="AK25" s="1637">
        <v>23</v>
      </c>
    </row>
    <row customHeight="1" ht="24">
      <c r="A26" s="2060"/>
      <c r="B26" s="2059" t="s">
        <v>687</v>
      </c>
      <c r="C26" s="2059" t="s">
        <v>688</v>
      </c>
      <c r="D26" s="2058" t="s">
        <v>642</v>
      </c>
      <c r="E26" s="2062" t="s">
        <v>653</v>
      </c>
      <c r="F26" s="2062" t="s">
        <v>653</v>
      </c>
      <c r="H26" s="2027"/>
      <c r="I26" s="1670">
        <v>7</v>
      </c>
      <c r="J26" s="2028" t="s">
        <v>688</v>
      </c>
      <c r="K26" s="2024" t="s">
        <v>689</v>
      </c>
      <c r="L26" s="733"/>
      <c r="M26" s="563"/>
      <c r="N26" s="549"/>
      <c r="O26" s="1531"/>
      <c r="P26" s="549"/>
      <c r="AK26" s="1637">
        <v>23</v>
      </c>
    </row>
    <row customHeight="1" ht="24">
      <c r="A27" s="2060"/>
      <c r="B27" s="2059" t="s">
        <v>690</v>
      </c>
      <c r="C27" s="2059" t="s">
        <v>691</v>
      </c>
      <c r="D27" s="2058" t="s">
        <v>642</v>
      </c>
      <c r="E27" s="2062" t="s">
        <v>653</v>
      </c>
      <c r="F27" s="2062" t="s">
        <v>653</v>
      </c>
      <c r="H27" s="2027"/>
      <c r="I27" s="1670">
        <v>8</v>
      </c>
      <c r="J27" s="2028" t="s">
        <v>691</v>
      </c>
      <c r="K27" s="2024" t="s">
        <v>614</v>
      </c>
      <c r="L27" s="733"/>
      <c r="M27" s="563"/>
      <c r="N27" s="549"/>
      <c r="O27" s="1531"/>
      <c r="P27" s="549"/>
      <c r="AK27" s="1637">
        <v>23</v>
      </c>
    </row>
    <row customHeight="1" ht="35.699999999999996">
      <c r="A28" s="2060"/>
      <c r="B28" s="2059" t="s">
        <v>692</v>
      </c>
      <c r="C28" s="2059" t="s">
        <v>693</v>
      </c>
      <c r="D28" s="2058" t="s">
        <v>642</v>
      </c>
      <c r="E28" s="2062" t="s">
        <v>653</v>
      </c>
      <c r="F28" s="2062" t="s">
        <v>653</v>
      </c>
      <c r="H28" s="2027"/>
      <c r="I28" s="1681">
        <v>9</v>
      </c>
      <c r="J28" s="2028" t="s">
        <v>694</v>
      </c>
      <c r="K28" s="2024" t="s">
        <v>585</v>
      </c>
      <c r="L28" s="733"/>
      <c r="M28" s="563"/>
      <c r="N28" s="549"/>
      <c r="O28" s="1531"/>
      <c r="P28" s="549"/>
      <c r="AK28" s="1637">
        <v>34</v>
      </c>
    </row>
    <row customHeight="1" ht="35.699999999999996">
      <c r="A29" s="2060"/>
      <c r="B29" s="2059" t="s">
        <v>695</v>
      </c>
      <c r="C29" s="2059" t="s">
        <v>696</v>
      </c>
      <c r="D29" s="2058" t="s">
        <v>642</v>
      </c>
      <c r="E29" s="2062" t="s">
        <v>653</v>
      </c>
      <c r="F29" s="2062" t="s">
        <v>653</v>
      </c>
      <c r="H29" s="2027"/>
      <c r="I29" s="1681">
        <v>10</v>
      </c>
      <c r="J29" s="2028" t="s">
        <v>697</v>
      </c>
      <c r="K29" s="2024" t="s">
        <v>585</v>
      </c>
      <c r="L29" s="733"/>
      <c r="M29" s="563"/>
      <c r="N29" s="549"/>
      <c r="O29" s="1531"/>
      <c r="P29" s="549"/>
      <c r="AK29" s="1637">
        <v>34</v>
      </c>
    </row>
    <row customHeight="1" ht="24">
      <c r="A30" s="2060"/>
      <c r="B30" s="2059" t="s">
        <v>698</v>
      </c>
      <c r="C30" s="2059" t="s">
        <v>699</v>
      </c>
      <c r="D30" s="2058" t="s">
        <v>642</v>
      </c>
      <c r="E30" s="2062" t="s">
        <v>653</v>
      </c>
      <c r="F30" s="2062" t="s">
        <v>653</v>
      </c>
      <c r="H30" s="2027"/>
      <c r="I30" s="1681">
        <v>11</v>
      </c>
      <c r="J30" s="2028" t="s">
        <v>699</v>
      </c>
      <c r="K30" s="2024" t="s">
        <v>615</v>
      </c>
      <c r="L30" s="2075"/>
      <c r="M30" s="1627"/>
      <c r="N30" s="549"/>
      <c r="O30" s="1531"/>
      <c r="P30" s="549"/>
      <c r="AK30" s="1637">
        <v>23</v>
      </c>
    </row>
    <row customHeight="1" ht="24">
      <c r="A31" s="2060"/>
      <c r="B31" s="2059" t="s">
        <v>700</v>
      </c>
      <c r="C31" s="2059" t="s">
        <v>701</v>
      </c>
      <c r="D31" s="2058" t="s">
        <v>642</v>
      </c>
      <c r="E31" s="2062" t="s">
        <v>653</v>
      </c>
      <c r="F31" s="2062" t="s">
        <v>653</v>
      </c>
      <c r="H31" s="2027"/>
      <c r="I31" s="1681">
        <v>12</v>
      </c>
      <c r="J31" s="2028" t="s">
        <v>701</v>
      </c>
      <c r="K31" s="2024" t="s">
        <v>615</v>
      </c>
      <c r="L31" s="2075"/>
      <c r="M31" s="1627"/>
      <c r="N31" s="549"/>
      <c r="O31" s="1531"/>
      <c r="P31" s="549"/>
      <c r="AK31" s="1637">
        <v>23</v>
      </c>
    </row>
    <row customHeight="1" ht="48.29999999999999">
      <c r="A32" s="2060"/>
      <c r="B32" s="2059" t="s">
        <v>702</v>
      </c>
      <c r="C32" s="2059" t="s">
        <v>703</v>
      </c>
      <c r="D32" s="2058" t="s">
        <v>642</v>
      </c>
      <c r="E32" s="2062" t="s">
        <v>653</v>
      </c>
      <c r="F32" s="2062" t="s">
        <v>653</v>
      </c>
      <c r="H32" s="2027"/>
      <c r="I32" s="1681">
        <v>13</v>
      </c>
      <c r="J32" s="2028" t="s">
        <v>704</v>
      </c>
      <c r="K32" s="2024" t="s">
        <v>625</v>
      </c>
      <c r="L32" s="733"/>
      <c r="M32" s="563"/>
      <c r="N32" s="549"/>
      <c r="O32" s="1531" t="s">
        <v>664</v>
      </c>
      <c r="P32" s="549"/>
      <c r="AK32" s="1637">
        <v>46</v>
      </c>
    </row>
    <row s="1372" customFormat="1" customHeight="1" ht="48.29999999999999">
      <c r="A33" s="2060"/>
      <c r="B33" s="2059" t="s">
        <v>705</v>
      </c>
      <c r="C33" s="2059" t="s">
        <v>706</v>
      </c>
      <c r="D33" s="2058" t="s">
        <v>642</v>
      </c>
      <c r="E33" s="2062" t="s">
        <v>653</v>
      </c>
      <c r="F33" s="2062" t="s">
        <v>653</v>
      </c>
      <c r="G33" s="1642"/>
      <c r="H33" s="2027"/>
      <c r="I33" s="1681">
        <v>14</v>
      </c>
      <c r="J33" s="2040" t="s">
        <v>707</v>
      </c>
      <c r="K33" s="2029" t="s">
        <v>708</v>
      </c>
      <c r="L33" s="733"/>
      <c r="M33" s="563"/>
      <c r="N33" s="549"/>
      <c r="O33" s="1531" t="s">
        <v>664</v>
      </c>
      <c r="P33" s="549"/>
      <c r="Q33" s="1642"/>
      <c r="R33" s="1642"/>
      <c r="W33" s="1642"/>
      <c r="Z33" s="550"/>
      <c r="AF33" s="1638"/>
      <c r="AG33" s="1638"/>
      <c r="AH33" s="1638"/>
      <c r="AI33" s="1638"/>
      <c r="AJ33" s="1638"/>
      <c r="AK33" s="1372">
        <v>46</v>
      </c>
    </row>
    <row customHeight="1" ht="108">
      <c r="A34" s="2060"/>
      <c r="B34" s="2059" t="s">
        <v>709</v>
      </c>
      <c r="C34" s="2059" t="s">
        <v>710</v>
      </c>
      <c r="D34" s="2058" t="s">
        <v>652</v>
      </c>
      <c r="E34" s="2062" t="s">
        <v>653</v>
      </c>
      <c r="F34" s="2062" t="s">
        <v>653</v>
      </c>
      <c r="G34" s="1642" t="s">
        <v>613</v>
      </c>
      <c r="H34" s="2027"/>
      <c r="I34" s="2038">
        <v>15</v>
      </c>
      <c r="J34" s="2039" t="s">
        <v>711</v>
      </c>
      <c r="K34" s="2024" t="s">
        <v>331</v>
      </c>
      <c r="L34" s="391"/>
      <c r="M34" s="1170"/>
      <c r="N34" s="549"/>
      <c r="O34" s="1531" t="s">
        <v>656</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83</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97C15-E2C4-EFC1-9EA5-0.0620629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712</v>
      </c>
      <c r="C2" s="2059" t="s">
        <v>713</v>
      </c>
      <c r="D2" s="2058" t="s">
        <v>652</v>
      </c>
      <c r="E2" s="2064">
        <f>I2-3</f>
        <v>-3</v>
      </c>
      <c r="F2" s="2064">
        <f>J2</f>
        <v>0</v>
      </c>
      <c r="H2" s="1736" t="s">
        <v>173</v>
      </c>
      <c r="I2" s="2030"/>
      <c r="J2" s="1688"/>
      <c r="K2" s="2024" t="s">
        <v>331</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714</v>
      </c>
      <c r="J5" s="2254"/>
      <c r="K5" s="2254"/>
      <c r="L5" s="2254"/>
      <c r="M5" s="272"/>
      <c r="W5" s="1637">
        <v>48</v>
      </c>
    </row>
    <row customHeight="1" ht="18">
      <c r="H6" s="382"/>
      <c r="I6" s="2255" t="str">
        <f>IF(org=0,"Не определено",org)</f>
        <v>ИМУП «ПОСЖИЛКОМСЕРВИС»</v>
      </c>
      <c r="J6" s="2255"/>
      <c r="K6" s="2255"/>
      <c r="L6" s="2255"/>
      <c r="M6" s="272"/>
      <c r="W6" s="1637">
        <v>17</v>
      </c>
    </row>
    <row customHeight="1" ht="14.699999999999998">
      <c r="H7" s="382"/>
      <c r="I7" s="463"/>
      <c r="J7" s="469"/>
      <c r="K7" s="469"/>
      <c r="L7" s="758"/>
      <c r="M7" s="199"/>
      <c r="W7" s="1637">
        <v>14</v>
      </c>
    </row>
    <row customHeight="1" ht="14.699999999999998">
      <c r="H8" s="382"/>
      <c r="I8" s="2392" t="s">
        <v>325</v>
      </c>
      <c r="J8" s="2393"/>
      <c r="K8" s="2393"/>
      <c r="L8" s="2394"/>
      <c r="M8" s="2395" t="s">
        <v>326</v>
      </c>
      <c r="W8" s="1637">
        <v>14</v>
      </c>
    </row>
    <row customHeight="1" ht="35.699999999999996">
      <c r="E9" s="2057" t="s">
        <v>643</v>
      </c>
      <c r="F9" s="2057" t="s">
        <v>649</v>
      </c>
      <c r="H9" s="382"/>
      <c r="I9" s="2031" t="s">
        <v>89</v>
      </c>
      <c r="J9" s="2032" t="s">
        <v>327</v>
      </c>
      <c r="K9" s="2070" t="s">
        <v>591</v>
      </c>
      <c r="L9" s="2071" t="s">
        <v>328</v>
      </c>
      <c r="M9" s="2395"/>
      <c r="W9" s="1637">
        <v>34</v>
      </c>
    </row>
    <row customHeight="1" ht="35.699999999999996">
      <c r="B10" s="2059" t="s">
        <v>715</v>
      </c>
      <c r="C10" s="2059" t="s">
        <v>716</v>
      </c>
      <c r="D10" s="2058" t="s">
        <v>652</v>
      </c>
      <c r="E10" s="2062" t="s">
        <v>653</v>
      </c>
      <c r="F10" s="2062" t="s">
        <v>653</v>
      </c>
      <c r="H10" s="382"/>
      <c r="I10" s="2030" t="s">
        <v>111</v>
      </c>
      <c r="J10" s="1892" t="s">
        <v>717</v>
      </c>
      <c r="K10" s="2024" t="s">
        <v>331</v>
      </c>
      <c r="L10" s="824"/>
      <c r="M10" s="303" t="s">
        <v>718</v>
      </c>
      <c r="W10" s="1637">
        <v>34</v>
      </c>
    </row>
    <row customHeight="1" ht="50.25">
      <c r="B11" s="2059" t="s">
        <v>719</v>
      </c>
      <c r="C11" s="2059" t="s">
        <v>720</v>
      </c>
      <c r="D11" s="2058" t="s">
        <v>652</v>
      </c>
      <c r="E11" s="2062" t="s">
        <v>653</v>
      </c>
      <c r="F11" s="2062" t="s">
        <v>653</v>
      </c>
      <c r="H11" s="382"/>
      <c r="I11" s="2030" t="s">
        <v>112</v>
      </c>
      <c r="J11" s="1892" t="s">
        <v>721</v>
      </c>
      <c r="K11" s="2024" t="s">
        <v>331</v>
      </c>
      <c r="L11" s="824"/>
      <c r="M11" s="303" t="s">
        <v>718</v>
      </c>
      <c r="W11" s="1637">
        <v>48</v>
      </c>
    </row>
    <row customHeight="1" ht="48.29999999999999">
      <c r="B12" s="2059" t="s">
        <v>722</v>
      </c>
      <c r="C12" s="2059" t="s">
        <v>723</v>
      </c>
      <c r="D12" s="2058" t="s">
        <v>652</v>
      </c>
      <c r="E12" s="2062" t="s">
        <v>653</v>
      </c>
      <c r="F12" s="2062" t="s">
        <v>653</v>
      </c>
      <c r="H12" s="1694"/>
      <c r="I12" s="2030" t="s">
        <v>91</v>
      </c>
      <c r="J12" s="2037" t="s">
        <v>724</v>
      </c>
      <c r="K12" s="2024" t="s">
        <v>331</v>
      </c>
      <c r="L12" s="824"/>
      <c r="M12" s="303" t="s">
        <v>725</v>
      </c>
      <c r="N12" s="1630"/>
      <c r="P12" s="1637"/>
      <c r="W12" s="1637">
        <v>46</v>
      </c>
    </row>
    <row customHeight="1" ht="14.699999999999998">
      <c r="E13" s="349"/>
      <c r="H13" s="382"/>
      <c r="I13" s="353"/>
      <c r="J13" s="657" t="s">
        <v>726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83</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26F7B-35C3-BD3F-6E93-0.18AC061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577</v>
      </c>
      <c r="H2" s="547"/>
      <c r="I2" s="547"/>
      <c r="J2" s="548" t="s">
        <v>727</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728</v>
      </c>
      <c r="F6" s="2313"/>
      <c r="G6" s="2313"/>
      <c r="H6" s="2313"/>
      <c r="I6" s="2313"/>
      <c r="J6" s="562"/>
      <c r="AF6" s="1637">
        <v>30</v>
      </c>
    </row>
    <row customHeight="1" ht="11.549999999999999">
      <c r="E7" s="2255" t="str">
        <f>IF(org=0,"Не определено",org)</f>
        <v>ИМУП «ПОСЖИЛКОМСЕРВИС»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119</v>
      </c>
      <c r="AF9" s="1642">
        <v>4</v>
      </c>
    </row>
    <row customHeight="1" ht="11.549999999999999">
      <c r="E10" s="717"/>
      <c r="F10" s="2373" t="s">
        <v>107</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589</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590</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325</v>
      </c>
      <c r="F13" s="2376"/>
      <c r="G13" s="2376"/>
      <c r="H13" s="1557"/>
      <c r="I13" s="1557"/>
      <c r="J13" s="2133"/>
      <c r="AF13" s="1637">
        <v>11</v>
      </c>
    </row>
    <row customHeight="1" ht="24">
      <c r="E14" s="1645" t="s">
        <v>89</v>
      </c>
      <c r="F14" s="1640" t="s">
        <v>327</v>
      </c>
      <c r="G14" s="1640" t="s">
        <v>591</v>
      </c>
      <c r="H14" s="1640" t="s">
        <v>328</v>
      </c>
      <c r="I14" s="1640" t="s">
        <v>328</v>
      </c>
      <c r="J14" s="2133"/>
      <c r="AF14" s="1637">
        <v>23</v>
      </c>
    </row>
    <row customHeight="1" ht="19.95">
      <c r="D15" s="1644"/>
      <c r="E15" s="1636" t="s">
        <v>111</v>
      </c>
      <c r="F15" s="713" t="s">
        <v>729</v>
      </c>
      <c r="G15" s="1652" t="s">
        <v>577</v>
      </c>
      <c r="H15" s="563"/>
      <c r="I15" s="563"/>
      <c r="J15" s="295" t="s">
        <v>730</v>
      </c>
      <c r="K15" s="549" t="s">
        <v>655</v>
      </c>
      <c r="AF15" s="1637">
        <v>19</v>
      </c>
    </row>
    <row customHeight="1" ht="35.699999999999996">
      <c r="D16" s="1644"/>
      <c r="E16" s="1636" t="s">
        <v>112</v>
      </c>
      <c r="F16" s="713" t="s">
        <v>731</v>
      </c>
      <c r="G16" s="1652" t="s">
        <v>577</v>
      </c>
      <c r="H16" s="564">
        <f>SUM(H17,H20:H32)</f>
        <v>0</v>
      </c>
      <c r="I16" s="564">
        <f>SUM(I17,I20,I23,I26,I29:I32)</f>
        <v>0</v>
      </c>
      <c r="J16" s="295" t="s">
        <v>732</v>
      </c>
      <c r="K16" s="549" t="s">
        <v>655</v>
      </c>
      <c r="AF16" s="1637">
        <v>34</v>
      </c>
    </row>
    <row customHeight="1" ht="19.95">
      <c r="D17" s="1644"/>
      <c r="E17" s="1670" t="s">
        <v>733</v>
      </c>
      <c r="F17" s="960" t="s">
        <v>734</v>
      </c>
      <c r="G17" s="1649" t="s">
        <v>577</v>
      </c>
      <c r="H17" s="563"/>
      <c r="I17" s="563"/>
      <c r="J17" s="295" t="s">
        <v>735</v>
      </c>
      <c r="K17" s="549"/>
      <c r="AF17" s="1637">
        <v>19</v>
      </c>
    </row>
    <row customHeight="1" ht="24">
      <c r="D18" s="1644"/>
      <c r="E18" s="1670" t="s">
        <v>736</v>
      </c>
      <c r="F18" s="1656" t="s">
        <v>737</v>
      </c>
      <c r="G18" s="1649" t="s">
        <v>577</v>
      </c>
      <c r="H18" s="563"/>
      <c r="I18" s="563"/>
      <c r="J18" s="295" t="s">
        <v>738</v>
      </c>
      <c r="K18" s="549"/>
      <c r="AF18" s="1637">
        <v>23</v>
      </c>
    </row>
    <row customHeight="1" ht="35.699999999999996">
      <c r="D19" s="1644"/>
      <c r="E19" s="1670" t="s">
        <v>739</v>
      </c>
      <c r="F19" s="1656" t="s">
        <v>740</v>
      </c>
      <c r="G19" s="1649" t="s">
        <v>577</v>
      </c>
      <c r="H19" s="563"/>
      <c r="I19" s="563"/>
      <c r="J19" s="295"/>
      <c r="K19" s="549"/>
      <c r="AF19" s="1637">
        <v>34</v>
      </c>
    </row>
    <row customHeight="1" ht="19.95">
      <c r="D20" s="1644"/>
      <c r="E20" s="1670" t="s">
        <v>332</v>
      </c>
      <c r="F20" s="960" t="s">
        <v>741</v>
      </c>
      <c r="G20" s="1649" t="s">
        <v>577</v>
      </c>
      <c r="H20" s="563"/>
      <c r="I20" s="563"/>
      <c r="J20" s="295" t="s">
        <v>742</v>
      </c>
      <c r="K20" s="549"/>
      <c r="AF20" s="1637">
        <v>19</v>
      </c>
    </row>
    <row customHeight="1" ht="19.95">
      <c r="D21" s="1644"/>
      <c r="E21" s="1670" t="s">
        <v>743</v>
      </c>
      <c r="F21" s="1656" t="s">
        <v>744</v>
      </c>
      <c r="G21" s="1649" t="s">
        <v>577</v>
      </c>
      <c r="H21" s="563"/>
      <c r="I21" s="563"/>
      <c r="J21" s="295"/>
      <c r="K21" s="549"/>
      <c r="AF21" s="1637">
        <v>19</v>
      </c>
    </row>
    <row customHeight="1" ht="19.95">
      <c r="D22" s="1644"/>
      <c r="E22" s="1670" t="s">
        <v>745</v>
      </c>
      <c r="F22" s="1656" t="s">
        <v>746</v>
      </c>
      <c r="G22" s="1649" t="s">
        <v>577</v>
      </c>
      <c r="H22" s="563"/>
      <c r="I22" s="563"/>
      <c r="J22" s="295"/>
      <c r="K22" s="549"/>
      <c r="AF22" s="1637">
        <v>19</v>
      </c>
    </row>
    <row customHeight="1" ht="24">
      <c r="D23" s="1644"/>
      <c r="E23" s="1670" t="s">
        <v>335</v>
      </c>
      <c r="F23" s="960" t="s">
        <v>747</v>
      </c>
      <c r="G23" s="1649" t="s">
        <v>577</v>
      </c>
      <c r="H23" s="563"/>
      <c r="I23" s="563"/>
      <c r="J23" s="295" t="s">
        <v>748</v>
      </c>
      <c r="K23" s="549"/>
      <c r="AF23" s="1637">
        <v>23</v>
      </c>
    </row>
    <row customHeight="1" ht="19.95">
      <c r="D24" s="1644"/>
      <c r="E24" s="1670" t="s">
        <v>749</v>
      </c>
      <c r="F24" s="1656" t="s">
        <v>750</v>
      </c>
      <c r="G24" s="1649" t="s">
        <v>577</v>
      </c>
      <c r="H24" s="563"/>
      <c r="I24" s="563"/>
      <c r="J24" s="295"/>
      <c r="K24" s="549"/>
      <c r="AF24" s="1637">
        <v>19</v>
      </c>
    </row>
    <row customHeight="1" ht="35.699999999999996">
      <c r="D25" s="1644"/>
      <c r="E25" s="1670" t="s">
        <v>751</v>
      </c>
      <c r="F25" s="1656" t="s">
        <v>752</v>
      </c>
      <c r="G25" s="1649" t="s">
        <v>577</v>
      </c>
      <c r="H25" s="563"/>
      <c r="I25" s="563"/>
      <c r="J25" s="295"/>
      <c r="K25" s="549"/>
      <c r="AF25" s="1637">
        <v>34</v>
      </c>
    </row>
    <row customHeight="1" ht="24">
      <c r="D26" s="1644"/>
      <c r="E26" s="1670" t="s">
        <v>753</v>
      </c>
      <c r="F26" s="960" t="s">
        <v>754</v>
      </c>
      <c r="G26" s="1649" t="s">
        <v>577</v>
      </c>
      <c r="H26" s="563"/>
      <c r="I26" s="563"/>
      <c r="J26" s="295" t="s">
        <v>755</v>
      </c>
      <c r="K26" s="549"/>
      <c r="AF26" s="1637">
        <v>23</v>
      </c>
    </row>
    <row customHeight="1" ht="19.95">
      <c r="D27" s="1644"/>
      <c r="E27" s="1681" t="s">
        <v>756</v>
      </c>
      <c r="F27" s="1656" t="s">
        <v>757</v>
      </c>
      <c r="G27" s="1660" t="s">
        <v>577</v>
      </c>
      <c r="H27" s="1682"/>
      <c r="I27" s="1682"/>
      <c r="J27" s="295"/>
      <c r="K27" s="549"/>
      <c r="AF27" s="1637">
        <v>19</v>
      </c>
    </row>
    <row customHeight="1" ht="19.95">
      <c r="D28" s="1644"/>
      <c r="E28" s="1681" t="s">
        <v>758</v>
      </c>
      <c r="F28" s="1656" t="s">
        <v>759</v>
      </c>
      <c r="G28" s="1660" t="s">
        <v>577</v>
      </c>
      <c r="H28" s="1682"/>
      <c r="I28" s="1682"/>
      <c r="J28" s="295"/>
      <c r="K28" s="549"/>
      <c r="AF28" s="1637">
        <v>19</v>
      </c>
    </row>
    <row customHeight="1" ht="19.95">
      <c r="D29" s="1644"/>
      <c r="E29" s="1681" t="s">
        <v>760</v>
      </c>
      <c r="F29" s="960" t="s">
        <v>761</v>
      </c>
      <c r="G29" s="1660" t="s">
        <v>577</v>
      </c>
      <c r="H29" s="1682"/>
      <c r="I29" s="1682"/>
      <c r="J29" s="295"/>
      <c r="K29" s="549"/>
      <c r="AF29" s="1637">
        <v>19</v>
      </c>
    </row>
    <row customHeight="1" ht="19.95">
      <c r="D30" s="1644"/>
      <c r="E30" s="1681" t="s">
        <v>762</v>
      </c>
      <c r="F30" s="960" t="s">
        <v>763</v>
      </c>
      <c r="G30" s="1660" t="s">
        <v>577</v>
      </c>
      <c r="H30" s="1682"/>
      <c r="I30" s="1682"/>
      <c r="J30" s="295"/>
      <c r="K30" s="549"/>
      <c r="AF30" s="1637">
        <v>19</v>
      </c>
    </row>
    <row customHeight="1" ht="19.95">
      <c r="D31" s="1644"/>
      <c r="E31" s="1681" t="s">
        <v>764</v>
      </c>
      <c r="F31" s="960" t="s">
        <v>765</v>
      </c>
      <c r="G31" s="1660" t="s">
        <v>577</v>
      </c>
      <c r="H31" s="1682"/>
      <c r="I31" s="1682"/>
      <c r="J31" s="295"/>
      <c r="K31" s="549"/>
      <c r="AF31" s="1637">
        <v>19</v>
      </c>
    </row>
    <row s="1372" customFormat="1" customHeight="1" ht="35.699999999999996">
      <c r="A32" s="993"/>
      <c r="C32" s="1642"/>
      <c r="D32" s="1644"/>
      <c r="E32" s="1681" t="s">
        <v>766</v>
      </c>
      <c r="F32" s="960" t="s">
        <v>767</v>
      </c>
      <c r="G32" s="1650" t="s">
        <v>577</v>
      </c>
      <c r="H32" s="585">
        <f>SUM(H33:H34)</f>
        <v>0</v>
      </c>
      <c r="I32" s="585">
        <f>SUM(I33:I34)</f>
        <v>0</v>
      </c>
      <c r="J32" s="295" t="s">
        <v>768</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602</v>
      </c>
      <c r="G34" s="578"/>
      <c r="H34" s="579"/>
      <c r="I34" s="579"/>
      <c r="J34" s="307" t="s">
        <v>769</v>
      </c>
      <c r="K34" s="549"/>
      <c r="L34" s="1642"/>
      <c r="M34" s="1642"/>
      <c r="R34" s="1642"/>
      <c r="U34" s="550"/>
      <c r="AA34" s="1638"/>
      <c r="AB34" s="1638"/>
      <c r="AC34" s="1638"/>
      <c r="AD34" s="1638"/>
      <c r="AE34" s="1638"/>
      <c r="AF34" s="1166">
        <v>19</v>
      </c>
    </row>
    <row customHeight="1" ht="60">
      <c r="D35" s="1644"/>
      <c r="E35" s="1681" t="s">
        <v>770</v>
      </c>
      <c r="F35" s="960" t="s">
        <v>771</v>
      </c>
      <c r="G35" s="1660" t="s">
        <v>577</v>
      </c>
      <c r="H35" s="1682"/>
      <c r="I35" s="1682"/>
      <c r="J35" s="295" t="s">
        <v>772</v>
      </c>
      <c r="K35" s="549"/>
      <c r="AF35" s="1637">
        <v>57</v>
      </c>
    </row>
    <row s="1372" customFormat="1" customHeight="1" ht="24">
      <c r="A36" s="995" t="s">
        <v>603</v>
      </c>
      <c r="C36" s="1642"/>
      <c r="D36" s="1644"/>
      <c r="E36" s="1670" t="s">
        <v>91</v>
      </c>
      <c r="F36" s="713" t="s">
        <v>773</v>
      </c>
      <c r="G36" s="1649" t="s">
        <v>577</v>
      </c>
      <c r="H36" s="563"/>
      <c r="I36" s="563"/>
      <c r="J36" s="295" t="s">
        <v>774</v>
      </c>
      <c r="K36" s="549"/>
      <c r="L36" s="1642"/>
      <c r="M36" s="1642"/>
      <c r="R36" s="1642"/>
      <c r="U36" s="550"/>
      <c r="AA36" s="1638"/>
      <c r="AB36" s="1638"/>
      <c r="AC36" s="1638"/>
      <c r="AD36" s="1638"/>
      <c r="AE36" s="1638"/>
      <c r="AF36" s="1166">
        <v>23</v>
      </c>
    </row>
    <row s="1372" customFormat="1" customHeight="1" ht="35.699999999999996">
      <c r="A37" s="995"/>
      <c r="C37" s="1642"/>
      <c r="D37" s="1644"/>
      <c r="E37" s="1670" t="s">
        <v>349</v>
      </c>
      <c r="F37" s="960" t="s">
        <v>775</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92</v>
      </c>
      <c r="F38" s="713" t="s">
        <v>776</v>
      </c>
      <c r="G38" s="1649" t="s">
        <v>577</v>
      </c>
      <c r="H38" s="563"/>
      <c r="I38" s="563"/>
      <c r="J38" s="295" t="s">
        <v>777</v>
      </c>
      <c r="K38" s="549"/>
      <c r="L38" s="1642"/>
      <c r="M38" s="1642"/>
      <c r="R38" s="1642"/>
      <c r="U38" s="550"/>
      <c r="AA38" s="1638"/>
      <c r="AB38" s="1638"/>
      <c r="AC38" s="1638"/>
      <c r="AD38" s="1638"/>
      <c r="AE38" s="1638"/>
      <c r="AF38" s="1166">
        <v>19</v>
      </c>
    </row>
    <row s="1372" customFormat="1" customHeight="1" ht="24">
      <c r="A39" s="993"/>
      <c r="C39" s="1642"/>
      <c r="D39" s="581"/>
      <c r="E39" s="1670" t="s">
        <v>778</v>
      </c>
      <c r="F39" s="960" t="s">
        <v>779</v>
      </c>
      <c r="G39" s="1660" t="s">
        <v>577</v>
      </c>
      <c r="H39" s="563"/>
      <c r="I39" s="563"/>
      <c r="J39" s="295" t="s">
        <v>780</v>
      </c>
      <c r="K39" s="549"/>
      <c r="L39" s="1642"/>
      <c r="M39" s="1642"/>
      <c r="R39" s="1642"/>
      <c r="U39" s="550"/>
      <c r="AA39" s="1638"/>
      <c r="AB39" s="1638"/>
      <c r="AC39" s="1638"/>
      <c r="AD39" s="1638"/>
      <c r="AE39" s="1638"/>
      <c r="AF39" s="1166">
        <v>23</v>
      </c>
    </row>
    <row s="1372" customFormat="1" customHeight="1" ht="24">
      <c r="A40" s="993"/>
      <c r="C40" s="1642"/>
      <c r="D40" s="1644"/>
      <c r="E40" s="1670" t="s">
        <v>781</v>
      </c>
      <c r="F40" s="1656" t="s">
        <v>782</v>
      </c>
      <c r="G40" s="1649" t="s">
        <v>577</v>
      </c>
      <c r="H40" s="563"/>
      <c r="I40" s="563"/>
      <c r="J40" s="295" t="s">
        <v>783</v>
      </c>
      <c r="K40" s="549"/>
      <c r="L40" s="1642"/>
      <c r="M40" s="1642"/>
      <c r="R40" s="1642"/>
      <c r="U40" s="550"/>
      <c r="AA40" s="1638"/>
      <c r="AB40" s="1638"/>
      <c r="AC40" s="1638"/>
      <c r="AD40" s="1638"/>
      <c r="AE40" s="1638"/>
      <c r="AF40" s="1166">
        <v>23</v>
      </c>
    </row>
    <row s="1372" customFormat="1" customHeight="1" ht="24">
      <c r="A41" s="993"/>
      <c r="C41" s="1642"/>
      <c r="D41" s="1644"/>
      <c r="E41" s="1670" t="s">
        <v>784</v>
      </c>
      <c r="F41" s="1656" t="s">
        <v>785</v>
      </c>
      <c r="G41" s="1649" t="s">
        <v>577</v>
      </c>
      <c r="H41" s="563"/>
      <c r="I41" s="563"/>
      <c r="J41" s="295" t="s">
        <v>786</v>
      </c>
      <c r="K41" s="549"/>
      <c r="L41" s="1642"/>
      <c r="M41" s="1642"/>
      <c r="R41" s="1642"/>
      <c r="U41" s="550"/>
      <c r="AA41" s="1638"/>
      <c r="AB41" s="1638"/>
      <c r="AC41" s="1638"/>
      <c r="AD41" s="1638"/>
      <c r="AE41" s="1638"/>
      <c r="AF41" s="1166">
        <v>23</v>
      </c>
    </row>
    <row s="1372" customFormat="1" customHeight="1" ht="24">
      <c r="A42" s="993"/>
      <c r="C42" s="1642"/>
      <c r="D42" s="1644"/>
      <c r="E42" s="1670" t="s">
        <v>787</v>
      </c>
      <c r="F42" s="1656" t="s">
        <v>788</v>
      </c>
      <c r="G42" s="1649" t="s">
        <v>577</v>
      </c>
      <c r="H42" s="563"/>
      <c r="I42" s="563"/>
      <c r="J42" s="295" t="s">
        <v>789</v>
      </c>
      <c r="K42" s="549"/>
      <c r="L42" s="1642"/>
      <c r="M42" s="1642"/>
      <c r="R42" s="1642"/>
      <c r="U42" s="550"/>
      <c r="AA42" s="1638"/>
      <c r="AB42" s="1638"/>
      <c r="AC42" s="1638"/>
      <c r="AD42" s="1638"/>
      <c r="AE42" s="1638"/>
      <c r="AF42" s="1166">
        <v>23</v>
      </c>
    </row>
    <row s="1372" customFormat="1" customHeight="1" ht="35.699999999999996">
      <c r="A43" s="993"/>
      <c r="C43" s="1642" t="s">
        <v>613</v>
      </c>
      <c r="D43" s="1644"/>
      <c r="E43" s="1670" t="s">
        <v>113</v>
      </c>
      <c r="F43" s="713" t="s">
        <v>654</v>
      </c>
      <c r="G43" s="1652" t="s">
        <v>790</v>
      </c>
      <c r="H43" s="407"/>
      <c r="I43" s="407"/>
      <c r="J43" s="295" t="s">
        <v>791</v>
      </c>
      <c r="K43" s="549"/>
      <c r="L43" s="1642"/>
      <c r="M43" s="1642"/>
      <c r="R43" s="1642"/>
      <c r="U43" s="550"/>
      <c r="AA43" s="1638"/>
      <c r="AB43" s="1638"/>
      <c r="AC43" s="1638"/>
      <c r="AD43" s="1638"/>
      <c r="AE43" s="1638"/>
      <c r="AF43" s="1166">
        <v>34</v>
      </c>
    </row>
    <row s="1372" customFormat="1" customHeight="1" ht="35.699999999999996">
      <c r="A44" s="993"/>
      <c r="C44" s="1642"/>
      <c r="D44" s="1644"/>
      <c r="E44" s="1670" t="s">
        <v>93</v>
      </c>
      <c r="F44" s="713" t="s">
        <v>792</v>
      </c>
      <c r="G44" s="1649" t="s">
        <v>793</v>
      </c>
      <c r="H44" s="551"/>
      <c r="I44" s="551"/>
      <c r="J44" s="295" t="s">
        <v>794</v>
      </c>
      <c r="K44" s="549"/>
      <c r="L44" s="1642"/>
      <c r="M44" s="1642"/>
      <c r="R44" s="1642"/>
      <c r="U44" s="550"/>
      <c r="AA44" s="1638"/>
      <c r="AB44" s="1638"/>
      <c r="AC44" s="1638"/>
      <c r="AD44" s="1638"/>
      <c r="AE44" s="1638"/>
      <c r="AF44" s="1166">
        <v>34</v>
      </c>
    </row>
    <row s="1372" customFormat="1" customHeight="1" ht="24">
      <c r="A45" s="993"/>
      <c r="C45" s="1642"/>
      <c r="D45" s="1644"/>
      <c r="E45" s="1670" t="s">
        <v>94</v>
      </c>
      <c r="F45" s="713" t="s">
        <v>795</v>
      </c>
      <c r="G45" s="1660" t="s">
        <v>796</v>
      </c>
      <c r="H45" s="551"/>
      <c r="I45" s="551"/>
      <c r="J45" s="295" t="s">
        <v>797</v>
      </c>
      <c r="K45" s="549"/>
      <c r="L45" s="1642"/>
      <c r="M45" s="1642"/>
      <c r="R45" s="1642"/>
      <c r="U45" s="550"/>
      <c r="AA45" s="1638"/>
      <c r="AB45" s="1638"/>
      <c r="AC45" s="1638"/>
      <c r="AD45" s="1638"/>
      <c r="AE45" s="1638"/>
      <c r="AF45" s="1166">
        <v>23</v>
      </c>
    </row>
    <row s="1372" customFormat="1" customHeight="1" ht="19.95">
      <c r="A46" s="993"/>
      <c r="C46" s="1642"/>
      <c r="D46" s="1644"/>
      <c r="E46" s="1670" t="s">
        <v>114</v>
      </c>
      <c r="F46" s="713" t="s">
        <v>798</v>
      </c>
      <c r="G46" s="1649" t="s">
        <v>615</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83</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41318-AC0D-B878-99F9-0.A1D4582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577</v>
      </c>
      <c r="H2" s="547"/>
      <c r="I2" s="547"/>
      <c r="J2" s="548" t="s">
        <v>580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799</v>
      </c>
      <c r="F6" s="2254"/>
      <c r="G6" s="2254"/>
      <c r="H6" s="2254"/>
      <c r="I6" s="2254"/>
      <c r="J6" s="562"/>
      <c r="AF6" s="1637">
        <v>32</v>
      </c>
    </row>
    <row customHeight="1" ht="25.2">
      <c r="E7" s="2255" t="str">
        <f>IF(org=0,"Не определено",org)</f>
        <v>ИМУП «ПОСЖИЛКОМСЕРВИС»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119</v>
      </c>
      <c r="AF9" s="1642">
        <v>1</v>
      </c>
    </row>
    <row customHeight="1" ht="11.549999999999999">
      <c r="E10" s="717"/>
      <c r="F10" s="2373" t="s">
        <v>107</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589</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590</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325</v>
      </c>
      <c r="F13" s="2376"/>
      <c r="G13" s="2376"/>
      <c r="H13" s="1662"/>
      <c r="I13" s="1662"/>
      <c r="J13" s="2133"/>
      <c r="AF13" s="1637">
        <v>11</v>
      </c>
    </row>
    <row customHeight="1" ht="24">
      <c r="E14" s="1663" t="s">
        <v>89</v>
      </c>
      <c r="F14" s="1666" t="s">
        <v>327</v>
      </c>
      <c r="G14" s="1666" t="s">
        <v>591</v>
      </c>
      <c r="H14" s="1666" t="s">
        <v>328</v>
      </c>
      <c r="I14" s="1666" t="s">
        <v>328</v>
      </c>
      <c r="J14" s="2133"/>
      <c r="AF14" s="1637">
        <v>23</v>
      </c>
    </row>
    <row customHeight="1" ht="19.95">
      <c r="D15" s="1644"/>
      <c r="E15" s="1636" t="s">
        <v>111</v>
      </c>
      <c r="F15" s="713" t="s">
        <v>800</v>
      </c>
      <c r="G15" s="1663" t="s">
        <v>577</v>
      </c>
      <c r="H15" s="563"/>
      <c r="I15" s="563"/>
      <c r="J15" s="295" t="s">
        <v>801</v>
      </c>
      <c r="K15" s="549" t="s">
        <v>655</v>
      </c>
      <c r="AF15" s="1637">
        <v>19</v>
      </c>
    </row>
    <row customHeight="1" ht="24">
      <c r="D16" s="1644"/>
      <c r="E16" s="1636" t="s">
        <v>112</v>
      </c>
      <c r="F16" s="1671" t="s">
        <v>802</v>
      </c>
      <c r="G16" s="1663" t="s">
        <v>577</v>
      </c>
      <c r="H16" s="564">
        <f>SUM(H17,H20:H27)</f>
        <v>0</v>
      </c>
      <c r="I16" s="564">
        <f>SUM(I17,I20:I27)</f>
        <v>0</v>
      </c>
      <c r="J16" s="295" t="s">
        <v>803</v>
      </c>
      <c r="K16" s="549" t="s">
        <v>655</v>
      </c>
      <c r="AF16" s="1637">
        <v>23</v>
      </c>
    </row>
    <row customHeight="1" ht="35.699999999999996">
      <c r="D17" s="1644"/>
      <c r="E17" s="1670" t="s">
        <v>733</v>
      </c>
      <c r="F17" s="1673" t="s">
        <v>804</v>
      </c>
      <c r="G17" s="1660" t="s">
        <v>577</v>
      </c>
      <c r="H17" s="563"/>
      <c r="I17" s="563"/>
      <c r="J17" s="295" t="s">
        <v>805</v>
      </c>
      <c r="K17" s="549"/>
      <c r="AF17" s="1637">
        <v>34</v>
      </c>
    </row>
    <row customHeight="1" ht="19.95">
      <c r="D18" s="1644"/>
      <c r="E18" s="1670" t="s">
        <v>736</v>
      </c>
      <c r="F18" s="1674" t="s">
        <v>806</v>
      </c>
      <c r="G18" s="1660" t="s">
        <v>577</v>
      </c>
      <c r="H18" s="563"/>
      <c r="I18" s="563"/>
      <c r="J18" s="295"/>
      <c r="K18" s="549"/>
      <c r="AF18" s="1637">
        <v>19</v>
      </c>
    </row>
    <row customHeight="1" ht="24">
      <c r="D19" s="1644"/>
      <c r="E19" s="1670" t="s">
        <v>739</v>
      </c>
      <c r="F19" s="1674" t="s">
        <v>807</v>
      </c>
      <c r="G19" s="1660" t="s">
        <v>577</v>
      </c>
      <c r="H19" s="563"/>
      <c r="I19" s="563"/>
      <c r="J19" s="295"/>
      <c r="K19" s="549"/>
      <c r="AF19" s="1637">
        <v>23</v>
      </c>
    </row>
    <row customHeight="1" ht="35.699999999999996">
      <c r="D20" s="1644"/>
      <c r="E20" s="1670" t="s">
        <v>332</v>
      </c>
      <c r="F20" s="1673" t="s">
        <v>808</v>
      </c>
      <c r="G20" s="1660" t="s">
        <v>577</v>
      </c>
      <c r="H20" s="563"/>
      <c r="I20" s="563"/>
      <c r="J20" s="295"/>
      <c r="K20" s="549"/>
      <c r="AF20" s="1637">
        <v>34</v>
      </c>
    </row>
    <row customHeight="1" ht="48.29999999999999">
      <c r="D21" s="1644"/>
      <c r="E21" s="1670" t="s">
        <v>335</v>
      </c>
      <c r="F21" s="1673" t="s">
        <v>809</v>
      </c>
      <c r="G21" s="1660" t="s">
        <v>577</v>
      </c>
      <c r="H21" s="563"/>
      <c r="I21" s="563"/>
      <c r="J21" s="295"/>
      <c r="K21" s="549"/>
      <c r="AF21" s="1637">
        <v>46</v>
      </c>
    </row>
    <row customHeight="1" ht="60">
      <c r="D22" s="1644"/>
      <c r="E22" s="1670" t="s">
        <v>753</v>
      </c>
      <c r="F22" s="1673" t="s">
        <v>810</v>
      </c>
      <c r="G22" s="1660" t="s">
        <v>577</v>
      </c>
      <c r="H22" s="563"/>
      <c r="I22" s="563"/>
      <c r="J22" s="295"/>
      <c r="K22" s="549"/>
      <c r="AF22" s="1637">
        <v>57</v>
      </c>
    </row>
    <row customHeight="1" ht="35.699999999999996">
      <c r="D23" s="1644"/>
      <c r="E23" s="1670" t="s">
        <v>760</v>
      </c>
      <c r="F23" s="1673" t="s">
        <v>811</v>
      </c>
      <c r="G23" s="1660" t="s">
        <v>577</v>
      </c>
      <c r="H23" s="563"/>
      <c r="I23" s="563"/>
      <c r="J23" s="295"/>
      <c r="K23" s="549"/>
      <c r="AF23" s="1637">
        <v>34</v>
      </c>
    </row>
    <row customHeight="1" ht="35.699999999999996">
      <c r="D24" s="1644"/>
      <c r="E24" s="1670" t="s">
        <v>762</v>
      </c>
      <c r="F24" s="1673" t="s">
        <v>812</v>
      </c>
      <c r="G24" s="1660" t="s">
        <v>577</v>
      </c>
      <c r="H24" s="563"/>
      <c r="I24" s="563"/>
      <c r="J24" s="295"/>
      <c r="K24" s="549"/>
      <c r="AF24" s="1637">
        <v>34</v>
      </c>
    </row>
    <row customHeight="1" ht="24">
      <c r="D25" s="1644"/>
      <c r="E25" s="1670" t="s">
        <v>764</v>
      </c>
      <c r="F25" s="1673" t="s">
        <v>813</v>
      </c>
      <c r="G25" s="1660" t="s">
        <v>577</v>
      </c>
      <c r="H25" s="563"/>
      <c r="I25" s="563"/>
      <c r="J25" s="295"/>
      <c r="K25" s="549"/>
      <c r="AF25" s="1637">
        <v>23</v>
      </c>
    </row>
    <row customHeight="1" ht="76.5">
      <c r="D26" s="1644"/>
      <c r="E26" s="1670" t="s">
        <v>766</v>
      </c>
      <c r="F26" s="1673" t="s">
        <v>814</v>
      </c>
      <c r="G26" s="1660" t="s">
        <v>577</v>
      </c>
      <c r="H26" s="563"/>
      <c r="I26" s="563"/>
      <c r="J26" s="295"/>
      <c r="K26" s="549"/>
      <c r="AF26" s="1637">
        <v>73</v>
      </c>
    </row>
    <row s="1372" customFormat="1" customHeight="1" ht="35.699999999999996">
      <c r="A27" s="993"/>
      <c r="C27" s="1642"/>
      <c r="D27" s="1644"/>
      <c r="E27" s="1635" t="s">
        <v>770</v>
      </c>
      <c r="F27" s="1634" t="s">
        <v>815</v>
      </c>
      <c r="G27" s="1661" t="s">
        <v>577</v>
      </c>
      <c r="H27" s="585">
        <f>SUM(H28:H29)</f>
        <v>0</v>
      </c>
      <c r="I27" s="585">
        <f>SUM(I28:I29)</f>
        <v>0</v>
      </c>
      <c r="J27" s="295" t="s">
        <v>768</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602</v>
      </c>
      <c r="G29" s="578"/>
      <c r="H29" s="579"/>
      <c r="I29" s="579"/>
      <c r="J29" s="307" t="s">
        <v>769</v>
      </c>
      <c r="K29" s="549"/>
      <c r="L29" s="1642"/>
      <c r="M29" s="1642"/>
      <c r="R29" s="1642"/>
      <c r="U29" s="550"/>
      <c r="AA29" s="1638"/>
      <c r="AB29" s="1638"/>
      <c r="AC29" s="1638"/>
      <c r="AD29" s="1638"/>
      <c r="AE29" s="1638"/>
      <c r="AF29" s="1166">
        <v>19</v>
      </c>
    </row>
    <row s="1372" customFormat="1" customHeight="1" ht="24">
      <c r="A30" s="993"/>
      <c r="C30" s="1642"/>
      <c r="D30" s="1644"/>
      <c r="E30" s="1670" t="s">
        <v>91</v>
      </c>
      <c r="F30" s="1667" t="s">
        <v>816</v>
      </c>
      <c r="G30" s="1660" t="s">
        <v>577</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92</v>
      </c>
      <c r="F31" s="1667" t="s">
        <v>817</v>
      </c>
      <c r="G31" s="1660" t="s">
        <v>577</v>
      </c>
      <c r="H31" s="563"/>
      <c r="I31" s="563"/>
      <c r="J31" s="295" t="s">
        <v>818</v>
      </c>
      <c r="K31" s="549"/>
      <c r="L31" s="1642"/>
      <c r="M31" s="1642"/>
      <c r="R31" s="1642"/>
      <c r="U31" s="550"/>
      <c r="AA31" s="1638"/>
      <c r="AB31" s="1638"/>
      <c r="AC31" s="1638"/>
      <c r="AD31" s="1638"/>
      <c r="AE31" s="1638"/>
      <c r="AF31" s="1166">
        <v>34</v>
      </c>
    </row>
    <row s="1372" customFormat="1" customHeight="1" ht="24">
      <c r="A32" s="993"/>
      <c r="C32" s="1642"/>
      <c r="D32" s="1644"/>
      <c r="E32" s="1670" t="s">
        <v>778</v>
      </c>
      <c r="F32" s="696" t="s">
        <v>782</v>
      </c>
      <c r="G32" s="1660" t="s">
        <v>577</v>
      </c>
      <c r="H32" s="563"/>
      <c r="I32" s="563"/>
      <c r="J32" s="295" t="s">
        <v>819</v>
      </c>
      <c r="K32" s="549"/>
      <c r="L32" s="1642"/>
      <c r="M32" s="1642"/>
      <c r="R32" s="1642"/>
      <c r="U32" s="550"/>
      <c r="AA32" s="1638"/>
      <c r="AB32" s="1638"/>
      <c r="AC32" s="1638"/>
      <c r="AD32" s="1638"/>
      <c r="AE32" s="1638"/>
      <c r="AF32" s="1166">
        <v>23</v>
      </c>
    </row>
    <row s="1372" customFormat="1" customHeight="1" ht="24">
      <c r="A33" s="993"/>
      <c r="C33" s="1642"/>
      <c r="D33" s="1644"/>
      <c r="E33" s="1670" t="s">
        <v>820</v>
      </c>
      <c r="F33" s="696" t="s">
        <v>821</v>
      </c>
      <c r="G33" s="1660" t="s">
        <v>577</v>
      </c>
      <c r="H33" s="563"/>
      <c r="I33" s="563"/>
      <c r="J33" s="295" t="s">
        <v>822</v>
      </c>
      <c r="K33" s="549"/>
      <c r="L33" s="1642"/>
      <c r="M33" s="1642"/>
      <c r="R33" s="1642"/>
      <c r="U33" s="550"/>
      <c r="AA33" s="1638"/>
      <c r="AB33" s="1638"/>
      <c r="AC33" s="1638"/>
      <c r="AD33" s="1638"/>
      <c r="AE33" s="1638"/>
      <c r="AF33" s="1166">
        <v>23</v>
      </c>
    </row>
    <row s="1372" customFormat="1" customHeight="1" ht="24">
      <c r="A34" s="993"/>
      <c r="C34" s="1642"/>
      <c r="D34" s="1644"/>
      <c r="E34" s="1670" t="s">
        <v>823</v>
      </c>
      <c r="F34" s="696" t="s">
        <v>788</v>
      </c>
      <c r="G34" s="1660" t="s">
        <v>577</v>
      </c>
      <c r="H34" s="563"/>
      <c r="I34" s="563"/>
      <c r="J34" s="295" t="s">
        <v>824</v>
      </c>
      <c r="K34" s="549"/>
      <c r="L34" s="1642"/>
      <c r="M34" s="1642"/>
      <c r="R34" s="1642"/>
      <c r="U34" s="550"/>
      <c r="AA34" s="1638"/>
      <c r="AB34" s="1638"/>
      <c r="AC34" s="1638"/>
      <c r="AD34" s="1638"/>
      <c r="AE34" s="1638"/>
      <c r="AF34" s="1166">
        <v>23</v>
      </c>
    </row>
    <row s="1372" customFormat="1" customHeight="1" ht="35.699999999999996">
      <c r="A35" s="993"/>
      <c r="C35" s="1642" t="s">
        <v>613</v>
      </c>
      <c r="D35" s="1644"/>
      <c r="E35" s="1670" t="s">
        <v>113</v>
      </c>
      <c r="F35" s="1667" t="s">
        <v>654</v>
      </c>
      <c r="G35" s="1663" t="s">
        <v>331</v>
      </c>
      <c r="H35" s="407"/>
      <c r="I35" s="407"/>
      <c r="J35" s="295" t="s">
        <v>825</v>
      </c>
      <c r="K35" s="549"/>
      <c r="L35" s="1642"/>
      <c r="M35" s="1642"/>
      <c r="R35" s="1642"/>
      <c r="U35" s="550"/>
      <c r="AA35" s="1638"/>
      <c r="AB35" s="1638"/>
      <c r="AC35" s="1638"/>
      <c r="AD35" s="1638"/>
      <c r="AE35" s="1638"/>
      <c r="AF35" s="1166">
        <v>34</v>
      </c>
    </row>
    <row s="1372" customFormat="1" customHeight="1" ht="35.699999999999996">
      <c r="A36" s="993"/>
      <c r="C36" s="1642"/>
      <c r="D36" s="1644"/>
      <c r="E36" s="1670" t="s">
        <v>93</v>
      </c>
      <c r="F36" s="1667" t="s">
        <v>826</v>
      </c>
      <c r="G36" s="1660" t="s">
        <v>793</v>
      </c>
      <c r="H36" s="551"/>
      <c r="I36" s="551"/>
      <c r="J36" s="295" t="s">
        <v>794</v>
      </c>
      <c r="K36" s="549"/>
      <c r="L36" s="1642"/>
      <c r="M36" s="1642"/>
      <c r="R36" s="1642"/>
      <c r="U36" s="550"/>
      <c r="AA36" s="1638"/>
      <c r="AB36" s="1638"/>
      <c r="AC36" s="1638"/>
      <c r="AD36" s="1638"/>
      <c r="AE36" s="1638"/>
      <c r="AF36" s="1166">
        <v>34</v>
      </c>
    </row>
    <row s="1372" customFormat="1" customHeight="1" ht="24">
      <c r="A37" s="993"/>
      <c r="C37" s="1642"/>
      <c r="D37" s="1644"/>
      <c r="E37" s="1670" t="s">
        <v>94</v>
      </c>
      <c r="F37" s="1667" t="s">
        <v>827</v>
      </c>
      <c r="G37" s="1660" t="s">
        <v>796</v>
      </c>
      <c r="H37" s="551"/>
      <c r="I37" s="551"/>
      <c r="J37" s="295" t="s">
        <v>797</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828</v>
      </c>
      <c r="F39" s="2291" t="s">
        <v>829</v>
      </c>
      <c r="G39" s="2291"/>
      <c r="H39" s="375"/>
      <c r="I39" s="375"/>
      <c r="J39" s="375"/>
      <c r="AF39" s="1637">
        <v>26</v>
      </c>
    </row>
    <row s="1647" customFormat="1" customHeight="1" ht="39.75">
      <c r="A40" s="993"/>
      <c r="B40" s="1642"/>
      <c r="C40" s="1642"/>
      <c r="D40" s="357"/>
      <c r="F40" s="2291" t="s">
        <v>830</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83</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1AA1-C52C-0167-45CA-0.2A0FB3C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ИМУП «ПОСЖИЛКОМСЕРВИС»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119</v>
      </c>
      <c r="J6" s="1028"/>
      <c r="X6" s="511">
        <v>1</v>
      </c>
    </row>
    <row customHeight="1" ht="11.549999999999999">
      <c r="D7" s="717"/>
      <c r="E7" s="2373" t="s">
        <v>107</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589</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590</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325</v>
      </c>
      <c r="E10" s="2108"/>
      <c r="F10" s="2108"/>
      <c r="G10" s="2108"/>
      <c r="H10" s="2108"/>
      <c r="I10" s="2108"/>
      <c r="J10" s="2109"/>
      <c r="K10" s="2205"/>
      <c r="L10" s="515"/>
      <c r="X10" s="764">
        <v>11</v>
      </c>
    </row>
    <row s="1641" customFormat="1" customHeight="1" ht="24">
      <c r="A11" s="2391"/>
      <c r="B11" s="2391"/>
      <c r="C11" s="663"/>
      <c r="D11" s="709" t="s">
        <v>89</v>
      </c>
      <c r="E11" s="711" t="s">
        <v>831</v>
      </c>
      <c r="F11" s="711" t="s">
        <v>591</v>
      </c>
      <c r="G11" s="471" t="s">
        <v>328</v>
      </c>
      <c r="H11" s="471" t="s">
        <v>415</v>
      </c>
      <c r="I11" s="813" t="s">
        <v>328</v>
      </c>
      <c r="J11" s="814" t="s">
        <v>415</v>
      </c>
      <c r="K11" s="2238"/>
      <c r="L11" s="664"/>
      <c r="X11" s="515">
        <v>23</v>
      </c>
    </row>
    <row s="1648" customFormat="1" customHeight="1" ht="10.5">
      <c r="A12" s="958"/>
      <c r="D12" s="1031" t="s">
        <v>111</v>
      </c>
      <c r="E12" s="1031" t="s">
        <v>112</v>
      </c>
      <c r="F12" s="1031" t="s">
        <v>91</v>
      </c>
      <c r="G12" s="1032" t="str">
        <f>G1&amp;".1"</f>
        <v>4.1</v>
      </c>
      <c r="H12" s="1032" t="str">
        <f>G1&amp;".2"</f>
        <v>4.2</v>
      </c>
      <c r="I12" s="1032" t="str">
        <f>I1&amp;".1"</f>
        <v>4.1</v>
      </c>
      <c r="J12" s="1032" t="str">
        <f>I1&amp;".2"</f>
        <v>4.2</v>
      </c>
      <c r="K12" s="1032"/>
      <c r="X12" s="517">
        <v>10</v>
      </c>
    </row>
    <row customHeight="1" ht="22.5">
      <c r="A13" s="2398" t="s">
        <v>832</v>
      </c>
      <c r="D13" s="959" t="s">
        <v>111</v>
      </c>
      <c r="E13" s="285" t="s">
        <v>833</v>
      </c>
      <c r="F13" s="666" t="s">
        <v>834</v>
      </c>
      <c r="G13" s="563"/>
      <c r="H13" s="667"/>
      <c r="I13" s="563"/>
      <c r="J13" s="667"/>
      <c r="K13" s="295" t="s">
        <v>835</v>
      </c>
      <c r="L13" s="726"/>
      <c r="X13" s="511">
        <v>0</v>
      </c>
    </row>
    <row customHeight="1" ht="22.5">
      <c r="A14" s="2398"/>
      <c r="D14" s="545" t="s">
        <v>112</v>
      </c>
      <c r="E14" s="285" t="s">
        <v>836</v>
      </c>
      <c r="F14" s="666" t="s">
        <v>837</v>
      </c>
      <c r="G14" s="563"/>
      <c r="H14" s="668"/>
      <c r="I14" s="563"/>
      <c r="J14" s="668"/>
      <c r="K14" s="295" t="s">
        <v>838</v>
      </c>
      <c r="L14" s="726"/>
      <c r="X14" s="511">
        <v>0</v>
      </c>
    </row>
    <row s="1641" customFormat="1" customHeight="1" ht="78.75">
      <c r="A15" s="2398"/>
      <c r="B15" s="517"/>
      <c r="D15" s="959" t="s">
        <v>91</v>
      </c>
      <c r="E15" s="713" t="s">
        <v>839</v>
      </c>
      <c r="F15" s="956" t="s">
        <v>331</v>
      </c>
      <c r="G15" s="956" t="s">
        <v>331</v>
      </c>
      <c r="H15" s="112"/>
      <c r="I15" s="956" t="s">
        <v>331</v>
      </c>
      <c r="J15" s="112"/>
      <c r="K15" s="295" t="s">
        <v>840</v>
      </c>
      <c r="L15" s="726"/>
      <c r="X15" s="764">
        <v>0</v>
      </c>
    </row>
    <row s="1641" customFormat="1" customHeight="1" ht="22.5">
      <c r="A16" s="2398"/>
      <c r="B16" s="517"/>
      <c r="D16" s="959" t="s">
        <v>349</v>
      </c>
      <c r="E16" s="960" t="s">
        <v>841</v>
      </c>
      <c r="F16" s="956" t="s">
        <v>842</v>
      </c>
      <c r="G16" s="823"/>
      <c r="H16" s="112"/>
      <c r="I16" s="823"/>
      <c r="J16" s="112"/>
      <c r="K16" s="295"/>
      <c r="L16" s="726"/>
      <c r="X16" s="764">
        <v>0</v>
      </c>
    </row>
    <row s="1641" customFormat="1" customHeight="1" ht="22.5">
      <c r="A17" s="2398"/>
      <c r="B17" s="517"/>
      <c r="D17" s="959" t="s">
        <v>357</v>
      </c>
      <c r="E17" s="960" t="s">
        <v>843</v>
      </c>
      <c r="F17" s="956" t="s">
        <v>844</v>
      </c>
      <c r="G17" s="823"/>
      <c r="H17" s="112"/>
      <c r="I17" s="823"/>
      <c r="J17" s="112"/>
      <c r="K17" s="295"/>
      <c r="L17" s="726"/>
      <c r="X17" s="764">
        <v>0</v>
      </c>
    </row>
    <row s="1641" customFormat="1" customHeight="1" ht="33.75">
      <c r="A18" s="2398"/>
      <c r="B18" s="517"/>
      <c r="D18" s="959" t="s">
        <v>359</v>
      </c>
      <c r="E18" s="960" t="s">
        <v>845</v>
      </c>
      <c r="F18" s="956" t="s">
        <v>596</v>
      </c>
      <c r="G18" s="686"/>
      <c r="H18" s="112"/>
      <c r="I18" s="686"/>
      <c r="J18" s="112"/>
      <c r="K18" s="295"/>
      <c r="L18" s="726"/>
      <c r="X18" s="764">
        <v>0</v>
      </c>
    </row>
    <row customHeight="1" ht="101.25">
      <c r="A19" s="2398"/>
      <c r="D19" s="959" t="s">
        <v>92</v>
      </c>
      <c r="E19" s="285" t="s">
        <v>846</v>
      </c>
      <c r="F19" s="666" t="s">
        <v>571</v>
      </c>
      <c r="G19" s="669"/>
      <c r="H19" s="668"/>
      <c r="I19" s="961"/>
      <c r="J19" s="668"/>
      <c r="K19" s="295" t="s">
        <v>847</v>
      </c>
      <c r="L19" s="726"/>
      <c r="X19" s="511">
        <v>0</v>
      </c>
    </row>
    <row s="1641" customFormat="1" customHeight="1" ht="18.75">
      <c r="A20" s="2398"/>
      <c r="C20" s="962"/>
      <c r="D20" s="959" t="s">
        <v>778</v>
      </c>
      <c r="E20" s="960" t="s">
        <v>848</v>
      </c>
      <c r="F20" s="956" t="s">
        <v>331</v>
      </c>
      <c r="G20" s="956" t="s">
        <v>331</v>
      </c>
      <c r="H20" s="955" t="s">
        <v>331</v>
      </c>
      <c r="I20" s="956" t="s">
        <v>331</v>
      </c>
      <c r="J20" s="955" t="s">
        <v>331</v>
      </c>
      <c r="K20" s="954"/>
      <c r="L20" s="726"/>
      <c r="W20" s="681"/>
      <c r="X20" s="764">
        <v>0</v>
      </c>
    </row>
    <row s="1641" customFormat="1" customHeight="1" ht="33.75">
      <c r="A21" s="2398"/>
      <c r="C21" s="962"/>
      <c r="D21" s="959" t="s">
        <v>781</v>
      </c>
      <c r="E21" s="582" t="s">
        <v>849</v>
      </c>
      <c r="F21" s="956" t="s">
        <v>850</v>
      </c>
      <c r="G21" s="686"/>
      <c r="H21" s="112"/>
      <c r="I21" s="686"/>
      <c r="J21" s="112"/>
      <c r="K21" s="954"/>
      <c r="L21" s="726"/>
      <c r="W21" s="681"/>
      <c r="X21" s="764">
        <v>0</v>
      </c>
    </row>
    <row s="1641" customFormat="1" customHeight="1" ht="33.75">
      <c r="A22" s="2398"/>
      <c r="C22" s="962"/>
      <c r="D22" s="959" t="s">
        <v>784</v>
      </c>
      <c r="E22" s="582" t="s">
        <v>851</v>
      </c>
      <c r="F22" s="956" t="s">
        <v>852</v>
      </c>
      <c r="G22" s="686"/>
      <c r="H22" s="112"/>
      <c r="I22" s="686"/>
      <c r="J22" s="112"/>
      <c r="K22" s="954"/>
      <c r="L22" s="726"/>
      <c r="W22" s="681"/>
      <c r="X22" s="764">
        <v>0</v>
      </c>
    </row>
    <row s="1641" customFormat="1" customHeight="1" ht="22.5">
      <c r="A23" s="2398"/>
      <c r="C23" s="962"/>
      <c r="D23" s="959" t="s">
        <v>820</v>
      </c>
      <c r="E23" s="960" t="s">
        <v>853</v>
      </c>
      <c r="F23" s="956" t="s">
        <v>331</v>
      </c>
      <c r="G23" s="956" t="s">
        <v>331</v>
      </c>
      <c r="H23" s="955" t="s">
        <v>331</v>
      </c>
      <c r="I23" s="956" t="s">
        <v>331</v>
      </c>
      <c r="J23" s="955" t="s">
        <v>331</v>
      </c>
      <c r="K23" s="954"/>
      <c r="L23" s="726"/>
      <c r="W23" s="681"/>
      <c r="X23" s="764">
        <v>0</v>
      </c>
    </row>
    <row s="1641" customFormat="1" customHeight="1" ht="22.5">
      <c r="A24" s="2398"/>
      <c r="C24" s="962"/>
      <c r="D24" s="959" t="s">
        <v>854</v>
      </c>
      <c r="E24" s="582" t="s">
        <v>855</v>
      </c>
      <c r="F24" s="956" t="s">
        <v>856</v>
      </c>
      <c r="G24" s="686"/>
      <c r="H24" s="692"/>
      <c r="I24" s="686"/>
      <c r="J24" s="692"/>
      <c r="K24" s="954"/>
      <c r="L24" s="726"/>
      <c r="W24" s="681"/>
      <c r="X24" s="764">
        <v>0</v>
      </c>
    </row>
    <row s="1641" customFormat="1" customHeight="1" ht="22.5">
      <c r="A25" s="2398"/>
      <c r="C25" s="962"/>
      <c r="D25" s="959" t="s">
        <v>857</v>
      </c>
      <c r="E25" s="582" t="s">
        <v>858</v>
      </c>
      <c r="F25" s="956" t="s">
        <v>331</v>
      </c>
      <c r="G25" s="956" t="s">
        <v>331</v>
      </c>
      <c r="H25" s="955" t="s">
        <v>331</v>
      </c>
      <c r="I25" s="956" t="s">
        <v>331</v>
      </c>
      <c r="J25" s="955" t="s">
        <v>331</v>
      </c>
      <c r="K25" s="954"/>
      <c r="L25" s="726"/>
      <c r="W25" s="681"/>
      <c r="X25" s="764">
        <v>0</v>
      </c>
    </row>
    <row s="1641" customFormat="1" customHeight="1" ht="18.75">
      <c r="A26" s="2398"/>
      <c r="C26" s="962"/>
      <c r="D26" s="959" t="s">
        <v>859</v>
      </c>
      <c r="E26" s="559" t="s">
        <v>860</v>
      </c>
      <c r="F26" s="956" t="s">
        <v>861</v>
      </c>
      <c r="G26" s="686"/>
      <c r="H26" s="692"/>
      <c r="I26" s="686"/>
      <c r="J26" s="692"/>
      <c r="K26" s="954"/>
      <c r="L26" s="726"/>
      <c r="W26" s="681"/>
      <c r="X26" s="764">
        <v>0</v>
      </c>
    </row>
    <row s="1641" customFormat="1" customHeight="1" ht="18.75">
      <c r="A27" s="2398"/>
      <c r="C27" s="962"/>
      <c r="D27" s="959" t="s">
        <v>862</v>
      </c>
      <c r="E27" s="559" t="s">
        <v>863</v>
      </c>
      <c r="F27" s="956" t="s">
        <v>864</v>
      </c>
      <c r="G27" s="686"/>
      <c r="H27" s="692"/>
      <c r="I27" s="686"/>
      <c r="J27" s="692"/>
      <c r="K27" s="954"/>
      <c r="L27" s="726"/>
      <c r="W27" s="681"/>
      <c r="X27" s="764">
        <v>0</v>
      </c>
    </row>
    <row s="1641" customFormat="1" customHeight="1" ht="18.75">
      <c r="A28" s="2398"/>
      <c r="C28" s="962"/>
      <c r="D28" s="959" t="s">
        <v>865</v>
      </c>
      <c r="E28" s="582" t="s">
        <v>866</v>
      </c>
      <c r="F28" s="956" t="s">
        <v>331</v>
      </c>
      <c r="G28" s="956" t="s">
        <v>331</v>
      </c>
      <c r="H28" s="955" t="s">
        <v>331</v>
      </c>
      <c r="I28" s="956" t="s">
        <v>331</v>
      </c>
      <c r="J28" s="955" t="s">
        <v>331</v>
      </c>
      <c r="K28" s="954"/>
      <c r="L28" s="726"/>
      <c r="W28" s="681"/>
      <c r="X28" s="764">
        <v>0</v>
      </c>
    </row>
    <row s="1641" customFormat="1" customHeight="1" ht="18.75">
      <c r="A29" s="2398"/>
      <c r="C29" s="962"/>
      <c r="D29" s="959" t="s">
        <v>867</v>
      </c>
      <c r="E29" s="559" t="s">
        <v>860</v>
      </c>
      <c r="F29" s="956" t="s">
        <v>868</v>
      </c>
      <c r="G29" s="686"/>
      <c r="H29" s="692"/>
      <c r="I29" s="686"/>
      <c r="J29" s="692"/>
      <c r="K29" s="954"/>
      <c r="L29" s="726"/>
      <c r="W29" s="681"/>
      <c r="X29" s="764">
        <v>0</v>
      </c>
    </row>
    <row s="1641" customFormat="1" customHeight="1" ht="18.75">
      <c r="A30" s="2398"/>
      <c r="C30" s="962"/>
      <c r="D30" s="959" t="s">
        <v>869</v>
      </c>
      <c r="E30" s="559" t="s">
        <v>870</v>
      </c>
      <c r="F30" s="956" t="s">
        <v>871</v>
      </c>
      <c r="G30" s="686"/>
      <c r="H30" s="692"/>
      <c r="I30" s="686"/>
      <c r="J30" s="692"/>
      <c r="K30" s="954"/>
      <c r="L30" s="726"/>
      <c r="W30" s="681"/>
      <c r="X30" s="764">
        <v>0</v>
      </c>
    </row>
    <row customHeight="1" ht="126.75">
      <c r="A31" s="2398"/>
      <c r="D31" s="959" t="s">
        <v>113</v>
      </c>
      <c r="E31" s="285" t="s">
        <v>872</v>
      </c>
      <c r="F31" s="666" t="s">
        <v>583</v>
      </c>
      <c r="G31" s="563"/>
      <c r="H31" s="668"/>
      <c r="I31" s="563"/>
      <c r="J31" s="668"/>
      <c r="K31" s="295" t="s">
        <v>873</v>
      </c>
      <c r="L31" s="726"/>
      <c r="X31" s="511">
        <v>0</v>
      </c>
    </row>
    <row customHeight="1" ht="56.25">
      <c r="A32" s="2398"/>
      <c r="D32" s="959" t="s">
        <v>93</v>
      </c>
      <c r="E32" s="285" t="s">
        <v>874</v>
      </c>
      <c r="F32" s="545" t="s">
        <v>844</v>
      </c>
      <c r="G32" s="563"/>
      <c r="H32" s="668"/>
      <c r="I32" s="563"/>
      <c r="J32" s="668"/>
      <c r="K32" s="295" t="s">
        <v>875</v>
      </c>
      <c r="L32" s="726"/>
      <c r="X32" s="511">
        <v>0</v>
      </c>
    </row>
    <row customHeight="1" ht="11.25">
      <c r="A33" s="2398"/>
      <c r="E33" s="670"/>
      <c r="F33" s="187"/>
      <c r="G33" s="187"/>
      <c r="H33" s="187"/>
      <c r="I33" s="187"/>
      <c r="J33" s="187"/>
      <c r="K33" s="187"/>
      <c r="X33" s="511">
        <v>0</v>
      </c>
    </row>
    <row customHeight="1" ht="12.75">
      <c r="A34" s="2398"/>
      <c r="D34" s="71">
        <v>1</v>
      </c>
      <c r="E34" s="341" t="s">
        <v>876</v>
      </c>
      <c r="X34" s="511">
        <v>0</v>
      </c>
    </row>
    <row customHeight="1" ht="11.25">
      <c r="A35" s="2398"/>
      <c r="D35" s="375"/>
      <c r="E35" s="341" t="s">
        <v>877</v>
      </c>
      <c r="X35" s="511">
        <v>0</v>
      </c>
    </row>
    <row s="1641" customFormat="1" customHeight="1" ht="11.549999999999999">
      <c r="A36" s="1039"/>
      <c r="B36" s="524"/>
      <c r="D36" s="1040"/>
      <c r="E36" s="1041"/>
      <c r="X36" s="515">
        <v>11</v>
      </c>
    </row>
    <row s="1641" customFormat="1" customHeight="1" ht="22.5" hidden="1">
      <c r="A37" s="2398" t="s">
        <v>878</v>
      </c>
      <c r="B37" s="517"/>
      <c r="D37" s="959">
        <v>1</v>
      </c>
      <c r="E37" s="713" t="s">
        <v>879</v>
      </c>
      <c r="F37" s="666" t="s">
        <v>834</v>
      </c>
      <c r="G37" s="563"/>
      <c r="H37" s="525"/>
      <c r="I37" s="563"/>
      <c r="J37" s="525"/>
      <c r="K37" s="295" t="s">
        <v>880</v>
      </c>
      <c r="X37" s="764">
        <v>0</v>
      </c>
    </row>
    <row s="1641" customFormat="1" customHeight="1" ht="22.5" hidden="1">
      <c r="A38" s="2398"/>
      <c r="B38" s="517"/>
      <c r="D38" s="675" t="s">
        <v>112</v>
      </c>
      <c r="E38" s="1038" t="s">
        <v>881</v>
      </c>
      <c r="F38" s="1042" t="s">
        <v>571</v>
      </c>
      <c r="G38" s="1042" t="s">
        <v>571</v>
      </c>
      <c r="H38" s="1036"/>
      <c r="I38" s="1042" t="s">
        <v>571</v>
      </c>
      <c r="J38" s="1036"/>
      <c r="K38" s="1037"/>
      <c r="X38" s="764">
        <v>0</v>
      </c>
    </row>
    <row s="1641" customFormat="1" customHeight="1" ht="33.75" hidden="1">
      <c r="A39" s="2398"/>
      <c r="B39" s="517"/>
      <c r="D39" s="671" t="s">
        <v>736</v>
      </c>
      <c r="E39" s="729" t="s">
        <v>882</v>
      </c>
      <c r="F39" s="666" t="s">
        <v>883</v>
      </c>
      <c r="G39" s="674"/>
      <c r="H39" s="1029"/>
      <c r="I39" s="674"/>
      <c r="J39" s="1029"/>
      <c r="K39" s="295" t="s">
        <v>884</v>
      </c>
      <c r="X39" s="764">
        <v>0</v>
      </c>
    </row>
    <row s="1641" customFormat="1" customHeight="1" ht="33.75" hidden="1">
      <c r="A40" s="2398"/>
      <c r="B40" s="517"/>
      <c r="D40" s="671" t="s">
        <v>739</v>
      </c>
      <c r="E40" s="729" t="s">
        <v>885</v>
      </c>
      <c r="F40" s="1033" t="s">
        <v>886</v>
      </c>
      <c r="G40" s="747"/>
      <c r="H40" s="1029"/>
      <c r="I40" s="747"/>
      <c r="J40" s="1029"/>
      <c r="K40" s="295" t="s">
        <v>887</v>
      </c>
      <c r="X40" s="764">
        <v>0</v>
      </c>
    </row>
    <row s="1641" customFormat="1" customHeight="1" ht="22.5" hidden="1">
      <c r="A41" s="2398"/>
      <c r="B41" s="517"/>
      <c r="D41" s="671" t="s">
        <v>91</v>
      </c>
      <c r="E41" s="728" t="s">
        <v>888</v>
      </c>
      <c r="F41" s="666" t="s">
        <v>571</v>
      </c>
      <c r="G41" s="666" t="s">
        <v>571</v>
      </c>
      <c r="H41" s="1030"/>
      <c r="I41" s="666" t="s">
        <v>571</v>
      </c>
      <c r="J41" s="1030"/>
      <c r="K41" s="308"/>
      <c r="X41" s="764">
        <v>0</v>
      </c>
    </row>
    <row s="1641" customFormat="1" customHeight="1" ht="45" hidden="1">
      <c r="A42" s="2398"/>
      <c r="B42" s="517"/>
      <c r="D42" s="671" t="s">
        <v>349</v>
      </c>
      <c r="E42" s="729" t="s">
        <v>889</v>
      </c>
      <c r="F42" s="666" t="s">
        <v>583</v>
      </c>
      <c r="G42" s="563"/>
      <c r="H42" s="1030"/>
      <c r="I42" s="563"/>
      <c r="J42" s="1030"/>
      <c r="K42" s="308" t="s">
        <v>890</v>
      </c>
      <c r="X42" s="764">
        <v>0</v>
      </c>
    </row>
    <row s="1641" customFormat="1" customHeight="1" ht="45" hidden="1">
      <c r="A43" s="2398"/>
      <c r="B43" s="517"/>
      <c r="D43" s="671" t="s">
        <v>357</v>
      </c>
      <c r="E43" s="673" t="s">
        <v>891</v>
      </c>
      <c r="F43" s="1034" t="s">
        <v>583</v>
      </c>
      <c r="G43" s="748"/>
      <c r="H43" s="1029"/>
      <c r="I43" s="748"/>
      <c r="J43" s="1029"/>
      <c r="K43" s="308" t="s">
        <v>892</v>
      </c>
      <c r="X43" s="764">
        <v>0</v>
      </c>
    </row>
    <row s="1641" customFormat="1" customHeight="1" ht="11.25" hidden="1">
      <c r="A44" s="2398"/>
      <c r="B44" s="517"/>
      <c r="D44" s="671" t="s">
        <v>92</v>
      </c>
      <c r="E44" s="672" t="s">
        <v>893</v>
      </c>
      <c r="F44" s="666" t="s">
        <v>883</v>
      </c>
      <c r="G44" s="674"/>
      <c r="H44" s="1029"/>
      <c r="I44" s="674"/>
      <c r="J44" s="1029"/>
      <c r="K44" s="295"/>
      <c r="X44" s="764">
        <v>0</v>
      </c>
    </row>
    <row s="1641" customFormat="1" customHeight="1" ht="11.25" hidden="1">
      <c r="A45" s="2398"/>
      <c r="B45" s="517"/>
      <c r="D45" s="671" t="s">
        <v>778</v>
      </c>
      <c r="E45" s="673" t="s">
        <v>894</v>
      </c>
      <c r="F45" s="666" t="s">
        <v>883</v>
      </c>
      <c r="G45" s="674"/>
      <c r="H45" s="1029"/>
      <c r="I45" s="674"/>
      <c r="J45" s="1029"/>
      <c r="K45" s="295"/>
      <c r="X45" s="764">
        <v>0</v>
      </c>
    </row>
    <row s="1641" customFormat="1" customHeight="1" ht="11.25" hidden="1">
      <c r="A46" s="2398"/>
      <c r="B46" s="517"/>
      <c r="D46" s="671" t="s">
        <v>820</v>
      </c>
      <c r="E46" s="673" t="s">
        <v>895</v>
      </c>
      <c r="F46" s="666" t="s">
        <v>883</v>
      </c>
      <c r="G46" s="674"/>
      <c r="H46" s="1029"/>
      <c r="I46" s="674"/>
      <c r="J46" s="1029"/>
      <c r="K46" s="295"/>
      <c r="X46" s="764">
        <v>0</v>
      </c>
    </row>
    <row s="1641" customFormat="1" customHeight="1" ht="11.25" hidden="1">
      <c r="A47" s="2398"/>
      <c r="B47" s="517"/>
      <c r="D47" s="671" t="s">
        <v>823</v>
      </c>
      <c r="E47" s="673" t="s">
        <v>896</v>
      </c>
      <c r="F47" s="666" t="s">
        <v>883</v>
      </c>
      <c r="G47" s="674"/>
      <c r="H47" s="1029"/>
      <c r="I47" s="674"/>
      <c r="J47" s="1029"/>
      <c r="K47" s="295"/>
      <c r="X47" s="764">
        <v>0</v>
      </c>
    </row>
    <row s="1641" customFormat="1" customHeight="1" ht="11.25" hidden="1">
      <c r="A48" s="2398"/>
      <c r="B48" s="517"/>
      <c r="D48" s="671" t="s">
        <v>897</v>
      </c>
      <c r="E48" s="677" t="s">
        <v>898</v>
      </c>
      <c r="F48" s="666" t="s">
        <v>883</v>
      </c>
      <c r="G48" s="674"/>
      <c r="H48" s="1029"/>
      <c r="I48" s="674"/>
      <c r="J48" s="1029"/>
      <c r="K48" s="295"/>
      <c r="X48" s="764">
        <v>0</v>
      </c>
    </row>
    <row s="1641" customFormat="1" customHeight="1" ht="11.25" hidden="1">
      <c r="A49" s="2398"/>
      <c r="B49" s="517"/>
      <c r="D49" s="671" t="s">
        <v>899</v>
      </c>
      <c r="E49" s="677" t="s">
        <v>900</v>
      </c>
      <c r="F49" s="666" t="s">
        <v>883</v>
      </c>
      <c r="G49" s="674"/>
      <c r="H49" s="1029"/>
      <c r="I49" s="674"/>
      <c r="J49" s="1029"/>
      <c r="K49" s="295"/>
      <c r="X49" s="764">
        <v>0</v>
      </c>
    </row>
    <row s="1641" customFormat="1" customHeight="1" ht="11.25" hidden="1">
      <c r="A50" s="2398"/>
      <c r="B50" s="517"/>
      <c r="D50" s="671" t="s">
        <v>901</v>
      </c>
      <c r="E50" s="673" t="s">
        <v>902</v>
      </c>
      <c r="F50" s="666" t="s">
        <v>883</v>
      </c>
      <c r="G50" s="674"/>
      <c r="H50" s="1029"/>
      <c r="I50" s="674"/>
      <c r="J50" s="1029"/>
      <c r="K50" s="295"/>
      <c r="X50" s="764">
        <v>0</v>
      </c>
    </row>
    <row s="1641" customFormat="1" customHeight="1" ht="11.25" hidden="1">
      <c r="A51" s="2398"/>
      <c r="B51" s="517"/>
      <c r="D51" s="671" t="s">
        <v>903</v>
      </c>
      <c r="E51" s="673" t="s">
        <v>904</v>
      </c>
      <c r="F51" s="666" t="s">
        <v>883</v>
      </c>
      <c r="G51" s="674"/>
      <c r="H51" s="1029"/>
      <c r="I51" s="674"/>
      <c r="J51" s="1029"/>
      <c r="K51" s="295"/>
      <c r="X51" s="764">
        <v>0</v>
      </c>
    </row>
    <row s="1641" customFormat="1" customHeight="1" ht="45" hidden="1">
      <c r="A52" s="2398"/>
      <c r="B52" s="517"/>
      <c r="D52" s="671" t="s">
        <v>113</v>
      </c>
      <c r="E52" s="672" t="s">
        <v>905</v>
      </c>
      <c r="F52" s="666" t="s">
        <v>883</v>
      </c>
      <c r="G52" s="674"/>
      <c r="H52" s="1029"/>
      <c r="I52" s="674"/>
      <c r="J52" s="1029"/>
      <c r="K52" s="295"/>
      <c r="X52" s="764">
        <v>0</v>
      </c>
    </row>
    <row s="1641" customFormat="1" customHeight="1" ht="11.25" hidden="1">
      <c r="A53" s="2398"/>
      <c r="B53" s="517"/>
      <c r="D53" s="671" t="s">
        <v>338</v>
      </c>
      <c r="E53" s="673" t="s">
        <v>894</v>
      </c>
      <c r="F53" s="666" t="s">
        <v>883</v>
      </c>
      <c r="G53" s="674"/>
      <c r="H53" s="1029"/>
      <c r="I53" s="674"/>
      <c r="J53" s="1029"/>
      <c r="K53" s="295"/>
      <c r="X53" s="764">
        <v>0</v>
      </c>
    </row>
    <row s="1641" customFormat="1" customHeight="1" ht="11.25" hidden="1">
      <c r="A54" s="2398"/>
      <c r="B54" s="517"/>
      <c r="D54" s="671" t="s">
        <v>906</v>
      </c>
      <c r="E54" s="673" t="s">
        <v>895</v>
      </c>
      <c r="F54" s="666" t="s">
        <v>883</v>
      </c>
      <c r="G54" s="674"/>
      <c r="H54" s="1029"/>
      <c r="I54" s="674"/>
      <c r="J54" s="1029"/>
      <c r="K54" s="295"/>
      <c r="X54" s="764">
        <v>0</v>
      </c>
    </row>
    <row s="1641" customFormat="1" customHeight="1" ht="11.25" hidden="1">
      <c r="A55" s="2398"/>
      <c r="B55" s="517"/>
      <c r="D55" s="671" t="s">
        <v>907</v>
      </c>
      <c r="E55" s="673" t="s">
        <v>896</v>
      </c>
      <c r="F55" s="666" t="s">
        <v>883</v>
      </c>
      <c r="G55" s="674"/>
      <c r="H55" s="1029"/>
      <c r="I55" s="674"/>
      <c r="J55" s="1029"/>
      <c r="K55" s="295"/>
      <c r="X55" s="764">
        <v>0</v>
      </c>
    </row>
    <row s="1641" customFormat="1" customHeight="1" ht="11.25" hidden="1">
      <c r="A56" s="2398"/>
      <c r="B56" s="517"/>
      <c r="D56" s="671" t="s">
        <v>908</v>
      </c>
      <c r="E56" s="677" t="s">
        <v>898</v>
      </c>
      <c r="F56" s="666" t="s">
        <v>883</v>
      </c>
      <c r="G56" s="674"/>
      <c r="H56" s="1029"/>
      <c r="I56" s="674"/>
      <c r="J56" s="1029"/>
      <c r="K56" s="295"/>
      <c r="X56" s="764">
        <v>0</v>
      </c>
    </row>
    <row s="1641" customFormat="1" customHeight="1" ht="11.25" hidden="1">
      <c r="A57" s="2398"/>
      <c r="B57" s="517"/>
      <c r="D57" s="671" t="s">
        <v>909</v>
      </c>
      <c r="E57" s="677" t="s">
        <v>900</v>
      </c>
      <c r="F57" s="666" t="s">
        <v>883</v>
      </c>
      <c r="G57" s="674"/>
      <c r="H57" s="1029"/>
      <c r="I57" s="674"/>
      <c r="J57" s="1029"/>
      <c r="K57" s="295"/>
      <c r="X57" s="764">
        <v>0</v>
      </c>
    </row>
    <row s="1641" customFormat="1" customHeight="1" ht="11.25" hidden="1">
      <c r="A58" s="2398"/>
      <c r="B58" s="517"/>
      <c r="D58" s="671" t="s">
        <v>910</v>
      </c>
      <c r="E58" s="673" t="s">
        <v>902</v>
      </c>
      <c r="F58" s="666" t="s">
        <v>883</v>
      </c>
      <c r="G58" s="674"/>
      <c r="H58" s="1029"/>
      <c r="I58" s="674"/>
      <c r="J58" s="1029"/>
      <c r="K58" s="295"/>
      <c r="X58" s="764">
        <v>0</v>
      </c>
    </row>
    <row s="1641" customFormat="1" customHeight="1" ht="11.25" hidden="1">
      <c r="A59" s="2398"/>
      <c r="B59" s="517"/>
      <c r="D59" s="671" t="s">
        <v>911</v>
      </c>
      <c r="E59" s="673" t="s">
        <v>904</v>
      </c>
      <c r="F59" s="666" t="s">
        <v>883</v>
      </c>
      <c r="G59" s="674"/>
      <c r="H59" s="1029"/>
      <c r="I59" s="674"/>
      <c r="J59" s="1029"/>
      <c r="K59" s="295"/>
      <c r="X59" s="764">
        <v>0</v>
      </c>
    </row>
    <row s="1641" customFormat="1" customHeight="1" ht="33.75" hidden="1">
      <c r="A60" s="2398"/>
      <c r="B60" s="517"/>
      <c r="D60" s="671" t="s">
        <v>93</v>
      </c>
      <c r="E60" s="672" t="s">
        <v>912</v>
      </c>
      <c r="F60" s="727" t="s">
        <v>583</v>
      </c>
      <c r="G60" s="748"/>
      <c r="H60" s="1029"/>
      <c r="I60" s="748"/>
      <c r="J60" s="1029"/>
      <c r="K60" s="308" t="s">
        <v>913</v>
      </c>
      <c r="X60" s="764">
        <v>0</v>
      </c>
    </row>
    <row s="1641" customFormat="1" customHeight="1" ht="33.75" hidden="1">
      <c r="A61" s="2398"/>
      <c r="B61" s="517"/>
      <c r="D61" s="671" t="s">
        <v>94</v>
      </c>
      <c r="E61" s="672" t="s">
        <v>914</v>
      </c>
      <c r="F61" s="732" t="s">
        <v>844</v>
      </c>
      <c r="G61" s="674"/>
      <c r="H61" s="1029"/>
      <c r="I61" s="674"/>
      <c r="J61" s="1029"/>
      <c r="K61" s="295"/>
      <c r="X61" s="764">
        <v>0</v>
      </c>
    </row>
    <row s="1641" customFormat="1" customHeight="1" ht="22.5" hidden="1">
      <c r="A62" s="2398"/>
      <c r="B62" s="517" t="s">
        <v>613</v>
      </c>
      <c r="D62" s="671" t="s">
        <v>114</v>
      </c>
      <c r="E62" s="672" t="s">
        <v>915</v>
      </c>
      <c r="F62" s="732" t="s">
        <v>331</v>
      </c>
      <c r="G62" s="388"/>
      <c r="H62" s="1029"/>
      <c r="I62" s="388"/>
      <c r="J62" s="1029"/>
      <c r="K62" s="295" t="s">
        <v>656</v>
      </c>
      <c r="X62" s="764">
        <v>0</v>
      </c>
    </row>
    <row s="1641" customFormat="1" customHeight="1" ht="45" hidden="1">
      <c r="A63" s="2398"/>
      <c r="B63" s="517" t="s">
        <v>613</v>
      </c>
      <c r="D63" s="671" t="s">
        <v>916</v>
      </c>
      <c r="E63" s="673" t="s">
        <v>917</v>
      </c>
      <c r="F63" s="727" t="s">
        <v>331</v>
      </c>
      <c r="G63" s="388"/>
      <c r="H63" s="1029"/>
      <c r="I63" s="388"/>
      <c r="J63" s="1029"/>
      <c r="K63" s="295" t="s">
        <v>656</v>
      </c>
      <c r="X63" s="764">
        <v>0</v>
      </c>
    </row>
    <row s="1641" customFormat="1" customHeight="1" ht="11.549999999999999">
      <c r="A64" s="1039"/>
      <c r="B64" s="524"/>
      <c r="D64" s="1040"/>
      <c r="E64" s="1041"/>
      <c r="X64" s="515">
        <v>11</v>
      </c>
    </row>
    <row s="1641" customFormat="1" customHeight="1" ht="22.5" hidden="1">
      <c r="A65" s="2398" t="s">
        <v>918</v>
      </c>
      <c r="B65" s="517"/>
      <c r="D65" s="671">
        <v>1</v>
      </c>
      <c r="E65" s="750" t="s">
        <v>919</v>
      </c>
      <c r="F65" s="746" t="s">
        <v>834</v>
      </c>
      <c r="G65" s="747"/>
      <c r="H65" s="1035"/>
      <c r="I65" s="747"/>
      <c r="J65" s="1035"/>
      <c r="K65" s="307" t="s">
        <v>920</v>
      </c>
      <c r="X65" s="764">
        <v>0</v>
      </c>
    </row>
    <row s="1641" customFormat="1" customHeight="1" ht="56.25" hidden="1">
      <c r="A66" s="2398"/>
      <c r="B66" s="517"/>
      <c r="D66" s="749" t="s">
        <v>112</v>
      </c>
      <c r="E66" s="713" t="s">
        <v>921</v>
      </c>
      <c r="F66" s="666" t="s">
        <v>571</v>
      </c>
      <c r="G66" s="666" t="s">
        <v>571</v>
      </c>
      <c r="H66" s="525"/>
      <c r="I66" s="666" t="s">
        <v>571</v>
      </c>
      <c r="J66" s="525"/>
      <c r="K66" s="295"/>
      <c r="X66" s="764">
        <v>0</v>
      </c>
    </row>
    <row s="1641" customFormat="1" customHeight="1" ht="33.75" hidden="1">
      <c r="A67" s="2398"/>
      <c r="B67" s="517"/>
      <c r="D67" s="749" t="s">
        <v>733</v>
      </c>
      <c r="E67" s="960" t="s">
        <v>922</v>
      </c>
      <c r="F67" s="666" t="s">
        <v>886</v>
      </c>
      <c r="G67" s="733"/>
      <c r="H67" s="525"/>
      <c r="I67" s="733"/>
      <c r="J67" s="525"/>
      <c r="K67" s="295"/>
      <c r="X67" s="764">
        <v>0</v>
      </c>
    </row>
    <row s="1641" customFormat="1" customHeight="1" ht="22.5" hidden="1">
      <c r="A68" s="2398"/>
      <c r="B68" s="517"/>
      <c r="D68" s="749" t="s">
        <v>332</v>
      </c>
      <c r="E68" s="960" t="s">
        <v>923</v>
      </c>
      <c r="F68" s="666" t="s">
        <v>886</v>
      </c>
      <c r="G68" s="733"/>
      <c r="H68" s="525"/>
      <c r="I68" s="733"/>
      <c r="J68" s="525"/>
      <c r="K68" s="295"/>
      <c r="X68" s="764">
        <v>0</v>
      </c>
    </row>
    <row s="1641" customFormat="1" customHeight="1" ht="22.5" hidden="1">
      <c r="A69" s="2398"/>
      <c r="B69" s="517"/>
      <c r="D69" s="749" t="s">
        <v>335</v>
      </c>
      <c r="E69" s="960" t="s">
        <v>924</v>
      </c>
      <c r="F69" s="727" t="s">
        <v>583</v>
      </c>
      <c r="G69" s="748"/>
      <c r="H69" s="525"/>
      <c r="I69" s="748"/>
      <c r="J69" s="525"/>
      <c r="K69" s="295"/>
      <c r="X69" s="764">
        <v>0</v>
      </c>
    </row>
    <row s="1641" customFormat="1" customHeight="1" ht="22.5" hidden="1">
      <c r="A70" s="2398"/>
      <c r="B70" s="517"/>
      <c r="D70" s="749" t="s">
        <v>753</v>
      </c>
      <c r="E70" s="960" t="s">
        <v>925</v>
      </c>
      <c r="F70" s="727" t="s">
        <v>583</v>
      </c>
      <c r="G70" s="748"/>
      <c r="H70" s="525"/>
      <c r="I70" s="748"/>
      <c r="J70" s="525"/>
      <c r="K70" s="295"/>
      <c r="X70" s="764">
        <v>0</v>
      </c>
    </row>
    <row s="1641" customFormat="1" customHeight="1" ht="22.5" hidden="1">
      <c r="A71" s="2398"/>
      <c r="B71" s="517"/>
      <c r="D71" s="671" t="s">
        <v>91</v>
      </c>
      <c r="E71" s="672" t="s">
        <v>926</v>
      </c>
      <c r="F71" s="666" t="s">
        <v>886</v>
      </c>
      <c r="G71" s="563"/>
      <c r="H71" s="1036"/>
      <c r="I71" s="563"/>
      <c r="J71" s="1036"/>
      <c r="K71" s="308"/>
      <c r="X71" s="764">
        <v>0</v>
      </c>
    </row>
    <row s="1641" customFormat="1" customHeight="1" ht="56.25" hidden="1">
      <c r="A72" s="2398"/>
      <c r="B72" s="517"/>
      <c r="D72" s="671" t="s">
        <v>92</v>
      </c>
      <c r="E72" s="672" t="s">
        <v>927</v>
      </c>
      <c r="F72" s="727" t="s">
        <v>583</v>
      </c>
      <c r="G72" s="748"/>
      <c r="H72" s="1029"/>
      <c r="I72" s="748"/>
      <c r="J72" s="1029"/>
      <c r="K72" s="308"/>
      <c r="X72" s="764">
        <v>0</v>
      </c>
    </row>
    <row s="1641" customFormat="1" customHeight="1" ht="33.75" hidden="1">
      <c r="A73" s="2398"/>
      <c r="B73" s="517"/>
      <c r="D73" s="671" t="s">
        <v>113</v>
      </c>
      <c r="E73" s="672" t="s">
        <v>928</v>
      </c>
      <c r="F73" s="732" t="s">
        <v>844</v>
      </c>
      <c r="G73" s="674"/>
      <c r="H73" s="1029"/>
      <c r="I73" s="674"/>
      <c r="J73" s="1029"/>
      <c r="K73" s="295"/>
      <c r="X73" s="764">
        <v>0</v>
      </c>
    </row>
    <row s="1641" customFormat="1" customHeight="1" ht="22.5" hidden="1">
      <c r="A74" s="2398"/>
      <c r="B74" s="517" t="s">
        <v>613</v>
      </c>
      <c r="D74" s="671" t="s">
        <v>93</v>
      </c>
      <c r="E74" s="672" t="s">
        <v>929</v>
      </c>
      <c r="F74" s="732" t="s">
        <v>331</v>
      </c>
      <c r="G74" s="388"/>
      <c r="H74" s="1029"/>
      <c r="I74" s="388"/>
      <c r="J74" s="1029"/>
      <c r="K74" s="295" t="s">
        <v>656</v>
      </c>
      <c r="X74" s="764">
        <v>0</v>
      </c>
    </row>
    <row s="1641" customFormat="1" customHeight="1" ht="45" hidden="1">
      <c r="A75" s="2398"/>
      <c r="B75" s="517" t="s">
        <v>613</v>
      </c>
      <c r="D75" s="671" t="s">
        <v>677</v>
      </c>
      <c r="E75" s="673" t="s">
        <v>930</v>
      </c>
      <c r="F75" s="727" t="s">
        <v>331</v>
      </c>
      <c r="G75" s="388"/>
      <c r="H75" s="1029"/>
      <c r="I75" s="388"/>
      <c r="J75" s="1029"/>
      <c r="K75" s="295" t="s">
        <v>656</v>
      </c>
      <c r="X75" s="764">
        <v>0</v>
      </c>
    </row>
    <row s="1641" customFormat="1" customHeight="1" ht="11.549999999999999">
      <c r="A76" s="1039"/>
      <c r="B76" s="524"/>
      <c r="D76" s="1040"/>
      <c r="E76" s="1041"/>
      <c r="X76" s="515">
        <v>11</v>
      </c>
    </row>
    <row s="1641" customFormat="1" customHeight="1" ht="11.25" hidden="1">
      <c r="A77" s="2398" t="s">
        <v>931</v>
      </c>
      <c r="B77" s="517"/>
      <c r="D77" s="671">
        <v>1</v>
      </c>
      <c r="E77" s="672" t="s">
        <v>932</v>
      </c>
      <c r="F77" s="727" t="s">
        <v>834</v>
      </c>
      <c r="G77" s="730"/>
      <c r="H77" s="1029"/>
      <c r="I77" s="730"/>
      <c r="J77" s="1029"/>
      <c r="K77" s="295" t="s">
        <v>933</v>
      </c>
      <c r="X77" s="764">
        <v>0</v>
      </c>
    </row>
    <row s="1641" customFormat="1" customHeight="1" ht="11.25" hidden="1">
      <c r="A78" s="2398"/>
      <c r="B78" s="517"/>
      <c r="D78" s="671" t="s">
        <v>112</v>
      </c>
      <c r="E78" s="672" t="s">
        <v>934</v>
      </c>
      <c r="F78" s="727" t="s">
        <v>834</v>
      </c>
      <c r="G78" s="730"/>
      <c r="H78" s="1029"/>
      <c r="I78" s="730"/>
      <c r="J78" s="1029"/>
      <c r="K78" s="295" t="s">
        <v>935</v>
      </c>
      <c r="X78" s="764">
        <v>0</v>
      </c>
    </row>
    <row s="1641" customFormat="1" customHeight="1" ht="22.5" hidden="1">
      <c r="A79" s="2398"/>
      <c r="B79" s="517"/>
      <c r="D79" s="671" t="s">
        <v>91</v>
      </c>
      <c r="E79" s="728" t="s">
        <v>936</v>
      </c>
      <c r="F79" s="666" t="s">
        <v>883</v>
      </c>
      <c r="G79" s="730"/>
      <c r="H79" s="1029"/>
      <c r="I79" s="730"/>
      <c r="J79" s="1029"/>
      <c r="K79" s="295" t="s">
        <v>937</v>
      </c>
      <c r="X79" s="764">
        <v>0</v>
      </c>
    </row>
    <row s="1641" customFormat="1" customHeight="1" ht="11.25" hidden="1">
      <c r="A80" s="2398"/>
      <c r="B80" s="517"/>
      <c r="D80" s="671" t="s">
        <v>349</v>
      </c>
      <c r="E80" s="729" t="s">
        <v>938</v>
      </c>
      <c r="F80" s="666" t="s">
        <v>883</v>
      </c>
      <c r="G80" s="730"/>
      <c r="H80" s="1029"/>
      <c r="I80" s="730"/>
      <c r="J80" s="1029"/>
      <c r="K80" s="295"/>
      <c r="X80" s="764">
        <v>0</v>
      </c>
    </row>
    <row s="1641" customFormat="1" customHeight="1" ht="11.25" hidden="1">
      <c r="A81" s="2398"/>
      <c r="B81" s="517"/>
      <c r="D81" s="671" t="s">
        <v>357</v>
      </c>
      <c r="E81" s="729" t="s">
        <v>939</v>
      </c>
      <c r="F81" s="666" t="s">
        <v>883</v>
      </c>
      <c r="G81" s="730"/>
      <c r="H81" s="1029"/>
      <c r="I81" s="730"/>
      <c r="J81" s="1029"/>
      <c r="K81" s="295"/>
      <c r="X81" s="764">
        <v>0</v>
      </c>
    </row>
    <row s="1641" customFormat="1" customHeight="1" ht="11.25" hidden="1">
      <c r="A82" s="2398"/>
      <c r="B82" s="517"/>
      <c r="D82" s="671" t="s">
        <v>359</v>
      </c>
      <c r="E82" s="729" t="s">
        <v>940</v>
      </c>
      <c r="F82" s="666" t="s">
        <v>883</v>
      </c>
      <c r="G82" s="730"/>
      <c r="H82" s="1029"/>
      <c r="I82" s="730"/>
      <c r="J82" s="1029"/>
      <c r="K82" s="295"/>
      <c r="X82" s="764">
        <v>0</v>
      </c>
    </row>
    <row s="1641" customFormat="1" customHeight="1" ht="11.25" hidden="1">
      <c r="A83" s="2398"/>
      <c r="B83" s="517"/>
      <c r="D83" s="671" t="s">
        <v>361</v>
      </c>
      <c r="E83" s="729" t="s">
        <v>941</v>
      </c>
      <c r="F83" s="666" t="s">
        <v>883</v>
      </c>
      <c r="G83" s="730"/>
      <c r="H83" s="1029"/>
      <c r="I83" s="730"/>
      <c r="J83" s="1029"/>
      <c r="K83" s="295"/>
      <c r="X83" s="764">
        <v>0</v>
      </c>
    </row>
    <row s="1641" customFormat="1" customHeight="1" ht="11.25" hidden="1">
      <c r="A84" s="2398"/>
      <c r="B84" s="517"/>
      <c r="D84" s="671" t="s">
        <v>942</v>
      </c>
      <c r="E84" s="729" t="s">
        <v>943</v>
      </c>
      <c r="F84" s="666" t="s">
        <v>883</v>
      </c>
      <c r="G84" s="730"/>
      <c r="H84" s="1029"/>
      <c r="I84" s="730"/>
      <c r="J84" s="1029"/>
      <c r="K84" s="295"/>
      <c r="X84" s="764">
        <v>0</v>
      </c>
    </row>
    <row s="1641" customFormat="1" customHeight="1" ht="11.25" hidden="1">
      <c r="A85" s="2398"/>
      <c r="B85" s="517"/>
      <c r="D85" s="671" t="s">
        <v>944</v>
      </c>
      <c r="E85" s="729" t="s">
        <v>945</v>
      </c>
      <c r="F85" s="666" t="s">
        <v>883</v>
      </c>
      <c r="G85" s="730"/>
      <c r="H85" s="1029"/>
      <c r="I85" s="730"/>
      <c r="J85" s="1029"/>
      <c r="K85" s="295"/>
      <c r="X85" s="764">
        <v>0</v>
      </c>
    </row>
    <row s="1641" customFormat="1" customHeight="1" ht="11.25" hidden="1">
      <c r="A86" s="2398"/>
      <c r="B86" s="517"/>
      <c r="D86" s="671" t="s">
        <v>946</v>
      </c>
      <c r="E86" s="729" t="s">
        <v>947</v>
      </c>
      <c r="F86" s="666" t="s">
        <v>883</v>
      </c>
      <c r="G86" s="730"/>
      <c r="H86" s="1029"/>
      <c r="I86" s="730"/>
      <c r="J86" s="1029"/>
      <c r="K86" s="295"/>
      <c r="X86" s="764">
        <v>0</v>
      </c>
    </row>
    <row s="1641" customFormat="1" customHeight="1" ht="45" hidden="1">
      <c r="A87" s="2398"/>
      <c r="B87" s="517"/>
      <c r="D87" s="671" t="s">
        <v>92</v>
      </c>
      <c r="E87" s="672" t="s">
        <v>948</v>
      </c>
      <c r="F87" s="666" t="s">
        <v>883</v>
      </c>
      <c r="G87" s="730"/>
      <c r="H87" s="1029"/>
      <c r="I87" s="730"/>
      <c r="J87" s="1029"/>
      <c r="K87" s="295" t="s">
        <v>949</v>
      </c>
      <c r="X87" s="764">
        <v>0</v>
      </c>
    </row>
    <row s="1641" customFormat="1" customHeight="1" ht="11.25" hidden="1">
      <c r="A88" s="2398"/>
      <c r="B88" s="517"/>
      <c r="D88" s="671" t="s">
        <v>778</v>
      </c>
      <c r="E88" s="729" t="s">
        <v>938</v>
      </c>
      <c r="F88" s="666" t="s">
        <v>883</v>
      </c>
      <c r="G88" s="730"/>
      <c r="H88" s="1029"/>
      <c r="I88" s="730"/>
      <c r="J88" s="1029"/>
      <c r="K88" s="295"/>
      <c r="X88" s="764">
        <v>0</v>
      </c>
    </row>
    <row s="1641" customFormat="1" customHeight="1" ht="11.25" hidden="1">
      <c r="A89" s="2398"/>
      <c r="B89" s="517"/>
      <c r="D89" s="671" t="s">
        <v>820</v>
      </c>
      <c r="E89" s="729" t="s">
        <v>939</v>
      </c>
      <c r="F89" s="666" t="s">
        <v>883</v>
      </c>
      <c r="G89" s="730"/>
      <c r="H89" s="1029"/>
      <c r="I89" s="730"/>
      <c r="J89" s="1029"/>
      <c r="K89" s="295"/>
      <c r="X89" s="764">
        <v>0</v>
      </c>
    </row>
    <row s="1641" customFormat="1" customHeight="1" ht="11.25" hidden="1">
      <c r="A90" s="2398"/>
      <c r="B90" s="517"/>
      <c r="D90" s="671" t="s">
        <v>823</v>
      </c>
      <c r="E90" s="729" t="s">
        <v>940</v>
      </c>
      <c r="F90" s="666" t="s">
        <v>883</v>
      </c>
      <c r="G90" s="730"/>
      <c r="H90" s="1029"/>
      <c r="I90" s="730"/>
      <c r="J90" s="1029"/>
      <c r="K90" s="295"/>
      <c r="X90" s="764">
        <v>0</v>
      </c>
    </row>
    <row s="1641" customFormat="1" customHeight="1" ht="11.25" hidden="1">
      <c r="A91" s="2398"/>
      <c r="B91" s="517"/>
      <c r="D91" s="671" t="s">
        <v>901</v>
      </c>
      <c r="E91" s="729" t="s">
        <v>941</v>
      </c>
      <c r="F91" s="666" t="s">
        <v>883</v>
      </c>
      <c r="G91" s="730"/>
      <c r="H91" s="1029"/>
      <c r="I91" s="730"/>
      <c r="J91" s="1029"/>
      <c r="K91" s="295"/>
      <c r="X91" s="764">
        <v>0</v>
      </c>
    </row>
    <row s="1641" customFormat="1" customHeight="1" ht="11.25" hidden="1">
      <c r="A92" s="2398"/>
      <c r="B92" s="517"/>
      <c r="D92" s="671" t="s">
        <v>903</v>
      </c>
      <c r="E92" s="729" t="s">
        <v>943</v>
      </c>
      <c r="F92" s="666" t="s">
        <v>883</v>
      </c>
      <c r="G92" s="730"/>
      <c r="H92" s="1029"/>
      <c r="I92" s="730"/>
      <c r="J92" s="1029"/>
      <c r="K92" s="295"/>
      <c r="X92" s="764">
        <v>0</v>
      </c>
    </row>
    <row s="1641" customFormat="1" customHeight="1" ht="11.25" hidden="1">
      <c r="A93" s="2398"/>
      <c r="B93" s="517"/>
      <c r="D93" s="671" t="s">
        <v>950</v>
      </c>
      <c r="E93" s="729" t="s">
        <v>945</v>
      </c>
      <c r="F93" s="666" t="s">
        <v>883</v>
      </c>
      <c r="G93" s="730"/>
      <c r="H93" s="1029"/>
      <c r="I93" s="730"/>
      <c r="J93" s="1029"/>
      <c r="K93" s="295"/>
      <c r="X93" s="764">
        <v>0</v>
      </c>
    </row>
    <row s="1641" customFormat="1" customHeight="1" ht="11.25" hidden="1">
      <c r="A94" s="2398"/>
      <c r="B94" s="517"/>
      <c r="D94" s="671" t="s">
        <v>951</v>
      </c>
      <c r="E94" s="729" t="s">
        <v>947</v>
      </c>
      <c r="F94" s="666" t="s">
        <v>883</v>
      </c>
      <c r="G94" s="730"/>
      <c r="H94" s="1029"/>
      <c r="I94" s="730"/>
      <c r="J94" s="1029"/>
      <c r="K94" s="295"/>
      <c r="X94" s="764">
        <v>0</v>
      </c>
    </row>
    <row s="1641" customFormat="1" customHeight="1" ht="24.75" hidden="1">
      <c r="A95" s="2398"/>
      <c r="B95" s="517"/>
      <c r="D95" s="671" t="s">
        <v>113</v>
      </c>
      <c r="E95" s="672" t="s">
        <v>952</v>
      </c>
      <c r="F95" s="731" t="s">
        <v>583</v>
      </c>
      <c r="G95" s="733"/>
      <c r="H95" s="1029"/>
      <c r="I95" s="733"/>
      <c r="J95" s="1029"/>
      <c r="K95" s="295" t="s">
        <v>953</v>
      </c>
      <c r="X95" s="764">
        <v>0</v>
      </c>
    </row>
    <row s="1641" customFormat="1" customHeight="1" ht="33.75" hidden="1">
      <c r="A96" s="2398"/>
      <c r="B96" s="517"/>
      <c r="D96" s="671" t="s">
        <v>93</v>
      </c>
      <c r="E96" s="672" t="s">
        <v>954</v>
      </c>
      <c r="F96" s="732" t="s">
        <v>844</v>
      </c>
      <c r="G96" s="734"/>
      <c r="H96" s="1029"/>
      <c r="I96" s="734"/>
      <c r="J96" s="1029"/>
      <c r="K96" s="295"/>
      <c r="X96" s="764">
        <v>0</v>
      </c>
    </row>
    <row s="1641" customFormat="1" customHeight="1" ht="22.5" hidden="1">
      <c r="A97" s="2398"/>
      <c r="B97" s="517" t="s">
        <v>613</v>
      </c>
      <c r="D97" s="671" t="s">
        <v>94</v>
      </c>
      <c r="E97" s="672" t="s">
        <v>955</v>
      </c>
      <c r="F97" s="732" t="s">
        <v>331</v>
      </c>
      <c r="G97" s="391"/>
      <c r="H97" s="1029"/>
      <c r="I97" s="391"/>
      <c r="J97" s="1029"/>
      <c r="K97" s="295" t="s">
        <v>656</v>
      </c>
      <c r="X97" s="764">
        <v>0</v>
      </c>
    </row>
    <row s="1641" customFormat="1" customHeight="1" ht="45" hidden="1">
      <c r="A98" s="2398"/>
      <c r="B98" s="517" t="s">
        <v>613</v>
      </c>
      <c r="D98" s="671" t="s">
        <v>956</v>
      </c>
      <c r="E98" s="673" t="s">
        <v>957</v>
      </c>
      <c r="F98" s="727" t="s">
        <v>331</v>
      </c>
      <c r="G98" s="391"/>
      <c r="H98" s="1029"/>
      <c r="I98" s="391"/>
      <c r="J98" s="1029"/>
      <c r="K98" s="295" t="s">
        <v>656</v>
      </c>
      <c r="X98" s="764">
        <v>0</v>
      </c>
    </row>
    <row s="1641" customFormat="1" customHeight="1" ht="95.25" hidden="1">
      <c r="A99" s="2398"/>
      <c r="B99" s="517" t="s">
        <v>613</v>
      </c>
      <c r="D99" s="671" t="s">
        <v>114</v>
      </c>
      <c r="E99" s="672" t="s">
        <v>958</v>
      </c>
      <c r="F99" s="727" t="s">
        <v>331</v>
      </c>
      <c r="G99" s="391"/>
      <c r="H99" s="1029"/>
      <c r="I99" s="391"/>
      <c r="J99" s="1029"/>
      <c r="K99" s="295" t="s">
        <v>656</v>
      </c>
      <c r="X99" s="764">
        <v>0</v>
      </c>
    </row>
    <row s="1641" customFormat="1" customHeight="1" ht="22.5" hidden="1">
      <c r="A100" s="2398"/>
      <c r="B100" s="517" t="s">
        <v>613</v>
      </c>
      <c r="D100" s="671" t="s">
        <v>150</v>
      </c>
      <c r="E100" s="672" t="s">
        <v>959</v>
      </c>
      <c r="F100" s="727" t="s">
        <v>331</v>
      </c>
      <c r="G100" s="391"/>
      <c r="H100" s="1029"/>
      <c r="I100" s="391"/>
      <c r="J100" s="1029"/>
      <c r="K100" s="295" t="s">
        <v>656</v>
      </c>
      <c r="X100" s="764">
        <v>0</v>
      </c>
    </row>
    <row s="1641" customFormat="1" customHeight="1" ht="11.549999999999999">
      <c r="A101" s="1039"/>
      <c r="B101" s="524"/>
      <c r="D101" s="1040"/>
      <c r="E101" s="1041"/>
      <c r="X101" s="515">
        <v>11</v>
      </c>
    </row>
    <row customHeight="1" ht="22.5" hidden="1">
      <c r="A102" s="542" t="s">
        <v>83</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C9618-C7A4-1128-F366-0.94D6799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ИМУП «ПОСЖИЛКОМСЕРВИС»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107</v>
      </c>
      <c r="E9" s="2133"/>
      <c r="F9" s="2134" t="s">
        <v>108</v>
      </c>
      <c r="G9" s="2135"/>
      <c r="H9" s="2135"/>
      <c r="I9" s="2135"/>
      <c r="J9" s="2138" t="s">
        <v>109</v>
      </c>
      <c r="K9" s="2138"/>
      <c r="L9" s="2138"/>
      <c r="M9" s="2138"/>
      <c r="AM9" s="589">
        <v>18</v>
      </c>
    </row>
    <row customHeight="1" ht="24">
      <c r="A10" s="2132"/>
      <c r="B10" s="598"/>
      <c r="C10" s="531"/>
      <c r="D10" s="529" t="s">
        <v>89</v>
      </c>
      <c r="E10" s="529" t="s">
        <v>90</v>
      </c>
      <c r="F10" s="529" t="s">
        <v>110</v>
      </c>
      <c r="G10" s="2139" t="s">
        <v>89</v>
      </c>
      <c r="H10" s="2140"/>
      <c r="I10" s="529" t="s">
        <v>90</v>
      </c>
      <c r="J10" s="529" t="s">
        <v>110</v>
      </c>
      <c r="K10" s="2139" t="s">
        <v>89</v>
      </c>
      <c r="L10" s="2140"/>
      <c r="M10" s="529" t="s">
        <v>90</v>
      </c>
      <c r="N10" s="1633"/>
      <c r="AM10" s="589">
        <v>23</v>
      </c>
    </row>
    <row s="1859" customFormat="1" customHeight="1" ht="11.25" hidden="1">
      <c r="A11" s="599"/>
      <c r="B11" s="599"/>
      <c r="C11" s="599"/>
      <c r="D11" s="600" t="s">
        <v>111</v>
      </c>
      <c r="E11" s="600" t="s">
        <v>112</v>
      </c>
      <c r="F11" s="600" t="s">
        <v>91</v>
      </c>
      <c r="G11" s="2121" t="s">
        <v>92</v>
      </c>
      <c r="H11" s="2122"/>
      <c r="I11" s="600" t="s">
        <v>113</v>
      </c>
      <c r="J11" s="600" t="s">
        <v>93</v>
      </c>
      <c r="K11" s="2123" t="s">
        <v>94</v>
      </c>
      <c r="L11" s="2124"/>
      <c r="M11" s="600" t="s">
        <v>114</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115</v>
      </c>
      <c r="P12" s="1419" t="s">
        <v>116</v>
      </c>
      <c r="Q12" s="1419" t="s">
        <v>117</v>
      </c>
      <c r="R12" s="1419" t="s">
        <v>118</v>
      </c>
      <c r="AM12" s="589">
        <v>1</v>
      </c>
    </row>
    <row s="1859" customFormat="1" customHeight="1" ht="15.75">
      <c r="A13" s="299"/>
      <c r="B13" s="299"/>
      <c r="C13" s="532"/>
      <c r="D13" s="2114" t="s">
        <v>111</v>
      </c>
      <c r="E13" s="2115"/>
      <c r="F13" s="2118" t="s">
        <v>67</v>
      </c>
      <c r="G13" s="2119"/>
      <c r="H13" s="2120">
        <v>1</v>
      </c>
      <c r="I13" s="2111" t="str">
        <f>IF(U13="","",INDEX(TERRITORY_MR_LIST,MATCH(U13,TERRITORY_LIST_ID,0)))</f>
        <v/>
      </c>
      <c r="J13" s="2113" t="s">
        <v>19</v>
      </c>
      <c r="K13" s="608"/>
      <c r="L13" s="533" t="s">
        <v>111</v>
      </c>
      <c r="M13" s="609" t="s">
        <v>28</v>
      </c>
      <c r="N13" s="818"/>
      <c r="O13" s="1422" t="s">
        <v>119</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28</v>
      </c>
      <c r="L16" s="183"/>
      <c r="M16" s="614"/>
      <c r="N16" s="1633"/>
      <c r="AM16" s="589">
        <v>15</v>
      </c>
    </row>
    <row customHeight="1" ht="11.25" hidden="1">
      <c r="A17" s="589" t="s">
        <v>83</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E0EB7-2A9E-CC04-724B-0.FE9AF83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173</v>
      </c>
      <c r="D3" s="695" t="str">
        <f>B3&amp;".1"</f>
        <v>.1</v>
      </c>
      <c r="E3" s="696" t="s">
        <v>960</v>
      </c>
      <c r="F3" s="697" t="s">
        <v>331</v>
      </c>
      <c r="G3" s="692"/>
      <c r="H3" s="407"/>
      <c r="I3" s="692"/>
      <c r="J3" s="407"/>
      <c r="K3" s="295" t="s">
        <v>961</v>
      </c>
      <c r="V3" s="511">
        <v>0</v>
      </c>
    </row>
    <row customHeight="1" ht="15" hidden="1">
      <c r="A4" s="511"/>
      <c r="B4" s="2403"/>
      <c r="C4" s="2404"/>
      <c r="D4" s="695" t="str">
        <f>B3&amp;".2"</f>
        <v>.2</v>
      </c>
      <c r="E4" s="696" t="s">
        <v>962</v>
      </c>
      <c r="F4" s="697" t="s">
        <v>331</v>
      </c>
      <c r="G4" s="1744" t="s">
        <v>28</v>
      </c>
      <c r="H4" s="407"/>
      <c r="I4" s="1744" t="s">
        <v>28</v>
      </c>
      <c r="J4" s="407"/>
      <c r="K4" s="295" t="s">
        <v>963</v>
      </c>
      <c r="V4" s="511">
        <v>0</v>
      </c>
    </row>
    <row s="1372" customFormat="1" customHeight="1" ht="15" hidden="1">
      <c r="C5" s="678"/>
      <c r="U5" s="426"/>
      <c r="V5" s="423">
        <v>0</v>
      </c>
    </row>
    <row customHeight="1" ht="22.5" hidden="1">
      <c r="A6" s="511"/>
      <c r="B6" s="2403"/>
      <c r="C6" s="2404" t="s">
        <v>173</v>
      </c>
      <c r="D6" s="695" t="str">
        <f>B6&amp;".1"</f>
        <v>.1</v>
      </c>
      <c r="E6" s="696" t="s">
        <v>964</v>
      </c>
      <c r="F6" s="697" t="s">
        <v>331</v>
      </c>
      <c r="G6" s="692"/>
      <c r="H6" s="407"/>
      <c r="I6" s="692"/>
      <c r="J6" s="407"/>
      <c r="K6" s="295" t="s">
        <v>965</v>
      </c>
      <c r="V6" s="511">
        <v>0</v>
      </c>
    </row>
    <row customHeight="1" ht="15" hidden="1">
      <c r="A7" s="511"/>
      <c r="B7" s="2403"/>
      <c r="C7" s="2404"/>
      <c r="D7" s="695" t="str">
        <f>B6&amp;".2"</f>
        <v>.2</v>
      </c>
      <c r="E7" s="696" t="s">
        <v>962</v>
      </c>
      <c r="F7" s="697" t="s">
        <v>331</v>
      </c>
      <c r="G7" s="1744" t="s">
        <v>28</v>
      </c>
      <c r="H7" s="407"/>
      <c r="I7" s="1744" t="s">
        <v>28</v>
      </c>
      <c r="J7" s="407"/>
      <c r="K7" s="295" t="s">
        <v>963</v>
      </c>
      <c r="V7" s="511">
        <v>0</v>
      </c>
    </row>
    <row s="1372" customFormat="1" customHeight="1" ht="15" hidden="1">
      <c r="C8" s="678"/>
      <c r="U8" s="426"/>
      <c r="V8" s="423">
        <v>0</v>
      </c>
    </row>
    <row customHeight="1" ht="22.5" hidden="1">
      <c r="A9" s="511"/>
      <c r="B9" s="2403"/>
      <c r="C9" s="2404" t="s">
        <v>173</v>
      </c>
      <c r="D9" s="695" t="str">
        <f>B9&amp;".1"</f>
        <v>.1</v>
      </c>
      <c r="E9" s="696" t="s">
        <v>966</v>
      </c>
      <c r="F9" s="697" t="s">
        <v>331</v>
      </c>
      <c r="G9" s="703" t="s">
        <v>28</v>
      </c>
      <c r="H9" s="407" t="s">
        <v>28</v>
      </c>
      <c r="I9" s="703" t="s">
        <v>28</v>
      </c>
      <c r="J9" s="407" t="s">
        <v>28</v>
      </c>
      <c r="K9" s="295"/>
      <c r="V9" s="511">
        <v>0</v>
      </c>
    </row>
    <row customHeight="1" ht="15" hidden="1">
      <c r="A10" s="511"/>
      <c r="B10" s="2403"/>
      <c r="C10" s="2404"/>
      <c r="D10" s="695" t="str">
        <f>B9&amp;".2"</f>
        <v>.2</v>
      </c>
      <c r="E10" s="696" t="s">
        <v>967</v>
      </c>
      <c r="F10" s="697" t="s">
        <v>331</v>
      </c>
      <c r="G10" s="1738" t="s">
        <v>28</v>
      </c>
      <c r="H10" s="407" t="s">
        <v>28</v>
      </c>
      <c r="I10" s="1738" t="s">
        <v>28</v>
      </c>
      <c r="J10" s="407" t="s">
        <v>28</v>
      </c>
      <c r="K10" s="295" t="s">
        <v>968</v>
      </c>
      <c r="V10" s="511">
        <v>0</v>
      </c>
    </row>
    <row customHeight="1" ht="15" hidden="1">
      <c r="A11" s="511"/>
      <c r="B11" s="2403"/>
      <c r="C11" s="2404"/>
      <c r="D11" s="695" t="str">
        <f>B9&amp;".3"</f>
        <v>.3</v>
      </c>
      <c r="E11" s="696" t="s">
        <v>969</v>
      </c>
      <c r="F11" s="697" t="s">
        <v>331</v>
      </c>
      <c r="G11" s="1738" t="s">
        <v>28</v>
      </c>
      <c r="H11" s="407" t="s">
        <v>28</v>
      </c>
      <c r="I11" s="1738" t="s">
        <v>28</v>
      </c>
      <c r="J11" s="407" t="s">
        <v>28</v>
      </c>
      <c r="K11" s="295" t="s">
        <v>970</v>
      </c>
      <c r="V11" s="511">
        <v>0</v>
      </c>
    </row>
    <row s="1372" customFormat="1" customHeight="1" ht="15" hidden="1">
      <c r="C12" s="678"/>
      <c r="U12" s="426"/>
      <c r="V12" s="423">
        <v>0</v>
      </c>
    </row>
    <row customHeight="1" ht="33.75" hidden="1">
      <c r="A13" s="511"/>
      <c r="B13" s="2403"/>
      <c r="C13" s="2404" t="s">
        <v>173</v>
      </c>
      <c r="D13" s="695" t="str">
        <f>B13&amp;".1"</f>
        <v>.1</v>
      </c>
      <c r="E13" s="696" t="s">
        <v>971</v>
      </c>
      <c r="F13" s="697" t="s">
        <v>331</v>
      </c>
      <c r="G13" s="703" t="s">
        <v>28</v>
      </c>
      <c r="H13" s="407" t="s">
        <v>28</v>
      </c>
      <c r="I13" s="703" t="s">
        <v>28</v>
      </c>
      <c r="J13" s="407" t="s">
        <v>28</v>
      </c>
      <c r="K13" s="295" t="s">
        <v>972</v>
      </c>
      <c r="V13" s="511">
        <v>0</v>
      </c>
    </row>
    <row customHeight="1" ht="15" hidden="1">
      <c r="B14" s="2403"/>
      <c r="C14" s="2404"/>
      <c r="D14" s="695" t="str">
        <f>B13&amp;".2"</f>
        <v>.2</v>
      </c>
      <c r="E14" s="696" t="s">
        <v>973</v>
      </c>
      <c r="F14" s="697" t="s">
        <v>331</v>
      </c>
      <c r="G14" s="1738" t="s">
        <v>28</v>
      </c>
      <c r="H14" s="407" t="s">
        <v>28</v>
      </c>
      <c r="I14" s="1738" t="s">
        <v>28</v>
      </c>
      <c r="J14" s="407" t="s">
        <v>28</v>
      </c>
      <c r="K14" s="295" t="s">
        <v>974</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ИМУП «ПОСЖИЛКОМСЕРВИС»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119</v>
      </c>
      <c r="J25" s="758"/>
      <c r="K25" s="423"/>
      <c r="U25" s="681"/>
      <c r="V25" s="764">
        <v>1</v>
      </c>
    </row>
    <row customHeight="1" ht="15.75">
      <c r="C26" s="182"/>
      <c r="D26" s="717"/>
      <c r="E26" s="2373" t="s">
        <v>107</v>
      </c>
      <c r="F26" s="2374"/>
      <c r="G26" s="2401" t="str">
        <f>IF(G25="","",INDEX(DIFFERENTIATION_UNMERGE_VD,MATCH(G25,DIFFERENTIATION_ID_DIFF,0)))</f>
        <v/>
      </c>
      <c r="H26" s="2402"/>
      <c r="I26" s="2401">
        <f>IF(I25="","",INDEX(DIFFERENTIATION_UNMERGE_VD,MATCH(I25,DIFFERENTIATION_ID_DIFF,0)))</f>
        <v>0</v>
      </c>
      <c r="J26" s="2402"/>
      <c r="K26" s="2181" t="s">
        <v>326</v>
      </c>
      <c r="V26" s="511">
        <v>15</v>
      </c>
    </row>
    <row s="1641" customFormat="1" customHeight="1" ht="15.75">
      <c r="A27" s="765"/>
      <c r="C27" s="182"/>
      <c r="D27" s="717"/>
      <c r="E27" s="2373" t="s">
        <v>589</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590</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325</v>
      </c>
      <c r="E29" s="2376"/>
      <c r="F29" s="2376"/>
      <c r="G29" s="893"/>
      <c r="H29" s="893"/>
      <c r="I29" s="893"/>
      <c r="J29" s="894"/>
      <c r="K29" s="2201"/>
      <c r="U29" s="681"/>
      <c r="V29" s="764">
        <v>15</v>
      </c>
    </row>
    <row customHeight="1" ht="35.699999999999996">
      <c r="C30" s="182"/>
      <c r="D30" s="767" t="s">
        <v>89</v>
      </c>
      <c r="E30" s="766" t="s">
        <v>327</v>
      </c>
      <c r="F30" s="766" t="s">
        <v>591</v>
      </c>
      <c r="G30" s="814" t="s">
        <v>328</v>
      </c>
      <c r="H30" s="813" t="s">
        <v>415</v>
      </c>
      <c r="I30" s="690" t="s">
        <v>328</v>
      </c>
      <c r="J30" s="471" t="s">
        <v>415</v>
      </c>
      <c r="K30" s="2207"/>
      <c r="V30" s="511">
        <v>34</v>
      </c>
    </row>
    <row customHeight="1" ht="15" hidden="1">
      <c r="C31" s="182"/>
      <c r="D31" s="599"/>
      <c r="E31" s="599"/>
      <c r="F31" s="599"/>
      <c r="G31" s="665"/>
      <c r="H31" s="665"/>
      <c r="I31" s="665"/>
      <c r="J31" s="665"/>
      <c r="K31" s="295"/>
      <c r="V31" s="511">
        <v>0</v>
      </c>
    </row>
    <row customHeight="1" ht="24">
      <c r="A32" s="511"/>
      <c r="B32" s="511" t="s">
        <v>975</v>
      </c>
      <c r="C32" s="532"/>
      <c r="D32" s="698">
        <v>1</v>
      </c>
      <c r="E32" s="699" t="s">
        <v>976</v>
      </c>
      <c r="F32" s="697" t="s">
        <v>331</v>
      </c>
      <c r="G32" s="819" t="s">
        <v>331</v>
      </c>
      <c r="H32" s="819" t="s">
        <v>331</v>
      </c>
      <c r="I32" s="697" t="s">
        <v>331</v>
      </c>
      <c r="J32" s="697" t="s">
        <v>331</v>
      </c>
      <c r="K32" s="295"/>
      <c r="V32" s="511">
        <v>23</v>
      </c>
    </row>
    <row customHeight="1" ht="11.549999999999999">
      <c r="A33" s="511"/>
      <c r="C33" s="511"/>
      <c r="D33" s="353"/>
      <c r="E33" s="586" t="s">
        <v>611</v>
      </c>
      <c r="F33" s="578"/>
      <c r="G33" s="578"/>
      <c r="H33" s="578"/>
      <c r="I33" s="578"/>
      <c r="J33" s="578"/>
      <c r="K33" s="579"/>
      <c r="U33" s="511"/>
      <c r="V33" s="511">
        <v>11</v>
      </c>
    </row>
    <row customHeight="1" ht="24">
      <c r="A34" s="511"/>
      <c r="B34" s="587" t="s">
        <v>661</v>
      </c>
      <c r="C34" s="532"/>
      <c r="D34" s="698">
        <v>2</v>
      </c>
      <c r="E34" s="699" t="s">
        <v>977</v>
      </c>
      <c r="F34" s="826" t="s">
        <v>331</v>
      </c>
      <c r="G34" s="826" t="s">
        <v>331</v>
      </c>
      <c r="H34" s="826" t="s">
        <v>331</v>
      </c>
      <c r="I34" s="697"/>
      <c r="J34" s="697"/>
      <c r="K34" s="295"/>
      <c r="V34" s="511">
        <v>23</v>
      </c>
    </row>
    <row customHeight="1" ht="11.549999999999999">
      <c r="A35" s="511"/>
      <c r="C35" s="511"/>
      <c r="D35" s="353"/>
      <c r="E35" s="586" t="s">
        <v>978</v>
      </c>
      <c r="F35" s="578"/>
      <c r="G35" s="700"/>
      <c r="H35" s="578"/>
      <c r="I35" s="700"/>
      <c r="J35" s="578"/>
      <c r="K35" s="579"/>
      <c r="U35" s="511"/>
      <c r="V35" s="511">
        <v>11</v>
      </c>
    </row>
    <row customHeight="1" ht="71.25">
      <c r="A36" s="511"/>
      <c r="B36" s="511" t="s">
        <v>979</v>
      </c>
      <c r="C36" s="532"/>
      <c r="D36" s="698">
        <v>3</v>
      </c>
      <c r="E36" s="699" t="s">
        <v>980</v>
      </c>
      <c r="F36" s="701" t="s">
        <v>331</v>
      </c>
      <c r="G36" s="820" t="s">
        <v>981</v>
      </c>
      <c r="H36" s="819" t="s">
        <v>331</v>
      </c>
      <c r="I36" s="530" t="s">
        <v>981</v>
      </c>
      <c r="J36" s="697" t="s">
        <v>331</v>
      </c>
      <c r="K36" s="295" t="s">
        <v>982</v>
      </c>
      <c r="V36" s="511">
        <v>68</v>
      </c>
    </row>
    <row customHeight="1" ht="11.549999999999999">
      <c r="A37" s="511"/>
      <c r="C37" s="511"/>
      <c r="D37" s="353"/>
      <c r="E37" s="586" t="s">
        <v>983</v>
      </c>
      <c r="F37" s="578"/>
      <c r="G37" s="700"/>
      <c r="H37" s="700"/>
      <c r="I37" s="700"/>
      <c r="J37" s="700"/>
      <c r="K37" s="579"/>
      <c r="U37" s="511"/>
      <c r="V37" s="511">
        <v>11</v>
      </c>
    </row>
    <row customHeight="1" ht="71.25">
      <c r="A38" s="511"/>
      <c r="B38" s="511" t="s">
        <v>984</v>
      </c>
      <c r="C38" s="532"/>
      <c r="D38" s="698">
        <v>4</v>
      </c>
      <c r="E38" s="699" t="s">
        <v>985</v>
      </c>
      <c r="F38" s="701" t="s">
        <v>331</v>
      </c>
      <c r="G38" s="820" t="s">
        <v>981</v>
      </c>
      <c r="H38" s="821" t="s">
        <v>331</v>
      </c>
      <c r="I38" s="530" t="s">
        <v>981</v>
      </c>
      <c r="J38" s="527" t="s">
        <v>331</v>
      </c>
      <c r="K38" s="685" t="s">
        <v>986</v>
      </c>
      <c r="V38" s="511">
        <v>68</v>
      </c>
    </row>
    <row customHeight="1" ht="11.549999999999999">
      <c r="A39" s="511"/>
      <c r="C39" s="511"/>
      <c r="D39" s="353"/>
      <c r="E39" s="586" t="s">
        <v>987</v>
      </c>
      <c r="F39" s="578"/>
      <c r="G39" s="578"/>
      <c r="H39" s="702"/>
      <c r="I39" s="578"/>
      <c r="J39" s="702"/>
      <c r="K39" s="579"/>
      <c r="U39" s="511"/>
      <c r="V39" s="511">
        <v>11</v>
      </c>
    </row>
    <row customHeight="1" ht="22.5" hidden="1">
      <c r="A40" s="455" t="s">
        <v>83</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FEF6A-22F3-339D-611A-0.D63148C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988</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ИМУП «ПОСЖИЛКОМСЕРВИС»</v>
      </c>
      <c r="G6" s="2255"/>
      <c r="H6" s="2255"/>
      <c r="I6" s="2255"/>
      <c r="J6" s="2255"/>
      <c r="K6" s="2255"/>
      <c r="M6" s="588"/>
      <c r="AB6" s="1154"/>
      <c r="AE6" s="1637">
        <v>16</v>
      </c>
    </row>
    <row customHeight="1" ht="10.5">
      <c r="AE7" s="764">
        <v>10</v>
      </c>
    </row>
    <row customHeight="1" ht="10.5">
      <c r="A8" s="1057"/>
      <c r="B8" s="1057"/>
      <c r="C8" s="1057"/>
      <c r="F8" s="2107" t="s">
        <v>325</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89</v>
      </c>
      <c r="G9" s="2133" t="s">
        <v>988</v>
      </c>
      <c r="H9" s="2181" t="s">
        <v>989</v>
      </c>
      <c r="I9" s="2133" t="s">
        <v>990</v>
      </c>
      <c r="J9" s="2133" t="s">
        <v>991</v>
      </c>
      <c r="K9" s="2133" t="s">
        <v>992</v>
      </c>
      <c r="L9" s="2133" t="s">
        <v>993</v>
      </c>
      <c r="M9" s="2133" t="s">
        <v>994</v>
      </c>
      <c r="N9" s="2215" t="s">
        <v>995</v>
      </c>
      <c r="O9" s="2215"/>
      <c r="P9" s="2215"/>
      <c r="Q9" s="2405" t="s">
        <v>996</v>
      </c>
      <c r="R9" s="2406"/>
      <c r="S9" s="2406"/>
      <c r="T9" s="2407"/>
      <c r="U9" s="2405" t="s">
        <v>997</v>
      </c>
      <c r="V9" s="2406"/>
      <c r="W9" s="2406"/>
      <c r="X9" s="2407"/>
      <c r="Y9" s="2107" t="s">
        <v>998</v>
      </c>
      <c r="Z9" s="2108"/>
      <c r="AA9" s="2108"/>
      <c r="AB9" s="2109"/>
      <c r="AE9" s="764">
        <v>41</v>
      </c>
    </row>
    <row customHeight="1" ht="43.050000000000004">
      <c r="A10" s="911"/>
      <c r="B10" s="911"/>
      <c r="C10" s="911"/>
      <c r="F10" s="2181"/>
      <c r="G10" s="2181"/>
      <c r="H10" s="2238"/>
      <c r="I10" s="2181"/>
      <c r="J10" s="2181"/>
      <c r="K10" s="2181"/>
      <c r="L10" s="2181"/>
      <c r="M10" s="2181"/>
      <c r="N10" s="909" t="s">
        <v>999</v>
      </c>
      <c r="O10" s="909" t="s">
        <v>1000</v>
      </c>
      <c r="P10" s="910" t="s">
        <v>1001</v>
      </c>
      <c r="Q10" s="921" t="s">
        <v>90</v>
      </c>
      <c r="R10" s="921" t="s">
        <v>1002</v>
      </c>
      <c r="S10" s="921" t="s">
        <v>1003</v>
      </c>
      <c r="T10" s="922" t="s">
        <v>1004</v>
      </c>
      <c r="U10" s="921" t="s">
        <v>90</v>
      </c>
      <c r="V10" s="921" t="s">
        <v>1005</v>
      </c>
      <c r="W10" s="921" t="s">
        <v>1003</v>
      </c>
      <c r="X10" s="922" t="s">
        <v>1004</v>
      </c>
      <c r="Y10" s="307" t="s">
        <v>1006</v>
      </c>
      <c r="Z10" s="2107" t="s">
        <v>89</v>
      </c>
      <c r="AA10" s="2109"/>
      <c r="AB10" s="1055" t="s">
        <v>1007</v>
      </c>
      <c r="AE10" s="764">
        <v>41</v>
      </c>
    </row>
    <row s="1648" customFormat="1" customHeight="1" ht="5.25" hidden="1">
      <c r="A11" s="1058"/>
      <c r="B11" s="1058"/>
      <c r="C11" s="1058"/>
      <c r="E11" s="1056"/>
      <c r="F11" s="2412" t="s">
        <v>401</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83</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FBB39-C6C7-D9D4-4349-0.CCEAE6A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ИМУП «ПОСЖИЛКОМСЕРВИС»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325</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1010</v>
      </c>
      <c r="G9" s="2415" t="s">
        <v>1011</v>
      </c>
      <c r="H9" s="2416"/>
      <c r="I9" s="2133" t="s">
        <v>1012</v>
      </c>
      <c r="J9" s="2133"/>
      <c r="K9" s="2133" t="s">
        <v>1013</v>
      </c>
      <c r="L9" s="2133"/>
      <c r="M9" s="2133"/>
      <c r="N9" s="2133"/>
      <c r="O9" s="2133"/>
      <c r="P9" s="2133"/>
      <c r="Q9" s="2133"/>
      <c r="R9" s="2133"/>
      <c r="S9" s="2133"/>
      <c r="T9" s="2133"/>
      <c r="U9" s="2133"/>
      <c r="V9" s="2133"/>
      <c r="W9" s="2133"/>
      <c r="X9" s="2133"/>
      <c r="Y9" s="2133"/>
      <c r="Z9" s="2198" t="s">
        <v>1014</v>
      </c>
      <c r="AA9" s="2199"/>
      <c r="AB9" s="2133" t="s">
        <v>1015</v>
      </c>
      <c r="AC9" s="2133"/>
      <c r="AD9" s="2133"/>
      <c r="AE9" s="2133"/>
      <c r="AF9" s="2181" t="s">
        <v>1016</v>
      </c>
      <c r="AG9" s="2133" t="s">
        <v>1017</v>
      </c>
      <c r="AH9" s="2133"/>
      <c r="AI9" s="2181" t="s">
        <v>1018</v>
      </c>
      <c r="AJ9" s="2133" t="s">
        <v>1019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1020</v>
      </c>
      <c r="L10" s="2107" t="s">
        <v>1021</v>
      </c>
      <c r="M10" s="2109"/>
      <c r="N10" s="2133" t="s">
        <v>1022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1023</v>
      </c>
      <c r="M11" s="2181" t="s">
        <v>1024</v>
      </c>
      <c r="N11" s="2133" t="s">
        <v>1025</v>
      </c>
      <c r="O11" s="2133"/>
      <c r="P11" s="2424" t="s">
        <v>1006</v>
      </c>
      <c r="Q11" s="2424" t="s">
        <v>1026</v>
      </c>
      <c r="R11" s="2424" t="s">
        <v>1027</v>
      </c>
      <c r="S11" s="2424" t="s">
        <v>1028</v>
      </c>
      <c r="T11" s="2424"/>
      <c r="U11" s="2424"/>
      <c r="V11" s="2424"/>
      <c r="W11" s="2424"/>
      <c r="X11" s="2424"/>
      <c r="Y11" s="2424"/>
      <c r="Z11" s="2200"/>
      <c r="AA11" s="2201"/>
      <c r="AB11" s="2133" t="s">
        <v>1029</v>
      </c>
      <c r="AC11" s="2133"/>
      <c r="AD11" s="2107" t="s">
        <v>1030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90</v>
      </c>
      <c r="J12" s="1159" t="s">
        <v>1031</v>
      </c>
      <c r="K12" s="2133"/>
      <c r="L12" s="2238"/>
      <c r="M12" s="2238"/>
      <c r="N12" s="2133"/>
      <c r="O12" s="2133"/>
      <c r="P12" s="2424"/>
      <c r="Q12" s="2424"/>
      <c r="R12" s="2424"/>
      <c r="S12" s="1140" t="s">
        <v>87</v>
      </c>
      <c r="T12" s="1140" t="s">
        <v>88</v>
      </c>
      <c r="U12" s="1140" t="s">
        <v>86</v>
      </c>
      <c r="V12" s="1140" t="s">
        <v>1032</v>
      </c>
      <c r="W12" s="1140" t="s">
        <v>86</v>
      </c>
      <c r="X12" s="1140" t="s">
        <v>1033</v>
      </c>
      <c r="Y12" s="1140" t="s">
        <v>1034</v>
      </c>
      <c r="Z12" s="2206"/>
      <c r="AA12" s="2207"/>
      <c r="AB12" s="1147" t="s">
        <v>1035</v>
      </c>
      <c r="AC12" s="1147" t="s">
        <v>1036</v>
      </c>
      <c r="AD12" s="1147" t="s">
        <v>1035</v>
      </c>
      <c r="AE12" s="1147" t="s">
        <v>1036</v>
      </c>
      <c r="AF12" s="2238"/>
      <c r="AG12" s="1160" t="s">
        <v>1037</v>
      </c>
      <c r="AH12" s="1160" t="s">
        <v>1038</v>
      </c>
      <c r="AI12" s="2238"/>
      <c r="AJ12" s="1160" t="s">
        <v>1037</v>
      </c>
      <c r="AK12" s="1160" t="s">
        <v>1038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83</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7EC1E-D64B-0FDE-E088-0.F2C0D7F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ИМУП «ПОСЖИЛКОМСЕРВИС»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325</v>
      </c>
      <c r="G9" s="2426"/>
      <c r="H9" s="2426"/>
      <c r="I9" s="2426"/>
      <c r="J9" s="2426"/>
      <c r="K9" s="1246"/>
      <c r="L9" s="1163"/>
      <c r="M9" s="1163"/>
      <c r="N9" s="1163"/>
      <c r="O9" s="1163"/>
      <c r="P9" s="1163"/>
      <c r="Q9" s="1163"/>
      <c r="R9" s="1163"/>
      <c r="S9" s="1163"/>
      <c r="T9" s="1163"/>
      <c r="U9" s="1163"/>
      <c r="V9" s="1163"/>
      <c r="W9" s="1161">
        <v>10</v>
      </c>
    </row>
    <row customHeight="1" ht="25.2">
      <c r="E10" s="1163"/>
      <c r="F10" s="2429" t="s">
        <v>89</v>
      </c>
      <c r="G10" s="2434" t="s">
        <v>1040</v>
      </c>
      <c r="H10" s="2432" t="s">
        <v>1041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1042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1043</v>
      </c>
      <c r="G14" s="2427" t="s">
        <v>1044</v>
      </c>
      <c r="H14" s="2427"/>
      <c r="I14" s="2427"/>
      <c r="J14" s="2427"/>
      <c r="K14" s="1240"/>
      <c r="W14" s="1161">
        <v>11</v>
      </c>
    </row>
    <row customHeight="1" ht="11.549999999999999">
      <c r="F15" s="1236">
        <v>1</v>
      </c>
      <c r="G15" s="696" t="s">
        <v>1045</v>
      </c>
      <c r="H15" s="1242">
        <f>SUM(I15:J15)</f>
        <v>0</v>
      </c>
      <c r="I15" s="1242">
        <f>SUM(I16:I27)</f>
        <v>0</v>
      </c>
      <c r="J15" s="1231"/>
      <c r="K15" s="1240"/>
      <c r="W15" s="1161">
        <v>11</v>
      </c>
    </row>
    <row customHeight="1" ht="24">
      <c r="F16" s="1236" t="s">
        <v>1046</v>
      </c>
      <c r="G16" s="1243" t="s">
        <v>1047</v>
      </c>
      <c r="H16" s="1242">
        <f>SUM(I16:J16)</f>
        <v>0</v>
      </c>
      <c r="I16" s="1241"/>
      <c r="J16" s="1231"/>
      <c r="K16" s="1240"/>
      <c r="W16" s="1161">
        <v>23</v>
      </c>
    </row>
    <row customHeight="1" ht="24">
      <c r="F17" s="1236" t="s">
        <v>1048</v>
      </c>
      <c r="G17" s="1243" t="s">
        <v>1049</v>
      </c>
      <c r="H17" s="1242">
        <f>SUM(I17:J17)</f>
        <v>0</v>
      </c>
      <c r="I17" s="1241"/>
      <c r="J17" s="1231"/>
      <c r="K17" s="1240"/>
      <c r="W17" s="1161">
        <v>23</v>
      </c>
    </row>
    <row customHeight="1" ht="35.699999999999996">
      <c r="F18" s="1236" t="s">
        <v>1050</v>
      </c>
      <c r="G18" s="1243" t="s">
        <v>1051</v>
      </c>
      <c r="H18" s="1242">
        <f>SUM(I18:J18)</f>
        <v>0</v>
      </c>
      <c r="I18" s="1241"/>
      <c r="J18" s="1231"/>
      <c r="K18" s="1240"/>
      <c r="W18" s="1161">
        <v>34</v>
      </c>
    </row>
    <row customHeight="1" ht="35.699999999999996">
      <c r="F19" s="1236" t="s">
        <v>1052</v>
      </c>
      <c r="G19" s="1243" t="s">
        <v>1053</v>
      </c>
      <c r="H19" s="1242">
        <f>SUM(I19:J19)</f>
        <v>0</v>
      </c>
      <c r="I19" s="1241"/>
      <c r="J19" s="1231"/>
      <c r="K19" s="1240"/>
      <c r="W19" s="1161">
        <v>34</v>
      </c>
    </row>
    <row customHeight="1" ht="48.29999999999999">
      <c r="F20" s="1236" t="s">
        <v>1054</v>
      </c>
      <c r="G20" s="1243" t="s">
        <v>1055</v>
      </c>
      <c r="H20" s="1242">
        <f>SUM(I20:J20)</f>
        <v>0</v>
      </c>
      <c r="I20" s="1241"/>
      <c r="J20" s="1231"/>
      <c r="K20" s="1240"/>
      <c r="W20" s="1161">
        <v>46</v>
      </c>
    </row>
    <row customHeight="1" ht="35.699999999999996">
      <c r="F21" s="1236" t="s">
        <v>1056</v>
      </c>
      <c r="G21" s="1243" t="s">
        <v>1057</v>
      </c>
      <c r="H21" s="1242">
        <f>SUM(I21:J21)</f>
        <v>0</v>
      </c>
      <c r="I21" s="1241"/>
      <c r="J21" s="1231"/>
      <c r="K21" s="1240"/>
      <c r="W21" s="1161">
        <v>34</v>
      </c>
    </row>
    <row customHeight="1" ht="35.699999999999996">
      <c r="F22" s="1236" t="s">
        <v>1058</v>
      </c>
      <c r="G22" s="1243" t="s">
        <v>1059</v>
      </c>
      <c r="H22" s="1242">
        <f>SUM(I22:J22)</f>
        <v>0</v>
      </c>
      <c r="I22" s="1241"/>
      <c r="J22" s="1231"/>
      <c r="K22" s="1240"/>
      <c r="W22" s="1161">
        <v>34</v>
      </c>
    </row>
    <row customHeight="1" ht="24">
      <c r="F23" s="1236" t="s">
        <v>1060</v>
      </c>
      <c r="G23" s="1243" t="s">
        <v>1061</v>
      </c>
      <c r="H23" s="1242">
        <f>SUM(I23:J23)</f>
        <v>0</v>
      </c>
      <c r="I23" s="1241"/>
      <c r="J23" s="1231"/>
      <c r="K23" s="1240"/>
      <c r="W23" s="1161">
        <v>23</v>
      </c>
    </row>
    <row customHeight="1" ht="24">
      <c r="F24" s="1236" t="s">
        <v>1062</v>
      </c>
      <c r="G24" s="1243" t="s">
        <v>1063</v>
      </c>
      <c r="H24" s="1242">
        <f>SUM(I24:J24)</f>
        <v>0</v>
      </c>
      <c r="I24" s="1241"/>
      <c r="J24" s="1231"/>
      <c r="K24" s="1240"/>
      <c r="W24" s="1161">
        <v>23</v>
      </c>
    </row>
    <row customHeight="1" ht="35.699999999999996">
      <c r="F25" s="1236" t="s">
        <v>1064</v>
      </c>
      <c r="G25" s="1243" t="s">
        <v>1065</v>
      </c>
      <c r="H25" s="1242">
        <f>SUM(I25:J25)</f>
        <v>0</v>
      </c>
      <c r="I25" s="1241"/>
      <c r="J25" s="1231"/>
      <c r="K25" s="1240"/>
      <c r="W25" s="1161">
        <v>34</v>
      </c>
    </row>
    <row customHeight="1" ht="35.699999999999996">
      <c r="F26" s="1236" t="s">
        <v>1066</v>
      </c>
      <c r="G26" s="1243" t="s">
        <v>1067</v>
      </c>
      <c r="H26" s="1242">
        <f>SUM(I26:J26)</f>
        <v>0</v>
      </c>
      <c r="I26" s="1241"/>
      <c r="J26" s="1231"/>
      <c r="K26" s="1240"/>
      <c r="W26" s="1161">
        <v>34</v>
      </c>
    </row>
    <row customHeight="1" ht="11.549999999999999">
      <c r="F27" s="1236" t="s">
        <v>1068</v>
      </c>
      <c r="G27" s="1243" t="s">
        <v>1069</v>
      </c>
      <c r="H27" s="1242">
        <f>SUM(I27:J27)</f>
        <v>0</v>
      </c>
      <c r="I27" s="1241"/>
      <c r="J27" s="1231"/>
      <c r="K27" s="1240"/>
      <c r="W27" s="1161">
        <v>11</v>
      </c>
    </row>
    <row customHeight="1" ht="11.549999999999999">
      <c r="F28" s="1236">
        <v>2</v>
      </c>
      <c r="G28" s="696" t="s">
        <v>1070</v>
      </c>
      <c r="H28" s="1242">
        <f>SUM(I28:J28)</f>
        <v>0</v>
      </c>
      <c r="I28" s="1242">
        <f>SUM(I29:I31)</f>
        <v>0</v>
      </c>
      <c r="J28" s="1231"/>
      <c r="K28" s="1240"/>
      <c r="W28" s="1161">
        <v>11</v>
      </c>
    </row>
    <row customHeight="1" ht="11.549999999999999">
      <c r="F29" s="1236" t="s">
        <v>733</v>
      </c>
      <c r="G29" s="1243" t="s">
        <v>1071</v>
      </c>
      <c r="H29" s="1242">
        <f>SUM(I29:J29)</f>
        <v>0</v>
      </c>
      <c r="I29" s="1241"/>
      <c r="J29" s="1231"/>
      <c r="K29" s="1240"/>
      <c r="W29" s="1161">
        <v>11</v>
      </c>
    </row>
    <row customHeight="1" ht="11.549999999999999">
      <c r="F30" s="1236" t="s">
        <v>332</v>
      </c>
      <c r="G30" s="1243" t="s">
        <v>1072</v>
      </c>
      <c r="H30" s="1242">
        <f>SUM(I30:J30)</f>
        <v>0</v>
      </c>
      <c r="I30" s="1241"/>
      <c r="J30" s="1231"/>
      <c r="K30" s="1240"/>
      <c r="W30" s="1161">
        <v>11</v>
      </c>
    </row>
    <row customHeight="1" ht="11.549999999999999">
      <c r="F31" s="1236" t="s">
        <v>335</v>
      </c>
      <c r="G31" s="1243" t="s">
        <v>1073</v>
      </c>
      <c r="H31" s="1242">
        <f>SUM(I31:J31)</f>
        <v>0</v>
      </c>
      <c r="I31" s="1241"/>
      <c r="J31" s="1231"/>
      <c r="K31" s="1240"/>
      <c r="W31" s="1161">
        <v>11</v>
      </c>
    </row>
    <row customHeight="1" ht="11.549999999999999">
      <c r="F32" s="1236">
        <v>3</v>
      </c>
      <c r="G32" s="696" t="s">
        <v>1074</v>
      </c>
      <c r="H32" s="1242">
        <f>SUM(I32:J32)</f>
        <v>0</v>
      </c>
      <c r="I32" s="1242">
        <f>SUM(I33:I34)</f>
        <v>0</v>
      </c>
      <c r="J32" s="1231"/>
      <c r="K32" s="1240"/>
      <c r="W32" s="1161">
        <v>11</v>
      </c>
    </row>
    <row customHeight="1" ht="48.29999999999999">
      <c r="F33" s="1236" t="s">
        <v>349</v>
      </c>
      <c r="G33" s="1243" t="s">
        <v>1075</v>
      </c>
      <c r="H33" s="1242">
        <f>SUM(I33:J33)</f>
        <v>0</v>
      </c>
      <c r="I33" s="1241"/>
      <c r="J33" s="1231"/>
      <c r="K33" s="1240"/>
      <c r="W33" s="1161">
        <v>46</v>
      </c>
    </row>
    <row customHeight="1" ht="11.549999999999999">
      <c r="F34" s="1236" t="s">
        <v>357</v>
      </c>
      <c r="G34" s="1243" t="s">
        <v>1076</v>
      </c>
      <c r="H34" s="1242">
        <f>SUM(I34:J34)</f>
        <v>0</v>
      </c>
      <c r="I34" s="1241"/>
      <c r="J34" s="1231"/>
      <c r="K34" s="1240"/>
      <c r="W34" s="1161">
        <v>11</v>
      </c>
    </row>
    <row customHeight="1" ht="11.549999999999999">
      <c r="F35" s="1236">
        <v>4</v>
      </c>
      <c r="G35" s="696" t="s">
        <v>1077</v>
      </c>
      <c r="H35" s="1242">
        <f>SUM(I35:J35)</f>
        <v>0</v>
      </c>
      <c r="I35" s="1241"/>
      <c r="J35" s="1231"/>
      <c r="K35" s="1240"/>
      <c r="W35" s="1161">
        <v>11</v>
      </c>
    </row>
    <row customHeight="1" ht="11.549999999999999">
      <c r="F36" s="1236"/>
      <c r="G36" s="699" t="s">
        <v>1078</v>
      </c>
      <c r="H36" s="1242">
        <f>SUM(I36:J36)</f>
        <v>0</v>
      </c>
      <c r="I36" s="1242">
        <f>SUM(I15,I28,I32,I35)</f>
        <v>0</v>
      </c>
      <c r="J36" s="1231"/>
      <c r="K36" s="1240"/>
      <c r="W36" s="1161">
        <v>11</v>
      </c>
    </row>
    <row customHeight="1" ht="29.25">
      <c r="F37" s="1237" t="s">
        <v>1079</v>
      </c>
      <c r="G37" s="2428" t="s">
        <v>1080</v>
      </c>
      <c r="H37" s="2428"/>
      <c r="I37" s="2428"/>
      <c r="J37" s="2428"/>
      <c r="K37" s="1240"/>
      <c r="W37" s="1161">
        <v>28</v>
      </c>
    </row>
    <row customHeight="1" ht="24">
      <c r="F38" s="1236" t="s">
        <v>111</v>
      </c>
      <c r="G38" s="696" t="s">
        <v>1081</v>
      </c>
      <c r="H38" s="1242">
        <f>SUM(I38:J38)</f>
        <v>0</v>
      </c>
      <c r="I38" s="1242">
        <f>SUM(I39,I44,I47)</f>
        <v>0</v>
      </c>
      <c r="J38" s="1231"/>
      <c r="K38" s="1240"/>
      <c r="W38" s="1161">
        <v>23</v>
      </c>
    </row>
    <row customHeight="1" ht="11.549999999999999">
      <c r="F39" s="1236" t="s">
        <v>1046</v>
      </c>
      <c r="G39" s="1243" t="s">
        <v>1045</v>
      </c>
      <c r="H39" s="1242">
        <f>SUM(I39:J39)</f>
        <v>0</v>
      </c>
      <c r="I39" s="1242">
        <f>SUM(I40:I43)</f>
        <v>0</v>
      </c>
      <c r="J39" s="1231"/>
      <c r="K39" s="1240"/>
      <c r="W39" s="1161">
        <v>11</v>
      </c>
    </row>
    <row customHeight="1" ht="24">
      <c r="F40" s="1236" t="s">
        <v>1082</v>
      </c>
      <c r="G40" s="1244" t="s">
        <v>1083</v>
      </c>
      <c r="H40" s="1242">
        <f>SUM(I40:J40)</f>
        <v>0</v>
      </c>
      <c r="I40" s="1241"/>
      <c r="J40" s="1231"/>
      <c r="K40" s="1240"/>
      <c r="W40" s="1161">
        <v>23</v>
      </c>
    </row>
    <row customHeight="1" ht="11.549999999999999">
      <c r="F41" s="1236" t="s">
        <v>1084</v>
      </c>
      <c r="G41" s="1244" t="s">
        <v>1085</v>
      </c>
      <c r="H41" s="1242">
        <f>SUM(I41:J41)</f>
        <v>0</v>
      </c>
      <c r="I41" s="1241"/>
      <c r="J41" s="1231"/>
      <c r="K41" s="1240"/>
      <c r="W41" s="1161">
        <v>11</v>
      </c>
    </row>
    <row customHeight="1" ht="11.549999999999999">
      <c r="F42" s="1236" t="s">
        <v>1086</v>
      </c>
      <c r="G42" s="1244" t="s">
        <v>1087</v>
      </c>
      <c r="H42" s="1242">
        <f>SUM(I42:J42)</f>
        <v>0</v>
      </c>
      <c r="I42" s="1241"/>
      <c r="J42" s="1231"/>
      <c r="K42" s="1240"/>
      <c r="W42" s="1161">
        <v>11</v>
      </c>
    </row>
    <row customHeight="1" ht="35.699999999999996">
      <c r="F43" s="1236" t="s">
        <v>1088</v>
      </c>
      <c r="G43" s="1244" t="s">
        <v>1089</v>
      </c>
      <c r="H43" s="1242">
        <f>SUM(I43:J43)</f>
        <v>0</v>
      </c>
      <c r="I43" s="1241"/>
      <c r="J43" s="1231"/>
      <c r="K43" s="1240"/>
      <c r="W43" s="1161">
        <v>34</v>
      </c>
    </row>
    <row customHeight="1" ht="11.549999999999999">
      <c r="F44" s="1236" t="s">
        <v>1048</v>
      </c>
      <c r="G44" s="1243" t="s">
        <v>1074</v>
      </c>
      <c r="H44" s="1242">
        <f>SUM(I44:J44)</f>
        <v>0</v>
      </c>
      <c r="I44" s="1242">
        <f>SUM(I45:I46)</f>
        <v>0</v>
      </c>
      <c r="J44" s="1231"/>
      <c r="K44" s="1240"/>
      <c r="W44" s="1161">
        <v>11</v>
      </c>
    </row>
    <row customHeight="1" ht="48.29999999999999">
      <c r="F45" s="1236" t="s">
        <v>1090</v>
      </c>
      <c r="G45" s="1244" t="s">
        <v>1075</v>
      </c>
      <c r="H45" s="1242">
        <f>SUM(I45:J45)</f>
        <v>0</v>
      </c>
      <c r="I45" s="1241"/>
      <c r="J45" s="1231"/>
      <c r="K45" s="1240"/>
      <c r="W45" s="1161">
        <v>46</v>
      </c>
    </row>
    <row customHeight="1" ht="11.549999999999999">
      <c r="F46" s="1236" t="s">
        <v>1091</v>
      </c>
      <c r="G46" s="1244" t="s">
        <v>1076</v>
      </c>
      <c r="H46" s="1242">
        <f>SUM(I46:J46)</f>
        <v>0</v>
      </c>
      <c r="I46" s="1241"/>
      <c r="J46" s="1231"/>
      <c r="K46" s="1240"/>
      <c r="W46" s="1161">
        <v>11</v>
      </c>
    </row>
    <row customHeight="1" ht="11.549999999999999">
      <c r="F47" s="1236" t="s">
        <v>1050</v>
      </c>
      <c r="G47" s="1243" t="s">
        <v>1092</v>
      </c>
      <c r="H47" s="1242">
        <f>SUM(I47:J47)</f>
        <v>0</v>
      </c>
      <c r="I47" s="1241"/>
      <c r="J47" s="1231"/>
      <c r="K47" s="1240"/>
      <c r="W47" s="1161">
        <v>11</v>
      </c>
    </row>
    <row customHeight="1" ht="24">
      <c r="F48" s="1236" t="s">
        <v>112</v>
      </c>
      <c r="G48" s="696" t="s">
        <v>1093</v>
      </c>
      <c r="H48" s="1242">
        <f>SUM(I48:J48)</f>
        <v>0</v>
      </c>
      <c r="I48" s="1242">
        <f>SUM(I49,I54,I57)</f>
        <v>0</v>
      </c>
      <c r="J48" s="1231"/>
      <c r="K48" s="1240"/>
      <c r="W48" s="1161">
        <v>23</v>
      </c>
    </row>
    <row customHeight="1" ht="11.549999999999999">
      <c r="F49" s="1236" t="s">
        <v>733</v>
      </c>
      <c r="G49" s="1243" t="s">
        <v>1045</v>
      </c>
      <c r="H49" s="1242">
        <f>SUM(I49:J49)</f>
        <v>0</v>
      </c>
      <c r="I49" s="1242">
        <f>SUM(I50:I53)</f>
        <v>0</v>
      </c>
      <c r="J49" s="1231"/>
      <c r="K49" s="1240"/>
      <c r="W49" s="1161">
        <v>11</v>
      </c>
    </row>
    <row customHeight="1" ht="24">
      <c r="F50" s="1236" t="s">
        <v>736</v>
      </c>
      <c r="G50" s="1244" t="s">
        <v>1083</v>
      </c>
      <c r="H50" s="1242">
        <f>SUM(I50:J50)</f>
        <v>0</v>
      </c>
      <c r="I50" s="1241"/>
      <c r="J50" s="1231"/>
      <c r="K50" s="1240"/>
      <c r="W50" s="1161">
        <v>23</v>
      </c>
    </row>
    <row customHeight="1" ht="11.549999999999999">
      <c r="F51" s="1236" t="s">
        <v>739</v>
      </c>
      <c r="G51" s="1244" t="s">
        <v>1085</v>
      </c>
      <c r="H51" s="1242">
        <f>SUM(I51:J51)</f>
        <v>0</v>
      </c>
      <c r="I51" s="1241"/>
      <c r="J51" s="1231"/>
      <c r="K51" s="1240"/>
      <c r="W51" s="1161">
        <v>11</v>
      </c>
    </row>
    <row customHeight="1" ht="11.549999999999999">
      <c r="F52" s="1236" t="s">
        <v>1094</v>
      </c>
      <c r="G52" s="1244" t="s">
        <v>1087</v>
      </c>
      <c r="H52" s="1242">
        <f>SUM(I52:J52)</f>
        <v>0</v>
      </c>
      <c r="I52" s="1241"/>
      <c r="J52" s="1231"/>
      <c r="K52" s="1240"/>
      <c r="W52" s="1161">
        <v>11</v>
      </c>
    </row>
    <row customHeight="1" ht="35.699999999999996">
      <c r="F53" s="1236" t="s">
        <v>1095</v>
      </c>
      <c r="G53" s="1244" t="s">
        <v>1089</v>
      </c>
      <c r="H53" s="1242">
        <f>SUM(I53:J53)</f>
        <v>0</v>
      </c>
      <c r="I53" s="1241"/>
      <c r="J53" s="1231"/>
      <c r="K53" s="1240"/>
      <c r="W53" s="1161">
        <v>34</v>
      </c>
    </row>
    <row customHeight="1" ht="11.549999999999999">
      <c r="F54" s="1236" t="s">
        <v>332</v>
      </c>
      <c r="G54" s="1243" t="s">
        <v>1074</v>
      </c>
      <c r="H54" s="1242">
        <f>SUM(I54:J54)</f>
        <v>0</v>
      </c>
      <c r="I54" s="1242">
        <f>SUM(I55:I56)</f>
        <v>0</v>
      </c>
      <c r="J54" s="1231"/>
      <c r="K54" s="1240"/>
      <c r="W54" s="1161">
        <v>11</v>
      </c>
    </row>
    <row customHeight="1" ht="48.29999999999999">
      <c r="F55" s="1236" t="s">
        <v>743</v>
      </c>
      <c r="G55" s="1244" t="s">
        <v>1075</v>
      </c>
      <c r="H55" s="1242">
        <f>SUM(I55:J55)</f>
        <v>0</v>
      </c>
      <c r="I55" s="1241"/>
      <c r="J55" s="1231"/>
      <c r="K55" s="1240"/>
      <c r="W55" s="1161">
        <v>46</v>
      </c>
    </row>
    <row customHeight="1" ht="11.549999999999999">
      <c r="F56" s="1236" t="s">
        <v>745</v>
      </c>
      <c r="G56" s="1244" t="s">
        <v>1076</v>
      </c>
      <c r="H56" s="1242">
        <f>SUM(I56:J56)</f>
        <v>0</v>
      </c>
      <c r="I56" s="1241"/>
      <c r="J56" s="1231"/>
      <c r="K56" s="1240"/>
      <c r="W56" s="1161">
        <v>11</v>
      </c>
    </row>
    <row customHeight="1" ht="11.549999999999999">
      <c r="F57" s="1236" t="s">
        <v>335</v>
      </c>
      <c r="G57" s="1243" t="s">
        <v>1092</v>
      </c>
      <c r="H57" s="1242">
        <f>SUM(I57:J57)</f>
        <v>0</v>
      </c>
      <c r="I57" s="1241"/>
      <c r="J57" s="1231"/>
      <c r="K57" s="1240"/>
      <c r="W57" s="1161">
        <v>11</v>
      </c>
    </row>
    <row customHeight="1" ht="11.549999999999999">
      <c r="F58" s="1236"/>
      <c r="G58" s="1245" t="s">
        <v>1078</v>
      </c>
      <c r="H58" s="1242">
        <f>SUM(I58:J58)</f>
        <v>0</v>
      </c>
      <c r="I58" s="1242">
        <f>SUM(I38,I48)</f>
        <v>0</v>
      </c>
      <c r="J58" s="1231"/>
      <c r="K58" s="1240"/>
      <c r="W58" s="1161">
        <v>11</v>
      </c>
    </row>
    <row customHeight="1" ht="10.5" hidden="1">
      <c r="A59" s="1172" t="s">
        <v>83</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8DD14-5096-0008-3CBC-0.2438181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ИМУП «ПОСЖИЛКОМСЕРВИС»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325</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89</v>
      </c>
      <c r="G11" s="2211" t="s">
        <v>1098</v>
      </c>
      <c r="H11" s="2443" t="s">
        <v>1099</v>
      </c>
      <c r="I11" s="2443" t="s">
        <v>1100</v>
      </c>
      <c r="J11" s="2444"/>
      <c r="K11" s="2444"/>
      <c r="L11" s="2444"/>
      <c r="M11" s="2444"/>
      <c r="N11" s="2444"/>
      <c r="O11" s="2215" t="s">
        <v>1101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1102</v>
      </c>
      <c r="P12" s="2215"/>
      <c r="Q12" s="2215"/>
      <c r="R12" s="2215"/>
      <c r="S12" s="2215" t="s">
        <v>1103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1104</v>
      </c>
      <c r="BU12" s="2393"/>
      <c r="BV12" s="2393"/>
      <c r="BW12" s="2439"/>
      <c r="BX12" s="2392" t="s">
        <v>1105</v>
      </c>
      <c r="BY12" s="2393"/>
      <c r="BZ12" s="2393"/>
      <c r="CA12" s="2439"/>
      <c r="CB12" s="2392" t="s">
        <v>1106</v>
      </c>
      <c r="CC12" s="2439"/>
      <c r="CD12" s="2392" t="s">
        <v>1107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1108</v>
      </c>
      <c r="CZ12" s="2393"/>
      <c r="DA12" s="2393"/>
      <c r="DB12" s="2393"/>
      <c r="DC12" s="2393"/>
      <c r="DD12" s="2439"/>
      <c r="DE12" s="2392" t="s">
        <v>1109</v>
      </c>
      <c r="DF12" s="2439"/>
      <c r="DG12" s="2392" t="s">
        <v>1107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1110</v>
      </c>
      <c r="P13" s="2215"/>
      <c r="Q13" s="2215"/>
      <c r="R13" s="2215"/>
      <c r="S13" s="2342" t="s">
        <v>1111</v>
      </c>
      <c r="T13" s="2394"/>
      <c r="U13" s="2133" t="s">
        <v>1112</v>
      </c>
      <c r="V13" s="2133"/>
      <c r="W13" s="2133"/>
      <c r="X13" s="2133"/>
      <c r="Y13" s="2133" t="s">
        <v>1113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1114</v>
      </c>
      <c r="BU13" s="2394"/>
      <c r="BV13" s="2342" t="s">
        <v>1115</v>
      </c>
      <c r="BW13" s="2394"/>
      <c r="BX13" s="2342" t="s">
        <v>1116</v>
      </c>
      <c r="BY13" s="2394"/>
      <c r="BZ13" s="2342" t="s">
        <v>1117</v>
      </c>
      <c r="CA13" s="2394"/>
      <c r="CB13" s="2342" t="s">
        <v>1118</v>
      </c>
      <c r="CC13" s="2394"/>
      <c r="CD13" s="2342" t="s">
        <v>1119</v>
      </c>
      <c r="CE13" s="2394"/>
      <c r="CF13" s="2342" t="s">
        <v>1120</v>
      </c>
      <c r="CG13" s="2394"/>
      <c r="CH13" s="2392" t="s">
        <v>1121</v>
      </c>
      <c r="CI13" s="2393"/>
      <c r="CJ13" s="2393"/>
      <c r="CK13" s="2439"/>
      <c r="CL13" s="2442"/>
      <c r="CM13" s="2440"/>
      <c r="CN13" s="2440"/>
      <c r="CO13" s="2440"/>
      <c r="CP13" s="2440"/>
      <c r="CQ13" s="2440"/>
      <c r="CR13" s="2440"/>
      <c r="CS13" s="2440"/>
      <c r="CT13" s="2440"/>
      <c r="CU13" s="2440"/>
      <c r="CV13" s="2440"/>
      <c r="CW13" s="2440"/>
      <c r="CX13" s="2459"/>
      <c r="CY13" s="2342" t="s">
        <v>1122</v>
      </c>
      <c r="CZ13" s="2394"/>
      <c r="DA13" s="2342" t="s">
        <v>1123</v>
      </c>
      <c r="DB13" s="2394"/>
      <c r="DC13" s="2342" t="s">
        <v>1124</v>
      </c>
      <c r="DD13" s="2394"/>
      <c r="DE13" s="2342" t="s">
        <v>1125</v>
      </c>
      <c r="DF13" s="2394"/>
      <c r="DG13" s="2392" t="s">
        <v>1126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1127</v>
      </c>
      <c r="P14" s="2394"/>
      <c r="Q14" s="2342" t="s">
        <v>1128</v>
      </c>
      <c r="R14" s="2394"/>
      <c r="S14" s="2343"/>
      <c r="T14" s="2219"/>
      <c r="U14" s="2342" t="s">
        <v>860</v>
      </c>
      <c r="V14" s="2394"/>
      <c r="W14" s="2342" t="s">
        <v>863</v>
      </c>
      <c r="X14" s="2394"/>
      <c r="Y14" s="2342" t="s">
        <v>860</v>
      </c>
      <c r="Z14" s="2394"/>
      <c r="AA14" s="2342" t="s">
        <v>870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1129</v>
      </c>
      <c r="CI14" s="2394"/>
      <c r="CJ14" s="2342" t="s">
        <v>1130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1131</v>
      </c>
      <c r="DH14" s="2394"/>
      <c r="DI14" s="2342" t="s">
        <v>1132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850</v>
      </c>
      <c r="P16" s="2439"/>
      <c r="Q16" s="2392" t="s">
        <v>852</v>
      </c>
      <c r="R16" s="2439"/>
      <c r="S16" s="2392" t="s">
        <v>856</v>
      </c>
      <c r="T16" s="2439"/>
      <c r="U16" s="2392" t="s">
        <v>861</v>
      </c>
      <c r="V16" s="2439"/>
      <c r="W16" s="2392" t="s">
        <v>864</v>
      </c>
      <c r="X16" s="2439"/>
      <c r="Y16" s="2392" t="s">
        <v>868</v>
      </c>
      <c r="Z16" s="2439"/>
      <c r="AA16" s="2392" t="s">
        <v>871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583</v>
      </c>
      <c r="BU16" s="2439"/>
      <c r="BV16" s="2392" t="s">
        <v>583</v>
      </c>
      <c r="BW16" s="2439"/>
      <c r="BX16" s="2392" t="s">
        <v>583</v>
      </c>
      <c r="BY16" s="2439"/>
      <c r="BZ16" s="2392" t="s">
        <v>583</v>
      </c>
      <c r="CA16" s="2439"/>
      <c r="CB16" s="2392" t="s">
        <v>1133</v>
      </c>
      <c r="CC16" s="2439"/>
      <c r="CD16" s="2392" t="s">
        <v>583</v>
      </c>
      <c r="CE16" s="2439"/>
      <c r="CF16" s="2392" t="s">
        <v>1134</v>
      </c>
      <c r="CG16" s="2439"/>
      <c r="CH16" s="2392" t="s">
        <v>1135</v>
      </c>
      <c r="CI16" s="2439"/>
      <c r="CJ16" s="2392" t="s">
        <v>1135</v>
      </c>
      <c r="CK16" s="2439"/>
      <c r="CL16" s="2442"/>
      <c r="CM16" s="2440"/>
      <c r="CN16" s="2440"/>
      <c r="CO16" s="2440"/>
      <c r="CP16" s="2440"/>
      <c r="CQ16" s="2440"/>
      <c r="CR16" s="2440"/>
      <c r="CS16" s="2440"/>
      <c r="CT16" s="2440"/>
      <c r="CU16" s="2440"/>
      <c r="CV16" s="2440"/>
      <c r="CW16" s="2440"/>
      <c r="CX16" s="2459"/>
      <c r="CY16" s="2342" t="s">
        <v>583</v>
      </c>
      <c r="CZ16" s="2394"/>
      <c r="DA16" s="2342" t="s">
        <v>583</v>
      </c>
      <c r="DB16" s="2394"/>
      <c r="DC16" s="2342" t="s">
        <v>583</v>
      </c>
      <c r="DD16" s="2394"/>
      <c r="DE16" s="2392" t="s">
        <v>1133</v>
      </c>
      <c r="DF16" s="2439"/>
      <c r="DG16" s="2392" t="s">
        <v>1136</v>
      </c>
      <c r="DH16" s="2439"/>
      <c r="DI16" s="2392" t="s">
        <v>1136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1137</v>
      </c>
      <c r="P17" s="1197" t="s">
        <v>1138</v>
      </c>
      <c r="Q17" s="1197" t="s">
        <v>1137</v>
      </c>
      <c r="R17" s="1197" t="s">
        <v>1138</v>
      </c>
      <c r="S17" s="1197" t="s">
        <v>1137</v>
      </c>
      <c r="T17" s="1197" t="s">
        <v>1138</v>
      </c>
      <c r="U17" s="1197" t="s">
        <v>1137</v>
      </c>
      <c r="V17" s="1197" t="s">
        <v>1138</v>
      </c>
      <c r="W17" s="1197" t="s">
        <v>1137</v>
      </c>
      <c r="X17" s="1197" t="s">
        <v>1138</v>
      </c>
      <c r="Y17" s="1197" t="s">
        <v>1137</v>
      </c>
      <c r="Z17" s="1197" t="s">
        <v>1138</v>
      </c>
      <c r="AA17" s="1197" t="s">
        <v>1137</v>
      </c>
      <c r="AB17" s="1197" t="s">
        <v>1138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1137</v>
      </c>
      <c r="BU17" s="1197" t="s">
        <v>1138</v>
      </c>
      <c r="BV17" s="1197" t="s">
        <v>1137</v>
      </c>
      <c r="BW17" s="1197" t="s">
        <v>1138</v>
      </c>
      <c r="BX17" s="1197" t="s">
        <v>1137</v>
      </c>
      <c r="BY17" s="1197" t="s">
        <v>1138</v>
      </c>
      <c r="BZ17" s="1197" t="s">
        <v>1137</v>
      </c>
      <c r="CA17" s="1197" t="s">
        <v>1138</v>
      </c>
      <c r="CB17" s="1197" t="s">
        <v>1137</v>
      </c>
      <c r="CC17" s="1197" t="s">
        <v>1138</v>
      </c>
      <c r="CD17" s="1197" t="s">
        <v>1137</v>
      </c>
      <c r="CE17" s="1197" t="s">
        <v>1138</v>
      </c>
      <c r="CF17" s="1197" t="s">
        <v>1137</v>
      </c>
      <c r="CG17" s="1197" t="s">
        <v>1138</v>
      </c>
      <c r="CH17" s="1197" t="s">
        <v>1137</v>
      </c>
      <c r="CI17" s="1197" t="s">
        <v>1138</v>
      </c>
      <c r="CJ17" s="1197" t="s">
        <v>1137</v>
      </c>
      <c r="CK17" s="1197" t="s">
        <v>1138</v>
      </c>
      <c r="CL17" s="2442"/>
      <c r="CM17" s="2440"/>
      <c r="CN17" s="2440"/>
      <c r="CO17" s="2440"/>
      <c r="CP17" s="2440"/>
      <c r="CQ17" s="2440"/>
      <c r="CR17" s="2440"/>
      <c r="CS17" s="2440"/>
      <c r="CT17" s="2440"/>
      <c r="CU17" s="2440"/>
      <c r="CV17" s="2440"/>
      <c r="CW17" s="2440"/>
      <c r="CX17" s="2459"/>
      <c r="CY17" s="1197" t="s">
        <v>1137</v>
      </c>
      <c r="CZ17" s="1197" t="s">
        <v>1138</v>
      </c>
      <c r="DA17" s="1197" t="s">
        <v>1137</v>
      </c>
      <c r="DB17" s="1197" t="s">
        <v>1138</v>
      </c>
      <c r="DC17" s="1197" t="s">
        <v>1137</v>
      </c>
      <c r="DD17" s="1197" t="s">
        <v>1138</v>
      </c>
      <c r="DE17" s="1197" t="s">
        <v>1137</v>
      </c>
      <c r="DF17" s="1197" t="s">
        <v>1138</v>
      </c>
      <c r="DG17" s="1197" t="s">
        <v>1137</v>
      </c>
      <c r="DH17" s="1197" t="s">
        <v>1138</v>
      </c>
      <c r="DI17" s="1197" t="s">
        <v>1137</v>
      </c>
      <c r="DJ17" s="1197" t="s">
        <v>1138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401</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83</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35407-6C03-6076-A842-0.DCDD9C5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173</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ИМУП «ПОСЖИЛКОМСЕРВИС»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119</v>
      </c>
      <c r="S8" s="511">
        <v>1</v>
      </c>
    </row>
    <row customHeight="1" ht="15.75">
      <c r="C9" s="182"/>
      <c r="D9" s="717"/>
      <c r="E9" s="2373" t="s">
        <v>107</v>
      </c>
      <c r="F9" s="2374"/>
      <c r="G9" s="822" t="str">
        <f>IF(G8="","",INDEX(DIFFERENTIATION_UNMERGE_VD,MATCH(G8,DIFFERENTIATION_ID_DIFF,0)))</f>
        <v/>
      </c>
      <c r="H9" s="822">
        <f>IF(H8="","",INDEX(DIFFERENTIATION_UNMERGE_VD,MATCH(H8,DIFFERENTIATION_ID_DIFF,0)))</f>
        <v>0</v>
      </c>
      <c r="I9" s="2133" t="s">
        <v>326</v>
      </c>
      <c r="S9" s="511">
        <v>15</v>
      </c>
    </row>
    <row s="1641" customFormat="1" customHeight="1" ht="15.75">
      <c r="A10" s="765"/>
      <c r="C10" s="182"/>
      <c r="D10" s="717"/>
      <c r="E10" s="2373" t="s">
        <v>589</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590</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325</v>
      </c>
      <c r="E12" s="2376"/>
      <c r="F12" s="2376"/>
      <c r="G12" s="893"/>
      <c r="H12" s="893"/>
      <c r="I12" s="2133"/>
      <c r="R12" s="681"/>
      <c r="S12" s="764">
        <v>15</v>
      </c>
    </row>
    <row customHeight="1" ht="35.699999999999996">
      <c r="C13" s="182"/>
      <c r="D13" s="767" t="s">
        <v>89</v>
      </c>
      <c r="E13" s="766" t="s">
        <v>327</v>
      </c>
      <c r="F13" s="766" t="s">
        <v>591</v>
      </c>
      <c r="G13" s="814" t="s">
        <v>328</v>
      </c>
      <c r="H13" s="760" t="s">
        <v>328</v>
      </c>
      <c r="I13" s="2133"/>
      <c r="S13" s="511">
        <v>34</v>
      </c>
    </row>
    <row customHeight="1" ht="15" hidden="1">
      <c r="C14" s="182"/>
      <c r="D14" s="599" t="s">
        <v>111</v>
      </c>
      <c r="E14" s="599" t="s">
        <v>112</v>
      </c>
      <c r="F14" s="599" t="s">
        <v>91</v>
      </c>
      <c r="G14" s="665" t="str">
        <f>G1&amp;".1"</f>
        <v>.1</v>
      </c>
      <c r="H14" s="665" t="str">
        <f>H1&amp;".1"</f>
        <v>4.1</v>
      </c>
      <c r="I14" s="295"/>
      <c r="S14" s="511">
        <v>0</v>
      </c>
    </row>
    <row customHeight="1" ht="15.75">
      <c r="A15" s="511"/>
      <c r="C15" s="532"/>
      <c r="D15" s="527">
        <v>1</v>
      </c>
      <c r="E15" s="1936" t="str">
        <f>TP_P_A</f>
        <v>Количество поданных заявок</v>
      </c>
      <c r="F15" s="527" t="s">
        <v>1139</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1139</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1139</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331</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1140</v>
      </c>
      <c r="E20" s="694"/>
      <c r="F20" s="515"/>
      <c r="G20" s="515"/>
      <c r="H20" s="515"/>
      <c r="I20" s="1769"/>
      <c r="S20" s="511">
        <v>0</v>
      </c>
    </row>
    <row customHeight="1" ht="29.25">
      <c r="C21" s="457"/>
      <c r="D21" s="545" t="s">
        <v>338</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1141</v>
      </c>
      <c r="F22" s="578"/>
      <c r="G22" s="578"/>
      <c r="H22" s="578"/>
      <c r="I22" s="2177"/>
      <c r="R22" s="511"/>
      <c r="S22" s="511">
        <v>15</v>
      </c>
    </row>
    <row customHeight="1" ht="22.5" hidden="1">
      <c r="A23" s="455" t="s">
        <v>83</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74741-FE3D-37CF-DD7A-0.DF6F4C4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ИМУП «ПОСЖИЛКОМСЕРВИС»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325</v>
      </c>
      <c r="E9" s="2215"/>
      <c r="F9" s="2215"/>
      <c r="G9" s="2395" t="s">
        <v>326</v>
      </c>
      <c r="Q9" s="89">
        <v>14</v>
      </c>
    </row>
    <row customHeight="1" ht="24">
      <c r="C10" s="102"/>
      <c r="D10" s="111" t="s">
        <v>89</v>
      </c>
      <c r="E10" s="114" t="s">
        <v>327</v>
      </c>
      <c r="F10" s="114" t="s">
        <v>415</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331</v>
      </c>
      <c r="G12" s="157"/>
      <c r="Q12" s="89">
        <v>62</v>
      </c>
    </row>
    <row customHeight="1" ht="24">
      <c r="A13" s="198"/>
      <c r="C13" s="102"/>
      <c r="D13" s="153" t="s">
        <v>1046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331</v>
      </c>
      <c r="G13" s="157"/>
      <c r="Q13" s="89">
        <v>23</v>
      </c>
    </row>
    <row customHeight="1" ht="14.699999999999998">
      <c r="A14" s="198"/>
      <c r="C14" s="102"/>
      <c r="D14" s="153" t="s">
        <v>1082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1142</v>
      </c>
      <c r="F15" s="207"/>
      <c r="G15" s="2177"/>
      <c r="Q15" s="89">
        <v>15</v>
      </c>
    </row>
    <row customHeight="1" ht="14.699999999999998">
      <c r="A16" s="198"/>
      <c r="C16" s="102"/>
      <c r="D16" s="153" t="s">
        <v>1048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331</v>
      </c>
      <c r="G16" s="343"/>
      <c r="Q16" s="89">
        <v>14</v>
      </c>
    </row>
    <row customHeight="1" ht="14.699999999999998">
      <c r="A17" s="198"/>
      <c r="C17" s="102"/>
      <c r="D17" s="153" t="s">
        <v>1090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1143</v>
      </c>
      <c r="F18" s="344"/>
      <c r="G18" s="2177"/>
      <c r="I18" s="356"/>
      <c r="J18" s="356"/>
      <c r="Q18" s="348">
        <v>21</v>
      </c>
    </row>
    <row s="1641" customFormat="1" customHeight="1" ht="256.5" hidden="1">
      <c r="A19" s="349"/>
      <c r="B19" s="423"/>
      <c r="C19" s="382"/>
      <c r="D19" s="890" t="s">
        <v>1050</v>
      </c>
      <c r="E19" s="889" t="s">
        <v>1144</v>
      </c>
      <c r="F19" s="391"/>
      <c r="G19" s="343" t="s">
        <v>1145</v>
      </c>
      <c r="I19" s="506"/>
      <c r="J19" s="506"/>
      <c r="Q19" s="764">
        <v>0</v>
      </c>
    </row>
    <row s="1641" customFormat="1" customHeight="1" ht="14.699999999999998">
      <c r="A20" s="349"/>
      <c r="B20" s="152"/>
      <c r="C20" s="313"/>
      <c r="D20" s="891">
        <v>2</v>
      </c>
      <c r="E20" s="336" t="s">
        <v>1146</v>
      </c>
      <c r="F20" s="204" t="s">
        <v>331</v>
      </c>
      <c r="G20" s="343"/>
      <c r="I20" s="356"/>
      <c r="J20" s="356"/>
      <c r="Q20" s="348">
        <v>14</v>
      </c>
    </row>
    <row s="1641" customFormat="1" customHeight="1" ht="18.75" hidden="1">
      <c r="A21" s="349"/>
      <c r="B21" s="152"/>
      <c r="C21" s="313"/>
      <c r="D21" s="339" t="s">
        <v>661</v>
      </c>
      <c r="E21" s="338"/>
      <c r="F21" s="337"/>
      <c r="G21" s="347"/>
      <c r="H21" s="340"/>
      <c r="I21" s="356"/>
      <c r="J21" s="356"/>
      <c r="Q21" s="348">
        <v>0</v>
      </c>
    </row>
    <row customHeight="1" ht="15.75">
      <c r="A22" s="198"/>
      <c r="C22" s="102"/>
      <c r="D22" s="115"/>
      <c r="E22" s="209" t="s">
        <v>347</v>
      </c>
      <c r="F22" s="344"/>
      <c r="G22" s="345"/>
      <c r="Q22" s="89">
        <v>15</v>
      </c>
    </row>
    <row s="1641" customFormat="1" customHeight="1" ht="22.5" hidden="1">
      <c r="A23" s="349"/>
      <c r="B23" s="1166"/>
      <c r="C23" s="382"/>
      <c r="D23" s="1679" t="s">
        <v>112</v>
      </c>
      <c r="E23" s="203" t="s">
        <v>1147</v>
      </c>
      <c r="F23" s="1676" t="s">
        <v>331</v>
      </c>
      <c r="G23" s="351"/>
      <c r="I23" s="1630"/>
      <c r="J23" s="1630"/>
      <c r="Q23" s="1637">
        <v>0</v>
      </c>
    </row>
    <row s="1641" customFormat="1" customHeight="1" ht="14.25" hidden="1">
      <c r="A24" s="349"/>
      <c r="B24" s="1166"/>
      <c r="C24" s="382"/>
      <c r="D24" s="1679" t="s">
        <v>733</v>
      </c>
      <c r="E24" s="1678" t="s">
        <v>1148</v>
      </c>
      <c r="F24" s="1676" t="s">
        <v>331</v>
      </c>
      <c r="G24" s="343"/>
      <c r="I24" s="1630"/>
      <c r="J24" s="1630"/>
      <c r="Q24" s="1637">
        <v>0</v>
      </c>
    </row>
    <row s="1641" customFormat="1" customHeight="1" ht="14.25" hidden="1">
      <c r="A25" s="349"/>
      <c r="B25" s="1166"/>
      <c r="C25" s="382"/>
      <c r="D25" s="1679" t="s">
        <v>736</v>
      </c>
      <c r="E25" s="201"/>
      <c r="F25" s="391"/>
      <c r="G25" s="2175" t="s">
        <v>1149</v>
      </c>
      <c r="I25" s="1630"/>
      <c r="J25" s="1630"/>
      <c r="Q25" s="1637">
        <v>0</v>
      </c>
    </row>
    <row s="1641" customFormat="1" customHeight="1" ht="22.5" hidden="1">
      <c r="A26" s="349"/>
      <c r="B26" s="1166"/>
      <c r="C26" s="382"/>
      <c r="D26" s="353"/>
      <c r="E26" s="355" t="s">
        <v>1150</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83</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7D743-46B7-79D8-B9FA-0.F649B80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173</v>
      </c>
      <c r="D2" s="1679"/>
      <c r="E2" s="205"/>
      <c r="F2" s="1676"/>
      <c r="G2" s="1676" t="s">
        <v>331</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173</v>
      </c>
      <c r="D4" s="1679"/>
      <c r="E4" s="211" t="s">
        <v>1151</v>
      </c>
      <c r="F4" s="1676"/>
      <c r="G4" s="263"/>
      <c r="H4" s="1676" t="s">
        <v>331</v>
      </c>
      <c r="K4" s="1630"/>
      <c r="L4" s="1630"/>
      <c r="M4" s="1637">
        <v>0</v>
      </c>
    </row>
    <row s="1641" customFormat="1" customHeight="1" ht="14.25" hidden="1">
      <c r="A5" s="1368"/>
      <c r="B5" s="1166"/>
      <c r="C5" s="350"/>
      <c r="K5" s="1630"/>
      <c r="L5" s="1630"/>
      <c r="M5" s="1637">
        <v>0</v>
      </c>
    </row>
    <row s="1641" customFormat="1" customHeight="1" ht="18.75" hidden="1">
      <c r="A6" s="1689"/>
      <c r="B6" s="1166"/>
      <c r="C6" s="1736" t="s">
        <v>173</v>
      </c>
      <c r="D6" s="1679"/>
      <c r="E6" s="212" t="s">
        <v>1152</v>
      </c>
      <c r="F6" s="1676"/>
      <c r="G6" s="263"/>
      <c r="H6" s="1676" t="s">
        <v>331</v>
      </c>
      <c r="K6" s="1630"/>
      <c r="L6" s="1630"/>
      <c r="M6" s="1637">
        <v>0</v>
      </c>
    </row>
    <row s="1641" customFormat="1" customHeight="1" ht="14.25" hidden="1">
      <c r="A7" s="1368"/>
      <c r="B7" s="1166"/>
      <c r="C7" s="350"/>
      <c r="K7" s="1630"/>
      <c r="L7" s="1630"/>
      <c r="M7" s="1637">
        <v>0</v>
      </c>
    </row>
    <row s="1641" customFormat="1" customHeight="1" ht="18.75" hidden="1">
      <c r="A8" s="1689"/>
      <c r="B8" s="1166"/>
      <c r="C8" s="1736" t="s">
        <v>173</v>
      </c>
      <c r="D8" s="1679"/>
      <c r="E8" s="212" t="s">
        <v>1153</v>
      </c>
      <c r="F8" s="1676"/>
      <c r="G8" s="263"/>
      <c r="H8" s="1676" t="s">
        <v>331</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173</v>
      </c>
      <c r="D10" s="1679"/>
      <c r="E10" s="212" t="s">
        <v>1154</v>
      </c>
      <c r="F10" s="1676"/>
      <c r="G10" s="1680"/>
      <c r="H10" s="1676" t="s">
        <v>331</v>
      </c>
      <c r="K10" s="1630"/>
      <c r="L10" s="1630" t="s">
        <v>1155</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ИМУП «ПОСЖИЛКОМСЕРВИС»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325</v>
      </c>
      <c r="E18" s="2215"/>
      <c r="F18" s="2215"/>
      <c r="G18" s="2215"/>
      <c r="H18" s="2215"/>
      <c r="I18" s="2395" t="s">
        <v>326</v>
      </c>
      <c r="M18" s="89">
        <v>21</v>
      </c>
    </row>
    <row customHeight="1" ht="22.049999999999997">
      <c r="C19" s="102"/>
      <c r="D19" s="111" t="s">
        <v>89</v>
      </c>
      <c r="E19" s="114" t="s">
        <v>327</v>
      </c>
      <c r="F19" s="114"/>
      <c r="G19" s="114" t="s">
        <v>328</v>
      </c>
      <c r="H19" s="114" t="s">
        <v>415</v>
      </c>
      <c r="I19" s="2395"/>
      <c r="M19" s="89">
        <v>21</v>
      </c>
    </row>
    <row customHeight="1" ht="12" hidden="1">
      <c r="C20" s="102"/>
      <c r="D20" s="93"/>
      <c r="E20" s="93"/>
      <c r="F20" s="93"/>
      <c r="G20" s="93"/>
      <c r="H20" s="93"/>
      <c r="I20" s="93"/>
      <c r="M20" s="89">
        <v>0</v>
      </c>
    </row>
    <row customHeight="1" ht="14.699999999999998">
      <c r="A21" s="1689"/>
      <c r="C21" s="102"/>
      <c r="D21" s="153">
        <v>1</v>
      </c>
      <c r="E21" s="2467" t="s">
        <v>1156</v>
      </c>
      <c r="F21" s="2467"/>
      <c r="G21" s="2467"/>
      <c r="H21" s="2467"/>
      <c r="I21" s="214"/>
      <c r="M21" s="89">
        <v>14</v>
      </c>
    </row>
    <row customHeight="1" ht="21">
      <c r="A22" s="1689"/>
      <c r="C22" s="102"/>
      <c r="D22" s="153" t="s">
        <v>1046</v>
      </c>
      <c r="E22" s="200" t="s">
        <v>1157</v>
      </c>
      <c r="F22" s="204"/>
      <c r="G22" s="1743"/>
      <c r="H22" s="204" t="s">
        <v>331</v>
      </c>
      <c r="I22" s="157" t="s">
        <v>1158</v>
      </c>
      <c r="M22" s="89">
        <v>20</v>
      </c>
    </row>
    <row customHeight="1" ht="60">
      <c r="A23" s="1689"/>
      <c r="C23" s="102"/>
      <c r="D23" s="153" t="s">
        <v>1048</v>
      </c>
      <c r="E23" s="200" t="s">
        <v>1159</v>
      </c>
      <c r="F23" s="204"/>
      <c r="G23" s="263"/>
      <c r="H23" s="219"/>
      <c r="I23" s="264" t="s">
        <v>1160</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331</v>
      </c>
      <c r="H24" s="219"/>
      <c r="I24" s="265" t="s">
        <v>656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349</v>
      </c>
      <c r="E26" s="205"/>
      <c r="F26" s="204"/>
      <c r="G26" s="204" t="s">
        <v>331</v>
      </c>
      <c r="H26" s="219"/>
      <c r="I26" s="2175" t="s">
        <v>1161</v>
      </c>
      <c r="M26" s="89">
        <v>14</v>
      </c>
    </row>
    <row customHeight="1" ht="15.75">
      <c r="A27" s="1689" t="s">
        <v>111</v>
      </c>
      <c r="C27" s="102"/>
      <c r="D27" s="115"/>
      <c r="E27" s="209" t="s">
        <v>347</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778</v>
      </c>
      <c r="E29" s="211" t="s">
        <v>1151</v>
      </c>
      <c r="F29" s="204"/>
      <c r="G29" s="263"/>
      <c r="H29" s="204" t="s">
        <v>331</v>
      </c>
      <c r="I29" s="2175" t="s">
        <v>1162</v>
      </c>
      <c r="M29" s="89">
        <v>20</v>
      </c>
    </row>
    <row customHeight="1" ht="15.75">
      <c r="A30" s="1689" t="s">
        <v>112</v>
      </c>
      <c r="C30" s="102"/>
      <c r="D30" s="115"/>
      <c r="E30" s="209" t="s">
        <v>347</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338</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1163</v>
      </c>
      <c r="E33" s="212" t="s">
        <v>1152</v>
      </c>
      <c r="F33" s="204"/>
      <c r="G33" s="263"/>
      <c r="H33" s="204" t="s">
        <v>331</v>
      </c>
      <c r="I33" s="2175" t="s">
        <v>1164</v>
      </c>
      <c r="M33" s="89">
        <v>14</v>
      </c>
    </row>
    <row customHeight="1" ht="15.75">
      <c r="A34" s="1689" t="s">
        <v>91</v>
      </c>
      <c r="C34" s="102"/>
      <c r="D34" s="115"/>
      <c r="E34" s="210" t="s">
        <v>347</v>
      </c>
      <c r="F34" s="206"/>
      <c r="G34" s="206"/>
      <c r="H34" s="207"/>
      <c r="I34" s="2177"/>
      <c r="M34" s="89">
        <v>15</v>
      </c>
    </row>
    <row customHeight="1" ht="25.2">
      <c r="A35" s="1689"/>
      <c r="C35" s="102"/>
      <c r="D35" s="153" t="s">
        <v>906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1165</v>
      </c>
      <c r="E36" s="212" t="s">
        <v>1153</v>
      </c>
      <c r="F36" s="204"/>
      <c r="G36" s="263"/>
      <c r="H36" s="204" t="s">
        <v>331</v>
      </c>
      <c r="I36" s="2149" t="s">
        <v>1166</v>
      </c>
      <c r="M36" s="89">
        <v>14</v>
      </c>
    </row>
    <row customHeight="1" ht="15.75">
      <c r="A37" s="1689" t="s">
        <v>92</v>
      </c>
      <c r="C37" s="102"/>
      <c r="D37" s="115"/>
      <c r="E37" s="210" t="s">
        <v>347</v>
      </c>
      <c r="F37" s="206"/>
      <c r="G37" s="206"/>
      <c r="H37" s="207"/>
      <c r="I37" s="2149"/>
      <c r="M37" s="89">
        <v>15</v>
      </c>
    </row>
    <row customHeight="1" ht="27.299999999999997">
      <c r="A38" s="1689"/>
      <c r="C38" s="102"/>
      <c r="D38" s="153" t="s">
        <v>907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908</v>
      </c>
      <c r="E39" s="212" t="s">
        <v>1154</v>
      </c>
      <c r="F39" s="204"/>
      <c r="G39" s="213"/>
      <c r="H39" s="204" t="s">
        <v>331</v>
      </c>
      <c r="I39" s="2175" t="s">
        <v>1167</v>
      </c>
      <c r="L39" s="161" t="s">
        <v>1155</v>
      </c>
      <c r="M39" s="89">
        <v>14</v>
      </c>
    </row>
    <row customHeight="1" ht="15.75">
      <c r="A40" s="1689" t="s">
        <v>113</v>
      </c>
      <c r="C40" s="102"/>
      <c r="D40" s="115"/>
      <c r="E40" s="210" t="s">
        <v>347</v>
      </c>
      <c r="F40" s="206"/>
      <c r="G40" s="206"/>
      <c r="H40" s="207"/>
      <c r="I40" s="2177"/>
      <c r="M40" s="89">
        <v>15</v>
      </c>
    </row>
    <row s="1829" customFormat="1" customHeight="1" ht="3">
      <c r="A41" s="1689"/>
      <c r="K41" s="202"/>
      <c r="L41" s="202"/>
      <c r="M41" s="146">
        <v>3</v>
      </c>
    </row>
    <row customHeight="1" ht="26.25">
      <c r="D42" s="1687" t="s">
        <v>828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83</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5E6C4-4BDA-B6A1-731D-0.222A5C66}" mc:Ignorable="x14ac xr xr2 xr3">
  <sheetPr>
    <tabColor theme="6" tint="0.4"/>
  </sheetPr>
  <dimension ref="A1:AH482"/>
  <sheetViews>
    <sheetView topLeftCell="A1" showGridLines="0" zoomScale="60" workbookViewId="0">
      <selection activeCell="K125" sqref="K125"/>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331</v>
      </c>
      <c r="M2" s="1881"/>
      <c r="N2" s="340"/>
      <c r="O2" s="1630"/>
      <c r="P2" s="1630"/>
      <c r="AH2" s="1637">
        <v>0</v>
      </c>
    </row>
    <row s="1641" customFormat="1" customHeight="1" ht="18.75" hidden="1">
      <c r="A3" s="1786"/>
      <c r="B3" s="1786"/>
      <c r="C3" s="375" t="s">
        <v>1168</v>
      </c>
      <c r="D3" s="350"/>
      <c r="E3" s="1037"/>
      <c r="F3" s="1037"/>
      <c r="G3" s="2433"/>
      <c r="H3" s="1506"/>
      <c r="I3" s="657" t="s">
        <v>1169</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331</v>
      </c>
      <c r="M5" s="1881"/>
      <c r="N5" s="340"/>
      <c r="O5" s="1630"/>
      <c r="P5" s="1630"/>
      <c r="AH5" s="1637">
        <v>0</v>
      </c>
    </row>
    <row s="1641" customFormat="1" customHeight="1" ht="18.75" hidden="1">
      <c r="A6" s="1786"/>
      <c r="B6" s="1786"/>
      <c r="C6" s="375" t="s">
        <v>1170</v>
      </c>
      <c r="D6" s="350"/>
      <c r="E6" s="1037"/>
      <c r="F6" s="1037"/>
      <c r="G6" s="2433"/>
      <c r="H6" s="1506"/>
      <c r="I6" s="657" t="s">
        <v>1169</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331</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331</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45989</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б/н</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325</v>
      </c>
      <c r="F19" s="2215"/>
      <c r="G19" s="2215"/>
      <c r="H19" s="2215"/>
      <c r="I19" s="2215"/>
      <c r="J19" s="2215"/>
      <c r="K19" s="2215"/>
      <c r="L19" s="2215"/>
      <c r="M19" s="2395" t="s">
        <v>326</v>
      </c>
      <c r="AH19" s="380">
        <v>21</v>
      </c>
    </row>
    <row customHeight="1" ht="22.049999999999997">
      <c r="D20" s="382"/>
      <c r="E20" s="2283" t="s">
        <v>89</v>
      </c>
      <c r="F20" s="2230" t="s">
        <v>124</v>
      </c>
      <c r="G20" s="2230" t="s">
        <v>125</v>
      </c>
      <c r="H20" s="2392" t="s">
        <v>1171</v>
      </c>
      <c r="I20" s="2393"/>
      <c r="J20" s="2439"/>
      <c r="K20" s="2230" t="s">
        <v>328</v>
      </c>
      <c r="L20" s="2230" t="s">
        <v>415</v>
      </c>
      <c r="M20" s="2395"/>
      <c r="AH20" s="380">
        <v>21</v>
      </c>
    </row>
    <row customHeight="1" ht="22.049999999999997">
      <c r="D21" s="382"/>
      <c r="E21" s="2285"/>
      <c r="F21" s="2231"/>
      <c r="G21" s="2231"/>
      <c r="H21" s="2224" t="s">
        <v>1172</v>
      </c>
      <c r="I21" s="2226"/>
      <c r="J21" s="114" t="s">
        <v>1173</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111</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331</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331</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1168</v>
      </c>
      <c r="D25" s="2472"/>
      <c r="E25" s="2210"/>
      <c r="F25" s="2476"/>
      <c r="G25" s="2433"/>
      <c r="H25" s="1506"/>
      <c r="I25" s="657" t="s">
        <v>1169</v>
      </c>
      <c r="J25" s="577"/>
      <c r="K25" s="1506"/>
      <c r="L25" s="220"/>
      <c r="M25" s="2176"/>
      <c r="N25" s="340"/>
      <c r="O25" s="1630"/>
      <c r="P25" s="1630"/>
      <c r="AH25" s="1637">
        <v>0</v>
      </c>
    </row>
    <row customHeight="1" ht="0.75" hidden="1">
      <c r="A26" s="1786"/>
      <c r="B26" s="1786"/>
      <c r="C26" s="375" t="s">
        <v>1174</v>
      </c>
      <c r="D26" s="2472"/>
      <c r="E26" s="2210"/>
      <c r="F26" s="2389"/>
      <c r="G26" s="406"/>
      <c r="H26" s="1506"/>
      <c r="I26" s="401"/>
      <c r="J26" s="355"/>
      <c r="K26" s="1506"/>
      <c r="L26" s="207"/>
      <c r="M26" s="2176"/>
      <c r="N26" s="340"/>
      <c r="AH26" s="380">
        <v>0</v>
      </c>
    </row>
    <row s="1641" customFormat="1" customHeight="1" ht="45">
      <c r="A27" s="1786" t="s">
        <v>165</v>
      </c>
      <c r="B27" s="1786" t="s">
        <v>166</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Тарифы на тепловую энергию (мощность) потребителям в случае отсутствия дифференциации тарифов по схеме подключения
</v>
      </c>
      <c r="H27" s="1868"/>
      <c r="I27" s="1745">
        <v>46023</v>
      </c>
      <c r="J27" s="1779">
        <v>46387</v>
      </c>
      <c r="K27" s="1871" t="s">
        <v>1175</v>
      </c>
      <c r="L27" s="1868" t="s">
        <v>331</v>
      </c>
      <c r="M27" s="2176"/>
      <c r="N27" s="340"/>
      <c r="O27" s="1630"/>
      <c r="P27" s="1630"/>
      <c r="AH27" s="1637">
        <v>0</v>
      </c>
    </row>
    <row s="1641" customFormat="1" customHeight="1" ht="56.25">
      <c r="A28" s="1829"/>
      <c r="B28" s="1829"/>
      <c r="C28" s="1693"/>
      <c r="D28" s="350"/>
      <c r="E28" s="1037"/>
      <c r="F28" s="1037"/>
      <c r="G28" s="1037"/>
      <c r="H28" s="2277" t="s">
        <v>173</v>
      </c>
      <c r="I28" s="1745">
        <v>46388</v>
      </c>
      <c r="J28" s="1779">
        <v>46752</v>
      </c>
      <c r="K28" s="2311" t="s">
        <v>1175</v>
      </c>
      <c r="L28" s="2277" t="s">
        <v>331</v>
      </c>
      <c r="M28" s="2324"/>
      <c r="N28" s="624"/>
      <c r="O28" s="1630"/>
      <c r="P28" s="1630"/>
      <c r="Q28" s="1641"/>
      <c r="R28" s="1641"/>
      <c r="S28" s="1641"/>
      <c r="T28" s="1641"/>
      <c r="U28" s="1641"/>
      <c r="V28" s="1641"/>
      <c r="W28" s="1641"/>
      <c r="X28" s="1641"/>
      <c r="Y28" s="1641"/>
      <c r="Z28" s="1641"/>
      <c r="AA28" s="1641"/>
      <c r="AB28" s="1641"/>
      <c r="AC28" s="1641"/>
      <c r="AD28" s="1641"/>
      <c r="AE28" s="1641"/>
      <c r="AF28" s="1641"/>
      <c r="AG28" s="1641"/>
      <c r="AH28" s="1641">
        <v>0</v>
      </c>
    </row>
    <row s="1641" customFormat="1" customHeight="1" ht="56.25">
      <c r="A29" s="1829"/>
      <c r="B29" s="1829"/>
      <c r="C29" s="1693"/>
      <c r="D29" s="350"/>
      <c r="E29" s="1037"/>
      <c r="F29" s="1037"/>
      <c r="G29" s="1037"/>
      <c r="H29" s="2277" t="s">
        <v>173</v>
      </c>
      <c r="I29" s="1745">
        <v>46753</v>
      </c>
      <c r="J29" s="1779">
        <v>47118</v>
      </c>
      <c r="K29" s="2311" t="s">
        <v>1175</v>
      </c>
      <c r="L29" s="2277" t="s">
        <v>331</v>
      </c>
      <c r="M29" s="2324"/>
      <c r="N29" s="624"/>
      <c r="O29" s="1630"/>
      <c r="P29" s="1630"/>
      <c r="Q29" s="1641"/>
      <c r="R29" s="1641"/>
      <c r="S29" s="1641"/>
      <c r="T29" s="1641"/>
      <c r="U29" s="1641"/>
      <c r="V29" s="1641"/>
      <c r="W29" s="1641"/>
      <c r="X29" s="1641"/>
      <c r="Y29" s="1641"/>
      <c r="Z29" s="1641"/>
      <c r="AA29" s="1641"/>
      <c r="AB29" s="1641"/>
      <c r="AC29" s="1641"/>
      <c r="AD29" s="1641"/>
      <c r="AE29" s="1641"/>
      <c r="AF29" s="1641"/>
      <c r="AG29" s="1641"/>
      <c r="AH29" s="1641">
        <v>0</v>
      </c>
    </row>
    <row s="1641" customFormat="1" customHeight="1" ht="56.25">
      <c r="A30" s="1829"/>
      <c r="B30" s="1829"/>
      <c r="C30" s="1693"/>
      <c r="D30" s="350"/>
      <c r="E30" s="1037"/>
      <c r="F30" s="1037"/>
      <c r="G30" s="1037"/>
      <c r="H30" s="2277" t="s">
        <v>173</v>
      </c>
      <c r="I30" s="1745">
        <v>47119</v>
      </c>
      <c r="J30" s="1779">
        <v>47483</v>
      </c>
      <c r="K30" s="2311" t="s">
        <v>1175</v>
      </c>
      <c r="L30" s="2277" t="s">
        <v>331</v>
      </c>
      <c r="M30" s="2324"/>
      <c r="N30" s="624"/>
      <c r="O30" s="1630"/>
      <c r="P30" s="1630"/>
      <c r="Q30" s="1641"/>
      <c r="R30" s="1641"/>
      <c r="S30" s="1641"/>
      <c r="T30" s="1641"/>
      <c r="U30" s="1641"/>
      <c r="V30" s="1641"/>
      <c r="W30" s="1641"/>
      <c r="X30" s="1641"/>
      <c r="Y30" s="1641"/>
      <c r="Z30" s="1641"/>
      <c r="AA30" s="1641"/>
      <c r="AB30" s="1641"/>
      <c r="AC30" s="1641"/>
      <c r="AD30" s="1641"/>
      <c r="AE30" s="1641"/>
      <c r="AF30" s="1641"/>
      <c r="AG30" s="1641"/>
      <c r="AH30" s="1641">
        <v>0</v>
      </c>
    </row>
    <row s="1641" customFormat="1" customHeight="1" ht="56.25">
      <c r="A31" s="1829"/>
      <c r="B31" s="1829"/>
      <c r="C31" s="1693"/>
      <c r="D31" s="350"/>
      <c r="E31" s="1037"/>
      <c r="F31" s="1037"/>
      <c r="G31" s="1037"/>
      <c r="H31" s="2277" t="s">
        <v>173</v>
      </c>
      <c r="I31" s="1745">
        <v>47484</v>
      </c>
      <c r="J31" s="1779">
        <v>47848</v>
      </c>
      <c r="K31" s="2311" t="s">
        <v>1175</v>
      </c>
      <c r="L31" s="2277" t="s">
        <v>331</v>
      </c>
      <c r="M31" s="2324"/>
      <c r="N31" s="624"/>
      <c r="O31" s="1630"/>
      <c r="P31" s="1630"/>
      <c r="Q31" s="1641"/>
      <c r="R31" s="1641"/>
      <c r="S31" s="1641"/>
      <c r="T31" s="1641"/>
      <c r="U31" s="1641"/>
      <c r="V31" s="1641"/>
      <c r="W31" s="1641"/>
      <c r="X31" s="1641"/>
      <c r="Y31" s="1641"/>
      <c r="Z31" s="1641"/>
      <c r="AA31" s="1641"/>
      <c r="AB31" s="1641"/>
      <c r="AC31" s="1641"/>
      <c r="AD31" s="1641"/>
      <c r="AE31" s="1641"/>
      <c r="AF31" s="1641"/>
      <c r="AG31" s="1641"/>
      <c r="AH31" s="1641">
        <v>0</v>
      </c>
    </row>
    <row s="1641" customFormat="1" customHeight="1" ht="18.75">
      <c r="A32" s="1786"/>
      <c r="B32" s="1786"/>
      <c r="C32" s="375" t="s">
        <v>1168</v>
      </c>
      <c r="D32" s="2468"/>
      <c r="E32" s="2469"/>
      <c r="F32" s="2470"/>
      <c r="G32" s="2433"/>
      <c r="H32" s="1506"/>
      <c r="I32" s="657" t="s">
        <v>1169</v>
      </c>
      <c r="J32" s="577"/>
      <c r="K32" s="1506"/>
      <c r="L32" s="220"/>
      <c r="M32" s="2176"/>
      <c r="N32" s="340"/>
      <c r="O32" s="1630"/>
      <c r="P32" s="1630"/>
      <c r="AH32" s="1637">
        <v>0</v>
      </c>
    </row>
    <row s="1641" customFormat="1" customHeight="1" ht="18.75">
      <c r="A33" s="1829" t="s">
        <v>165</v>
      </c>
      <c r="B33" s="1829" t="s">
        <v>175</v>
      </c>
      <c r="C33" s="1693"/>
      <c r="D33" s="350"/>
      <c r="E33" s="1037"/>
      <c r="F33" s="1037"/>
      <c r="G33" s="2433" t="str">
        <f>INDEX(PT_DIFFERENTIATION_NTAR,MATCH(B33,PT_DIFFERENTIATION_NTAR_ID,0))</f>
        <v>Тарифы на тепловую энергию (мощность) населению и потребителям, приравненных к населению
</v>
      </c>
      <c r="H33" s="2277"/>
      <c r="I33" s="1745">
        <v>46023</v>
      </c>
      <c r="J33" s="1779">
        <v>46387</v>
      </c>
      <c r="K33" s="2311" t="s">
        <v>1175</v>
      </c>
      <c r="L33" s="2277" t="s">
        <v>331</v>
      </c>
      <c r="M33" s="2324"/>
      <c r="N33" s="624"/>
      <c r="O33" s="1630"/>
      <c r="P33" s="1630"/>
      <c r="Q33" s="1641"/>
      <c r="R33" s="1641"/>
      <c r="S33" s="1641"/>
      <c r="T33" s="1641"/>
      <c r="U33" s="1641"/>
      <c r="V33" s="1641"/>
      <c r="W33" s="1641"/>
      <c r="X33" s="1641"/>
      <c r="Y33" s="1641"/>
      <c r="Z33" s="1641"/>
      <c r="AA33" s="1641"/>
      <c r="AB33" s="1641"/>
      <c r="AC33" s="1641"/>
      <c r="AD33" s="1641"/>
      <c r="AE33" s="1641"/>
      <c r="AF33" s="1641"/>
      <c r="AG33" s="1641"/>
      <c r="AH33" s="1641">
        <v>0</v>
      </c>
    </row>
    <row s="1641" customFormat="1" customHeight="1" ht="56.25">
      <c r="A34" s="1829"/>
      <c r="B34" s="1829"/>
      <c r="C34" s="1693"/>
      <c r="D34" s="350"/>
      <c r="E34" s="1037"/>
      <c r="F34" s="1037"/>
      <c r="G34" s="1037"/>
      <c r="H34" s="2277" t="s">
        <v>173</v>
      </c>
      <c r="I34" s="1745">
        <v>46388</v>
      </c>
      <c r="J34" s="1779">
        <v>46752</v>
      </c>
      <c r="K34" s="2311" t="s">
        <v>1175</v>
      </c>
      <c r="L34" s="2277" t="s">
        <v>331</v>
      </c>
      <c r="M34" s="2324"/>
      <c r="N34" s="624"/>
      <c r="O34" s="1630"/>
      <c r="P34" s="1630"/>
      <c r="Q34" s="1641"/>
      <c r="R34" s="1641"/>
      <c r="S34" s="1641"/>
      <c r="T34" s="1641"/>
      <c r="U34" s="1641"/>
      <c r="V34" s="1641"/>
      <c r="W34" s="1641"/>
      <c r="X34" s="1641"/>
      <c r="Y34" s="1641"/>
      <c r="Z34" s="1641"/>
      <c r="AA34" s="1641"/>
      <c r="AB34" s="1641"/>
      <c r="AC34" s="1641"/>
      <c r="AD34" s="1641"/>
      <c r="AE34" s="1641"/>
      <c r="AF34" s="1641"/>
      <c r="AG34" s="1641"/>
      <c r="AH34" s="1641">
        <v>0</v>
      </c>
    </row>
    <row s="1641" customFormat="1" customHeight="1" ht="56.25">
      <c r="A35" s="1829"/>
      <c r="B35" s="1829"/>
      <c r="C35" s="1693"/>
      <c r="D35" s="350"/>
      <c r="E35" s="1037"/>
      <c r="F35" s="1037"/>
      <c r="G35" s="1037"/>
      <c r="H35" s="2277" t="s">
        <v>173</v>
      </c>
      <c r="I35" s="1745">
        <v>46753</v>
      </c>
      <c r="J35" s="1779">
        <v>47118</v>
      </c>
      <c r="K35" s="2311" t="s">
        <v>1175</v>
      </c>
      <c r="L35" s="2277" t="s">
        <v>331</v>
      </c>
      <c r="M35" s="2324"/>
      <c r="N35" s="624"/>
      <c r="O35" s="1630"/>
      <c r="P35" s="1630"/>
      <c r="Q35" s="1641"/>
      <c r="R35" s="1641"/>
      <c r="S35" s="1641"/>
      <c r="T35" s="1641"/>
      <c r="U35" s="1641"/>
      <c r="V35" s="1641"/>
      <c r="W35" s="1641"/>
      <c r="X35" s="1641"/>
      <c r="Y35" s="1641"/>
      <c r="Z35" s="1641"/>
      <c r="AA35" s="1641"/>
      <c r="AB35" s="1641"/>
      <c r="AC35" s="1641"/>
      <c r="AD35" s="1641"/>
      <c r="AE35" s="1641"/>
      <c r="AF35" s="1641"/>
      <c r="AG35" s="1641"/>
      <c r="AH35" s="1641">
        <v>0</v>
      </c>
    </row>
    <row s="1641" customFormat="1" customHeight="1" ht="56.25">
      <c r="A36" s="1829"/>
      <c r="B36" s="1829"/>
      <c r="C36" s="1693"/>
      <c r="D36" s="350"/>
      <c r="E36" s="1037"/>
      <c r="F36" s="1037"/>
      <c r="G36" s="1037"/>
      <c r="H36" s="2277" t="s">
        <v>173</v>
      </c>
      <c r="I36" s="1745">
        <v>47119</v>
      </c>
      <c r="J36" s="1779">
        <v>47483</v>
      </c>
      <c r="K36" s="2311" t="s">
        <v>1175</v>
      </c>
      <c r="L36" s="2277" t="s">
        <v>331</v>
      </c>
      <c r="M36" s="2324"/>
      <c r="N36" s="624"/>
      <c r="O36" s="1630"/>
      <c r="P36" s="1630"/>
      <c r="Q36" s="1641"/>
      <c r="R36" s="1641"/>
      <c r="S36" s="1641"/>
      <c r="T36" s="1641"/>
      <c r="U36" s="1641"/>
      <c r="V36" s="1641"/>
      <c r="W36" s="1641"/>
      <c r="X36" s="1641"/>
      <c r="Y36" s="1641"/>
      <c r="Z36" s="1641"/>
      <c r="AA36" s="1641"/>
      <c r="AB36" s="1641"/>
      <c r="AC36" s="1641"/>
      <c r="AD36" s="1641"/>
      <c r="AE36" s="1641"/>
      <c r="AF36" s="1641"/>
      <c r="AG36" s="1641"/>
      <c r="AH36" s="1641">
        <v>0</v>
      </c>
    </row>
    <row s="1641" customFormat="1" customHeight="1" ht="56.25">
      <c r="A37" s="1829"/>
      <c r="B37" s="1829"/>
      <c r="C37" s="1693"/>
      <c r="D37" s="350"/>
      <c r="E37" s="1037"/>
      <c r="F37" s="1037"/>
      <c r="G37" s="1037"/>
      <c r="H37" s="2277" t="s">
        <v>173</v>
      </c>
      <c r="I37" s="1745">
        <v>47484</v>
      </c>
      <c r="J37" s="1779">
        <v>47848</v>
      </c>
      <c r="K37" s="2311" t="s">
        <v>1175</v>
      </c>
      <c r="L37" s="2277" t="s">
        <v>331</v>
      </c>
      <c r="M37" s="2324"/>
      <c r="N37" s="624"/>
      <c r="O37" s="1630"/>
      <c r="P37" s="1630"/>
      <c r="Q37" s="1641"/>
      <c r="R37" s="1641"/>
      <c r="S37" s="1641"/>
      <c r="T37" s="1641"/>
      <c r="U37" s="1641"/>
      <c r="V37" s="1641"/>
      <c r="W37" s="1641"/>
      <c r="X37" s="1641"/>
      <c r="Y37" s="1641"/>
      <c r="Z37" s="1641"/>
      <c r="AA37" s="1641"/>
      <c r="AB37" s="1641"/>
      <c r="AC37" s="1641"/>
      <c r="AD37" s="1641"/>
      <c r="AE37" s="1641"/>
      <c r="AF37" s="1641"/>
      <c r="AG37" s="1641"/>
      <c r="AH37" s="1641">
        <v>0</v>
      </c>
    </row>
    <row s="1641" customFormat="1" customHeight="1" ht="18.75">
      <c r="A38" s="1829"/>
      <c r="B38" s="1829"/>
      <c r="C38" s="1693" t="s">
        <v>1168</v>
      </c>
      <c r="D38" s="350"/>
      <c r="E38" s="1037"/>
      <c r="F38" s="1037"/>
      <c r="G38" s="2433"/>
      <c r="H38" s="2702"/>
      <c r="I38" s="2703" t="s">
        <v>1169</v>
      </c>
      <c r="J38" s="2704"/>
      <c r="K38" s="2702"/>
      <c r="L38" s="2705"/>
      <c r="M38" s="2324"/>
      <c r="N38" s="624"/>
      <c r="O38" s="1630"/>
      <c r="P38" s="1630"/>
      <c r="Q38" s="1641"/>
      <c r="R38" s="1641"/>
      <c r="S38" s="1641"/>
      <c r="T38" s="1641"/>
      <c r="U38" s="1641"/>
      <c r="V38" s="1641"/>
      <c r="W38" s="1641"/>
      <c r="X38" s="1641"/>
      <c r="Y38" s="1641"/>
      <c r="Z38" s="1641"/>
      <c r="AA38" s="1641"/>
      <c r="AB38" s="1641"/>
      <c r="AC38" s="1641"/>
      <c r="AD38" s="1641"/>
      <c r="AE38" s="1641"/>
      <c r="AF38" s="1641"/>
      <c r="AG38" s="1641"/>
      <c r="AH38" s="1641">
        <v>0</v>
      </c>
    </row>
    <row s="1641" customFormat="1" customHeight="1" ht="18.75">
      <c r="A39" s="1829" t="s">
        <v>165</v>
      </c>
      <c r="B39" s="1829" t="s">
        <v>180</v>
      </c>
      <c r="C39" s="1693"/>
      <c r="D39" s="350"/>
      <c r="E39" s="1037"/>
      <c r="F39" s="1037"/>
      <c r="G39" s="2433" t="str">
        <f>INDEX(PT_DIFFERENTIATION_NTAR,MATCH(B39,PT_DIFFERENTIATION_NTAR_ID,0))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9" s="2277"/>
      <c r="I39" s="1745">
        <v>46023</v>
      </c>
      <c r="J39" s="1779">
        <v>46387</v>
      </c>
      <c r="K39" s="2311" t="s">
        <v>1175</v>
      </c>
      <c r="L39" s="2277" t="s">
        <v>331</v>
      </c>
      <c r="M39" s="2324"/>
      <c r="N39" s="624"/>
      <c r="O39" s="1630"/>
      <c r="P39" s="1630"/>
      <c r="Q39" s="1641"/>
      <c r="R39" s="1641"/>
      <c r="S39" s="1641"/>
      <c r="T39" s="1641"/>
      <c r="U39" s="1641"/>
      <c r="V39" s="1641"/>
      <c r="W39" s="1641"/>
      <c r="X39" s="1641"/>
      <c r="Y39" s="1641"/>
      <c r="Z39" s="1641"/>
      <c r="AA39" s="1641"/>
      <c r="AB39" s="1641"/>
      <c r="AC39" s="1641"/>
      <c r="AD39" s="1641"/>
      <c r="AE39" s="1641"/>
      <c r="AF39" s="1641"/>
      <c r="AG39" s="1641"/>
      <c r="AH39" s="1641">
        <v>0</v>
      </c>
    </row>
    <row s="1641" customFormat="1" customHeight="1" ht="56.25">
      <c r="A40" s="1829"/>
      <c r="B40" s="1829"/>
      <c r="C40" s="1693"/>
      <c r="D40" s="350"/>
      <c r="E40" s="1037"/>
      <c r="F40" s="1037"/>
      <c r="G40" s="1037"/>
      <c r="H40" s="2277" t="s">
        <v>173</v>
      </c>
      <c r="I40" s="1745">
        <v>46388</v>
      </c>
      <c r="J40" s="1779">
        <v>46752</v>
      </c>
      <c r="K40" s="2311" t="s">
        <v>1175</v>
      </c>
      <c r="L40" s="2277" t="s">
        <v>331</v>
      </c>
      <c r="M40" s="2324"/>
      <c r="N40" s="624"/>
      <c r="O40" s="1630"/>
      <c r="P40" s="1630"/>
      <c r="Q40" s="1641"/>
      <c r="R40" s="1641"/>
      <c r="S40" s="1641"/>
      <c r="T40" s="1641"/>
      <c r="U40" s="1641"/>
      <c r="V40" s="1641"/>
      <c r="W40" s="1641"/>
      <c r="X40" s="1641"/>
      <c r="Y40" s="1641"/>
      <c r="Z40" s="1641"/>
      <c r="AA40" s="1641"/>
      <c r="AB40" s="1641"/>
      <c r="AC40" s="1641"/>
      <c r="AD40" s="1641"/>
      <c r="AE40" s="1641"/>
      <c r="AF40" s="1641"/>
      <c r="AG40" s="1641"/>
      <c r="AH40" s="1641">
        <v>0</v>
      </c>
    </row>
    <row s="1641" customFormat="1" customHeight="1" ht="56.25">
      <c r="A41" s="1829"/>
      <c r="B41" s="1829"/>
      <c r="C41" s="1693"/>
      <c r="D41" s="350"/>
      <c r="E41" s="1037"/>
      <c r="F41" s="1037"/>
      <c r="G41" s="1037"/>
      <c r="H41" s="2277" t="s">
        <v>173</v>
      </c>
      <c r="I41" s="1745">
        <v>46753</v>
      </c>
      <c r="J41" s="1779">
        <v>47118</v>
      </c>
      <c r="K41" s="2311" t="s">
        <v>1175</v>
      </c>
      <c r="L41" s="2277" t="s">
        <v>331</v>
      </c>
      <c r="M41" s="2324"/>
      <c r="N41" s="624"/>
      <c r="O41" s="1630"/>
      <c r="P41" s="1630"/>
      <c r="Q41" s="1641"/>
      <c r="R41" s="1641"/>
      <c r="S41" s="1641"/>
      <c r="T41" s="1641"/>
      <c r="U41" s="1641"/>
      <c r="V41" s="1641"/>
      <c r="W41" s="1641"/>
      <c r="X41" s="1641"/>
      <c r="Y41" s="1641"/>
      <c r="Z41" s="1641"/>
      <c r="AA41" s="1641"/>
      <c r="AB41" s="1641"/>
      <c r="AC41" s="1641"/>
      <c r="AD41" s="1641"/>
      <c r="AE41" s="1641"/>
      <c r="AF41" s="1641"/>
      <c r="AG41" s="1641"/>
      <c r="AH41" s="1641">
        <v>0</v>
      </c>
    </row>
    <row s="1641" customFormat="1" customHeight="1" ht="56.25">
      <c r="A42" s="1829"/>
      <c r="B42" s="1829"/>
      <c r="C42" s="1693"/>
      <c r="D42" s="350"/>
      <c r="E42" s="1037"/>
      <c r="F42" s="1037"/>
      <c r="G42" s="1037"/>
      <c r="H42" s="2277" t="s">
        <v>173</v>
      </c>
      <c r="I42" s="1745">
        <v>47119</v>
      </c>
      <c r="J42" s="1779">
        <v>47483</v>
      </c>
      <c r="K42" s="2311" t="s">
        <v>1175</v>
      </c>
      <c r="L42" s="2277" t="s">
        <v>331</v>
      </c>
      <c r="M42" s="2324"/>
      <c r="N42" s="624"/>
      <c r="O42" s="1630"/>
      <c r="P42" s="1630"/>
      <c r="Q42" s="1641"/>
      <c r="R42" s="1641"/>
      <c r="S42" s="1641"/>
      <c r="T42" s="1641"/>
      <c r="U42" s="1641"/>
      <c r="V42" s="1641"/>
      <c r="W42" s="1641"/>
      <c r="X42" s="1641"/>
      <c r="Y42" s="1641"/>
      <c r="Z42" s="1641"/>
      <c r="AA42" s="1641"/>
      <c r="AB42" s="1641"/>
      <c r="AC42" s="1641"/>
      <c r="AD42" s="1641"/>
      <c r="AE42" s="1641"/>
      <c r="AF42" s="1641"/>
      <c r="AG42" s="1641"/>
      <c r="AH42" s="1641">
        <v>0</v>
      </c>
    </row>
    <row s="1641" customFormat="1" customHeight="1" ht="56.25">
      <c r="A43" s="1829"/>
      <c r="B43" s="1829"/>
      <c r="C43" s="1693"/>
      <c r="D43" s="350"/>
      <c r="E43" s="1037"/>
      <c r="F43" s="1037"/>
      <c r="G43" s="1037"/>
      <c r="H43" s="2277" t="s">
        <v>173</v>
      </c>
      <c r="I43" s="1745">
        <v>47484</v>
      </c>
      <c r="J43" s="1779">
        <v>47848</v>
      </c>
      <c r="K43" s="2311" t="s">
        <v>1175</v>
      </c>
      <c r="L43" s="2277" t="s">
        <v>331</v>
      </c>
      <c r="M43" s="2324"/>
      <c r="N43" s="624"/>
      <c r="O43" s="1630"/>
      <c r="P43" s="1630"/>
      <c r="Q43" s="1641"/>
      <c r="R43" s="1641"/>
      <c r="S43" s="1641"/>
      <c r="T43" s="1641"/>
      <c r="U43" s="1641"/>
      <c r="V43" s="1641"/>
      <c r="W43" s="1641"/>
      <c r="X43" s="1641"/>
      <c r="Y43" s="1641"/>
      <c r="Z43" s="1641"/>
      <c r="AA43" s="1641"/>
      <c r="AB43" s="1641"/>
      <c r="AC43" s="1641"/>
      <c r="AD43" s="1641"/>
      <c r="AE43" s="1641"/>
      <c r="AF43" s="1641"/>
      <c r="AG43" s="1641"/>
      <c r="AH43" s="1641">
        <v>0</v>
      </c>
    </row>
    <row s="1641" customFormat="1" customHeight="1" ht="18.75">
      <c r="A44" s="1829"/>
      <c r="B44" s="1829"/>
      <c r="C44" s="1693" t="s">
        <v>1168</v>
      </c>
      <c r="D44" s="350"/>
      <c r="E44" s="1037"/>
      <c r="F44" s="1037"/>
      <c r="G44" s="2433"/>
      <c r="H44" s="2702"/>
      <c r="I44" s="2706" t="s">
        <v>1169</v>
      </c>
      <c r="J44" s="2704"/>
      <c r="K44" s="2702"/>
      <c r="L44" s="2705"/>
      <c r="M44" s="2324"/>
      <c r="N44" s="624"/>
      <c r="O44" s="1630"/>
      <c r="P44" s="1630"/>
      <c r="Q44" s="1641"/>
      <c r="R44" s="1641"/>
      <c r="S44" s="1641"/>
      <c r="T44" s="1641"/>
      <c r="U44" s="1641"/>
      <c r="V44" s="1641"/>
      <c r="W44" s="1641"/>
      <c r="X44" s="1641"/>
      <c r="Y44" s="1641"/>
      <c r="Z44" s="1641"/>
      <c r="AA44" s="1641"/>
      <c r="AB44" s="1641"/>
      <c r="AC44" s="1641"/>
      <c r="AD44" s="1641"/>
      <c r="AE44" s="1641"/>
      <c r="AF44" s="1641"/>
      <c r="AG44" s="1641"/>
      <c r="AH44" s="1641">
        <v>0</v>
      </c>
    </row>
    <row s="1641" customFormat="1" customHeight="1" ht="18.75">
      <c r="A45" s="1829" t="s">
        <v>165</v>
      </c>
      <c r="B45" s="1829" t="s">
        <v>185</v>
      </c>
      <c r="C45" s="1693"/>
      <c r="D45" s="350"/>
      <c r="E45" s="1037"/>
      <c r="F45" s="1037"/>
      <c r="G45" s="2433" t="str">
        <f>INDEX(PT_DIFFERENTIATION_NTAR,MATCH(B45,PT_DIFFERENTIATION_NTAR_ID,0))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5" s="2277"/>
      <c r="I45" s="1745">
        <v>46023</v>
      </c>
      <c r="J45" s="1779">
        <v>46387</v>
      </c>
      <c r="K45" s="2311" t="s">
        <v>1175</v>
      </c>
      <c r="L45" s="2277" t="s">
        <v>331</v>
      </c>
      <c r="M45" s="2324"/>
      <c r="N45" s="624"/>
      <c r="O45" s="1630"/>
      <c r="P45" s="1630"/>
      <c r="Q45" s="1641"/>
      <c r="R45" s="1641"/>
      <c r="S45" s="1641"/>
      <c r="T45" s="1641"/>
      <c r="U45" s="1641"/>
      <c r="V45" s="1641"/>
      <c r="W45" s="1641"/>
      <c r="X45" s="1641"/>
      <c r="Y45" s="1641"/>
      <c r="Z45" s="1641"/>
      <c r="AA45" s="1641"/>
      <c r="AB45" s="1641"/>
      <c r="AC45" s="1641"/>
      <c r="AD45" s="1641"/>
      <c r="AE45" s="1641"/>
      <c r="AF45" s="1641"/>
      <c r="AG45" s="1641"/>
      <c r="AH45" s="1641">
        <v>0</v>
      </c>
    </row>
    <row s="1641" customFormat="1" customHeight="1" ht="56.25">
      <c r="A46" s="1829"/>
      <c r="B46" s="1829"/>
      <c r="C46" s="1693"/>
      <c r="D46" s="350"/>
      <c r="E46" s="1037"/>
      <c r="F46" s="1037"/>
      <c r="G46" s="1037"/>
      <c r="H46" s="2277" t="s">
        <v>173</v>
      </c>
      <c r="I46" s="1745">
        <v>46388</v>
      </c>
      <c r="J46" s="1779">
        <v>46752</v>
      </c>
      <c r="K46" s="2311" t="s">
        <v>1175</v>
      </c>
      <c r="L46" s="2277" t="s">
        <v>331</v>
      </c>
      <c r="M46" s="2324"/>
      <c r="N46" s="624"/>
      <c r="O46" s="1630"/>
      <c r="P46" s="1630"/>
      <c r="Q46" s="1641"/>
      <c r="R46" s="1641"/>
      <c r="S46" s="1641"/>
      <c r="T46" s="1641"/>
      <c r="U46" s="1641"/>
      <c r="V46" s="1641"/>
      <c r="W46" s="1641"/>
      <c r="X46" s="1641"/>
      <c r="Y46" s="1641"/>
      <c r="Z46" s="1641"/>
      <c r="AA46" s="1641"/>
      <c r="AB46" s="1641"/>
      <c r="AC46" s="1641"/>
      <c r="AD46" s="1641"/>
      <c r="AE46" s="1641"/>
      <c r="AF46" s="1641"/>
      <c r="AG46" s="1641"/>
      <c r="AH46" s="1641">
        <v>0</v>
      </c>
    </row>
    <row s="1641" customFormat="1" customHeight="1" ht="56.25">
      <c r="A47" s="1829"/>
      <c r="B47" s="1829"/>
      <c r="C47" s="1693"/>
      <c r="D47" s="350"/>
      <c r="E47" s="1037"/>
      <c r="F47" s="1037"/>
      <c r="G47" s="1037"/>
      <c r="H47" s="2277" t="s">
        <v>173</v>
      </c>
      <c r="I47" s="1745">
        <v>46753</v>
      </c>
      <c r="J47" s="1779">
        <v>47118</v>
      </c>
      <c r="K47" s="2311" t="s">
        <v>1175</v>
      </c>
      <c r="L47" s="2277" t="s">
        <v>331</v>
      </c>
      <c r="M47" s="2324"/>
      <c r="N47" s="624"/>
      <c r="O47" s="1630"/>
      <c r="P47" s="1630"/>
      <c r="Q47" s="1641"/>
      <c r="R47" s="1641"/>
      <c r="S47" s="1641"/>
      <c r="T47" s="1641"/>
      <c r="U47" s="1641"/>
      <c r="V47" s="1641"/>
      <c r="W47" s="1641"/>
      <c r="X47" s="1641"/>
      <c r="Y47" s="1641"/>
      <c r="Z47" s="1641"/>
      <c r="AA47" s="1641"/>
      <c r="AB47" s="1641"/>
      <c r="AC47" s="1641"/>
      <c r="AD47" s="1641"/>
      <c r="AE47" s="1641"/>
      <c r="AF47" s="1641"/>
      <c r="AG47" s="1641"/>
      <c r="AH47" s="1641">
        <v>0</v>
      </c>
    </row>
    <row s="1641" customFormat="1" customHeight="1" ht="56.25">
      <c r="A48" s="1829"/>
      <c r="B48" s="1829"/>
      <c r="C48" s="1693"/>
      <c r="D48" s="350"/>
      <c r="E48" s="1037"/>
      <c r="F48" s="1037"/>
      <c r="G48" s="1037"/>
      <c r="H48" s="2277" t="s">
        <v>173</v>
      </c>
      <c r="I48" s="1745">
        <v>47119</v>
      </c>
      <c r="J48" s="1779">
        <v>47483</v>
      </c>
      <c r="K48" s="2311" t="s">
        <v>1175</v>
      </c>
      <c r="L48" s="2277" t="s">
        <v>331</v>
      </c>
      <c r="M48" s="2324"/>
      <c r="N48" s="624"/>
      <c r="O48" s="1630"/>
      <c r="P48" s="1630"/>
      <c r="Q48" s="1641"/>
      <c r="R48" s="1641"/>
      <c r="S48" s="1641"/>
      <c r="T48" s="1641"/>
      <c r="U48" s="1641"/>
      <c r="V48" s="1641"/>
      <c r="W48" s="1641"/>
      <c r="X48" s="1641"/>
      <c r="Y48" s="1641"/>
      <c r="Z48" s="1641"/>
      <c r="AA48" s="1641"/>
      <c r="AB48" s="1641"/>
      <c r="AC48" s="1641"/>
      <c r="AD48" s="1641"/>
      <c r="AE48" s="1641"/>
      <c r="AF48" s="1641"/>
      <c r="AG48" s="1641"/>
      <c r="AH48" s="1641">
        <v>0</v>
      </c>
    </row>
    <row s="1641" customFormat="1" customHeight="1" ht="56.25">
      <c r="A49" s="1829"/>
      <c r="B49" s="1829"/>
      <c r="C49" s="1693"/>
      <c r="D49" s="350"/>
      <c r="E49" s="1037"/>
      <c r="F49" s="1037"/>
      <c r="G49" s="1037"/>
      <c r="H49" s="2277" t="s">
        <v>173</v>
      </c>
      <c r="I49" s="1745">
        <v>47484</v>
      </c>
      <c r="J49" s="1779">
        <v>47848</v>
      </c>
      <c r="K49" s="2311" t="s">
        <v>1175</v>
      </c>
      <c r="L49" s="2277" t="s">
        <v>331</v>
      </c>
      <c r="M49" s="2324"/>
      <c r="N49" s="624"/>
      <c r="O49" s="1630"/>
      <c r="P49" s="1630"/>
      <c r="Q49" s="1641"/>
      <c r="R49" s="1641"/>
      <c r="S49" s="1641"/>
      <c r="T49" s="1641"/>
      <c r="U49" s="1641"/>
      <c r="V49" s="1641"/>
      <c r="W49" s="1641"/>
      <c r="X49" s="1641"/>
      <c r="Y49" s="1641"/>
      <c r="Z49" s="1641"/>
      <c r="AA49" s="1641"/>
      <c r="AB49" s="1641"/>
      <c r="AC49" s="1641"/>
      <c r="AD49" s="1641"/>
      <c r="AE49" s="1641"/>
      <c r="AF49" s="1641"/>
      <c r="AG49" s="1641"/>
      <c r="AH49" s="1641">
        <v>0</v>
      </c>
    </row>
    <row s="1641" customFormat="1" customHeight="1" ht="18.75">
      <c r="A50" s="1829"/>
      <c r="B50" s="1829"/>
      <c r="C50" s="1693" t="s">
        <v>1168</v>
      </c>
      <c r="D50" s="350"/>
      <c r="E50" s="1037"/>
      <c r="F50" s="1037"/>
      <c r="G50" s="2433"/>
      <c r="H50" s="2702"/>
      <c r="I50" s="2707" t="s">
        <v>1169</v>
      </c>
      <c r="J50" s="2704"/>
      <c r="K50" s="2702"/>
      <c r="L50" s="2705"/>
      <c r="M50" s="2324"/>
      <c r="N50" s="624"/>
      <c r="O50" s="1630"/>
      <c r="P50" s="1630"/>
      <c r="Q50" s="1641"/>
      <c r="R50" s="1641"/>
      <c r="S50" s="1641"/>
      <c r="T50" s="1641"/>
      <c r="U50" s="1641"/>
      <c r="V50" s="1641"/>
      <c r="W50" s="1641"/>
      <c r="X50" s="1641"/>
      <c r="Y50" s="1641"/>
      <c r="Z50" s="1641"/>
      <c r="AA50" s="1641"/>
      <c r="AB50" s="1641"/>
      <c r="AC50" s="1641"/>
      <c r="AD50" s="1641"/>
      <c r="AE50" s="1641"/>
      <c r="AF50" s="1641"/>
      <c r="AG50" s="1641"/>
      <c r="AH50" s="1641">
        <v>0</v>
      </c>
    </row>
    <row s="1641" customFormat="1" customHeight="1" ht="0.75">
      <c r="A51" s="1786"/>
      <c r="B51" s="1786"/>
      <c r="C51" s="375" t="s">
        <v>1174</v>
      </c>
      <c r="D51" s="2468"/>
      <c r="E51" s="2210"/>
      <c r="F51" s="2389"/>
      <c r="G51" s="406"/>
      <c r="H51" s="1506"/>
      <c r="I51" s="657"/>
      <c r="J51" s="577"/>
      <c r="K51" s="1506"/>
      <c r="L51" s="220"/>
      <c r="M51" s="2176"/>
      <c r="N51" s="340"/>
      <c r="O51" s="1630"/>
      <c r="P51" s="1630"/>
      <c r="AH51" s="1637">
        <v>0</v>
      </c>
    </row>
    <row s="1641" customFormat="1" customHeight="1" ht="45">
      <c r="A52" s="1786" t="s">
        <v>193</v>
      </c>
      <c r="B52" s="1786" t="s">
        <v>194</v>
      </c>
      <c r="C52" s="375"/>
      <c r="D52" s="2468"/>
      <c r="E52" s="2210"/>
      <c r="F52" s="2389" t="str">
        <f>INDEX(PT_DIFFERENTIATION_VTAR,MATCH(A52,PT_DIFFERENTIATION_VTAR_ID,0))</f>
        <v>Тарифы на теплоноситель, поставляемый теплоснабжающими организациями потребителям, другим теплоснабжающим организациям</v>
      </c>
      <c r="G52" s="2433" t="str">
        <f>INDEX(PT_DIFFERENTIATION_NTAR,MATCH(B52,PT_DIFFERENTIATION_NTAR_ID,0))</f>
        <v>Тариф на теплоноситель, поставляемый потребителям
</v>
      </c>
      <c r="H52" s="1868"/>
      <c r="I52" s="1745">
        <v>46023</v>
      </c>
      <c r="J52" s="1779">
        <v>46387</v>
      </c>
      <c r="K52" s="1871" t="s">
        <v>1175</v>
      </c>
      <c r="L52" s="1868" t="s">
        <v>331</v>
      </c>
      <c r="M52" s="2176"/>
      <c r="N52" s="340"/>
      <c r="O52" s="1630"/>
      <c r="P52" s="1630"/>
      <c r="AH52" s="1637">
        <v>0</v>
      </c>
    </row>
    <row s="1641" customFormat="1" customHeight="1" ht="56.25">
      <c r="A53" s="1829"/>
      <c r="B53" s="1829"/>
      <c r="C53" s="1693"/>
      <c r="D53" s="350"/>
      <c r="E53" s="1037"/>
      <c r="F53" s="1037"/>
      <c r="G53" s="1037"/>
      <c r="H53" s="2277" t="s">
        <v>173</v>
      </c>
      <c r="I53" s="1745">
        <v>46388</v>
      </c>
      <c r="J53" s="1779">
        <v>46752</v>
      </c>
      <c r="K53" s="2311" t="s">
        <v>1175</v>
      </c>
      <c r="L53" s="2277" t="s">
        <v>331</v>
      </c>
      <c r="M53" s="2324"/>
      <c r="N53" s="624"/>
      <c r="O53" s="1630"/>
      <c r="P53" s="1630"/>
      <c r="Q53" s="1641"/>
      <c r="R53" s="1641"/>
      <c r="S53" s="1641"/>
      <c r="T53" s="1641"/>
      <c r="U53" s="1641"/>
      <c r="V53" s="1641"/>
      <c r="W53" s="1641"/>
      <c r="X53" s="1641"/>
      <c r="Y53" s="1641"/>
      <c r="Z53" s="1641"/>
      <c r="AA53" s="1641"/>
      <c r="AB53" s="1641"/>
      <c r="AC53" s="1641"/>
      <c r="AD53" s="1641"/>
      <c r="AE53" s="1641"/>
      <c r="AF53" s="1641"/>
      <c r="AG53" s="1641"/>
      <c r="AH53" s="1641">
        <v>0</v>
      </c>
    </row>
    <row s="1641" customFormat="1" customHeight="1" ht="56.25">
      <c r="A54" s="1829"/>
      <c r="B54" s="1829"/>
      <c r="C54" s="1693"/>
      <c r="D54" s="350"/>
      <c r="E54" s="1037"/>
      <c r="F54" s="1037"/>
      <c r="G54" s="1037"/>
      <c r="H54" s="2277" t="s">
        <v>173</v>
      </c>
      <c r="I54" s="1745">
        <v>46753</v>
      </c>
      <c r="J54" s="1779">
        <v>47118</v>
      </c>
      <c r="K54" s="2311" t="s">
        <v>1175</v>
      </c>
      <c r="L54" s="2277" t="s">
        <v>331</v>
      </c>
      <c r="M54" s="2324"/>
      <c r="N54" s="624"/>
      <c r="O54" s="1630"/>
      <c r="P54" s="1630"/>
      <c r="Q54" s="1641"/>
      <c r="R54" s="1641"/>
      <c r="S54" s="1641"/>
      <c r="T54" s="1641"/>
      <c r="U54" s="1641"/>
      <c r="V54" s="1641"/>
      <c r="W54" s="1641"/>
      <c r="X54" s="1641"/>
      <c r="Y54" s="1641"/>
      <c r="Z54" s="1641"/>
      <c r="AA54" s="1641"/>
      <c r="AB54" s="1641"/>
      <c r="AC54" s="1641"/>
      <c r="AD54" s="1641"/>
      <c r="AE54" s="1641"/>
      <c r="AF54" s="1641"/>
      <c r="AG54" s="1641"/>
      <c r="AH54" s="1641">
        <v>0</v>
      </c>
    </row>
    <row s="1641" customFormat="1" customHeight="1" ht="56.25">
      <c r="A55" s="1829"/>
      <c r="B55" s="1829"/>
      <c r="C55" s="1693"/>
      <c r="D55" s="350"/>
      <c r="E55" s="1037"/>
      <c r="F55" s="1037"/>
      <c r="G55" s="1037"/>
      <c r="H55" s="2277" t="s">
        <v>173</v>
      </c>
      <c r="I55" s="1745">
        <v>47119</v>
      </c>
      <c r="J55" s="1779">
        <v>47483</v>
      </c>
      <c r="K55" s="2311" t="s">
        <v>1175</v>
      </c>
      <c r="L55" s="2277" t="s">
        <v>331</v>
      </c>
      <c r="M55" s="2324"/>
      <c r="N55" s="624"/>
      <c r="O55" s="1630"/>
      <c r="P55" s="1630"/>
      <c r="Q55" s="1641"/>
      <c r="R55" s="1641"/>
      <c r="S55" s="1641"/>
      <c r="T55" s="1641"/>
      <c r="U55" s="1641"/>
      <c r="V55" s="1641"/>
      <c r="W55" s="1641"/>
      <c r="X55" s="1641"/>
      <c r="Y55" s="1641"/>
      <c r="Z55" s="1641"/>
      <c r="AA55" s="1641"/>
      <c r="AB55" s="1641"/>
      <c r="AC55" s="1641"/>
      <c r="AD55" s="1641"/>
      <c r="AE55" s="1641"/>
      <c r="AF55" s="1641"/>
      <c r="AG55" s="1641"/>
      <c r="AH55" s="1641">
        <v>0</v>
      </c>
    </row>
    <row s="1641" customFormat="1" customHeight="1" ht="56.25">
      <c r="A56" s="1829"/>
      <c r="B56" s="1829"/>
      <c r="C56" s="1693"/>
      <c r="D56" s="350"/>
      <c r="E56" s="1037"/>
      <c r="F56" s="1037"/>
      <c r="G56" s="1037"/>
      <c r="H56" s="2277" t="s">
        <v>173</v>
      </c>
      <c r="I56" s="1745">
        <v>47484</v>
      </c>
      <c r="J56" s="1779">
        <v>47848</v>
      </c>
      <c r="K56" s="2311" t="s">
        <v>1175</v>
      </c>
      <c r="L56" s="2277" t="s">
        <v>331</v>
      </c>
      <c r="M56" s="2324"/>
      <c r="N56" s="624"/>
      <c r="O56" s="1630"/>
      <c r="P56" s="1630"/>
      <c r="Q56" s="1641"/>
      <c r="R56" s="1641"/>
      <c r="S56" s="1641"/>
      <c r="T56" s="1641"/>
      <c r="U56" s="1641"/>
      <c r="V56" s="1641"/>
      <c r="W56" s="1641"/>
      <c r="X56" s="1641"/>
      <c r="Y56" s="1641"/>
      <c r="Z56" s="1641"/>
      <c r="AA56" s="1641"/>
      <c r="AB56" s="1641"/>
      <c r="AC56" s="1641"/>
      <c r="AD56" s="1641"/>
      <c r="AE56" s="1641"/>
      <c r="AF56" s="1641"/>
      <c r="AG56" s="1641"/>
      <c r="AH56" s="1641">
        <v>0</v>
      </c>
    </row>
    <row s="1641" customFormat="1" customHeight="1" ht="18.75">
      <c r="A57" s="1786"/>
      <c r="B57" s="1786"/>
      <c r="C57" s="375" t="s">
        <v>1168</v>
      </c>
      <c r="D57" s="2468"/>
      <c r="E57" s="2210"/>
      <c r="F57" s="2389"/>
      <c r="G57" s="2433"/>
      <c r="H57" s="1506"/>
      <c r="I57" s="657" t="s">
        <v>1169</v>
      </c>
      <c r="J57" s="577"/>
      <c r="K57" s="1506"/>
      <c r="L57" s="220"/>
      <c r="M57" s="2176"/>
      <c r="N57" s="340"/>
      <c r="O57" s="1630"/>
      <c r="P57" s="1630"/>
      <c r="AH57" s="1637">
        <v>0</v>
      </c>
    </row>
    <row s="1641" customFormat="1" customHeight="1" ht="0.75">
      <c r="A58" s="1786"/>
      <c r="B58" s="1786"/>
      <c r="C58" s="375" t="s">
        <v>1174</v>
      </c>
      <c r="D58" s="2468"/>
      <c r="E58" s="2210"/>
      <c r="F58" s="2389"/>
      <c r="G58" s="406"/>
      <c r="H58" s="1506"/>
      <c r="I58" s="657"/>
      <c r="J58" s="577"/>
      <c r="K58" s="1506"/>
      <c r="L58" s="220"/>
      <c r="M58" s="2176"/>
      <c r="N58" s="340"/>
      <c r="O58" s="1630"/>
      <c r="P58" s="1630"/>
      <c r="AH58" s="1637">
        <v>0</v>
      </c>
    </row>
    <row s="1641" customFormat="1" customHeight="1" ht="45">
      <c r="A59" s="1786" t="s">
        <v>200</v>
      </c>
      <c r="B59" s="1786" t="s">
        <v>201</v>
      </c>
      <c r="C59" s="375"/>
      <c r="D59" s="2468"/>
      <c r="E59" s="2210"/>
      <c r="F59" s="2389" t="str">
        <f>INDEX(PT_DIFFERENTIATION_VTAR,MATCH(A59,PT_DIFFERENTIATION_VTAR_ID,0))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9" s="2433" t="str">
        <f>INDEX(PT_DIFFERENTIATION_NTAR,MATCH(B59,PT_DIFFERENTIATION_NTAR_ID,0))</f>
        <v>Тарифы на горячую воду в открытых системах теплоснабжения (горячее водоснабжение)
</v>
      </c>
      <c r="H59" s="1868"/>
      <c r="I59" s="1745">
        <v>46023</v>
      </c>
      <c r="J59" s="1779">
        <v>46387</v>
      </c>
      <c r="K59" s="1871" t="s">
        <v>1175</v>
      </c>
      <c r="L59" s="1868" t="s">
        <v>331</v>
      </c>
      <c r="M59" s="2176"/>
      <c r="N59" s="340"/>
      <c r="O59" s="1630"/>
      <c r="P59" s="1630"/>
      <c r="AH59" s="1637">
        <v>0</v>
      </c>
    </row>
    <row s="1641" customFormat="1" customHeight="1" ht="56.25">
      <c r="A60" s="1829"/>
      <c r="B60" s="1829"/>
      <c r="C60" s="1693"/>
      <c r="D60" s="350"/>
      <c r="E60" s="1037"/>
      <c r="F60" s="1037"/>
      <c r="G60" s="1037"/>
      <c r="H60" s="2277" t="s">
        <v>173</v>
      </c>
      <c r="I60" s="1745">
        <v>46388</v>
      </c>
      <c r="J60" s="1779">
        <v>46752</v>
      </c>
      <c r="K60" s="2311" t="s">
        <v>1175</v>
      </c>
      <c r="L60" s="2277" t="s">
        <v>331</v>
      </c>
      <c r="M60" s="2324"/>
      <c r="N60" s="624"/>
      <c r="O60" s="1630"/>
      <c r="P60" s="1630"/>
      <c r="Q60" s="1641"/>
      <c r="R60" s="1641"/>
      <c r="S60" s="1641"/>
      <c r="T60" s="1641"/>
      <c r="U60" s="1641"/>
      <c r="V60" s="1641"/>
      <c r="W60" s="1641"/>
      <c r="X60" s="1641"/>
      <c r="Y60" s="1641"/>
      <c r="Z60" s="1641"/>
      <c r="AA60" s="1641"/>
      <c r="AB60" s="1641"/>
      <c r="AC60" s="1641"/>
      <c r="AD60" s="1641"/>
      <c r="AE60" s="1641"/>
      <c r="AF60" s="1641"/>
      <c r="AG60" s="1641"/>
      <c r="AH60" s="1641">
        <v>0</v>
      </c>
    </row>
    <row s="1641" customFormat="1" customHeight="1" ht="56.25">
      <c r="A61" s="1829"/>
      <c r="B61" s="1829"/>
      <c r="C61" s="1693"/>
      <c r="D61" s="350"/>
      <c r="E61" s="1037"/>
      <c r="F61" s="1037"/>
      <c r="G61" s="1037"/>
      <c r="H61" s="2277" t="s">
        <v>173</v>
      </c>
      <c r="I61" s="1745">
        <v>46753</v>
      </c>
      <c r="J61" s="1779">
        <v>47118</v>
      </c>
      <c r="K61" s="2311" t="s">
        <v>1175</v>
      </c>
      <c r="L61" s="2277" t="s">
        <v>331</v>
      </c>
      <c r="M61" s="2324"/>
      <c r="N61" s="624"/>
      <c r="O61" s="1630"/>
      <c r="P61" s="1630"/>
      <c r="Q61" s="1641"/>
      <c r="R61" s="1641"/>
      <c r="S61" s="1641"/>
      <c r="T61" s="1641"/>
      <c r="U61" s="1641"/>
      <c r="V61" s="1641"/>
      <c r="W61" s="1641"/>
      <c r="X61" s="1641"/>
      <c r="Y61" s="1641"/>
      <c r="Z61" s="1641"/>
      <c r="AA61" s="1641"/>
      <c r="AB61" s="1641"/>
      <c r="AC61" s="1641"/>
      <c r="AD61" s="1641"/>
      <c r="AE61" s="1641"/>
      <c r="AF61" s="1641"/>
      <c r="AG61" s="1641"/>
      <c r="AH61" s="1641">
        <v>0</v>
      </c>
    </row>
    <row s="1641" customFormat="1" customHeight="1" ht="56.25">
      <c r="A62" s="1829"/>
      <c r="B62" s="1829"/>
      <c r="C62" s="1693"/>
      <c r="D62" s="350"/>
      <c r="E62" s="1037"/>
      <c r="F62" s="1037"/>
      <c r="G62" s="1037"/>
      <c r="H62" s="2277" t="s">
        <v>173</v>
      </c>
      <c r="I62" s="1745">
        <v>47119</v>
      </c>
      <c r="J62" s="1779">
        <v>47483</v>
      </c>
      <c r="K62" s="2311" t="s">
        <v>1175</v>
      </c>
      <c r="L62" s="2277" t="s">
        <v>331</v>
      </c>
      <c r="M62" s="2324"/>
      <c r="N62" s="624"/>
      <c r="O62" s="1630"/>
      <c r="P62" s="1630"/>
      <c r="Q62" s="1641"/>
      <c r="R62" s="1641"/>
      <c r="S62" s="1641"/>
      <c r="T62" s="1641"/>
      <c r="U62" s="1641"/>
      <c r="V62" s="1641"/>
      <c r="W62" s="1641"/>
      <c r="X62" s="1641"/>
      <c r="Y62" s="1641"/>
      <c r="Z62" s="1641"/>
      <c r="AA62" s="1641"/>
      <c r="AB62" s="1641"/>
      <c r="AC62" s="1641"/>
      <c r="AD62" s="1641"/>
      <c r="AE62" s="1641"/>
      <c r="AF62" s="1641"/>
      <c r="AG62" s="1641"/>
      <c r="AH62" s="1641">
        <v>0</v>
      </c>
    </row>
    <row s="1641" customFormat="1" customHeight="1" ht="56.25">
      <c r="A63" s="1829"/>
      <c r="B63" s="1829"/>
      <c r="C63" s="1693"/>
      <c r="D63" s="350"/>
      <c r="E63" s="1037"/>
      <c r="F63" s="1037"/>
      <c r="G63" s="1037"/>
      <c r="H63" s="2277" t="s">
        <v>173</v>
      </c>
      <c r="I63" s="1745">
        <v>47484</v>
      </c>
      <c r="J63" s="1779">
        <v>47848</v>
      </c>
      <c r="K63" s="2311" t="s">
        <v>1175</v>
      </c>
      <c r="L63" s="2277" t="s">
        <v>331</v>
      </c>
      <c r="M63" s="2324"/>
      <c r="N63" s="624"/>
      <c r="O63" s="1630"/>
      <c r="P63" s="1630"/>
      <c r="Q63" s="1641"/>
      <c r="R63" s="1641"/>
      <c r="S63" s="1641"/>
      <c r="T63" s="1641"/>
      <c r="U63" s="1641"/>
      <c r="V63" s="1641"/>
      <c r="W63" s="1641"/>
      <c r="X63" s="1641"/>
      <c r="Y63" s="1641"/>
      <c r="Z63" s="1641"/>
      <c r="AA63" s="1641"/>
      <c r="AB63" s="1641"/>
      <c r="AC63" s="1641"/>
      <c r="AD63" s="1641"/>
      <c r="AE63" s="1641"/>
      <c r="AF63" s="1641"/>
      <c r="AG63" s="1641"/>
      <c r="AH63" s="1641">
        <v>0</v>
      </c>
    </row>
    <row s="1641" customFormat="1" customHeight="1" ht="18.75">
      <c r="A64" s="1786"/>
      <c r="B64" s="1786"/>
      <c r="C64" s="375" t="s">
        <v>1168</v>
      </c>
      <c r="D64" s="2468"/>
      <c r="E64" s="2210"/>
      <c r="F64" s="2389"/>
      <c r="G64" s="2433"/>
      <c r="H64" s="1506"/>
      <c r="I64" s="657" t="s">
        <v>1169</v>
      </c>
      <c r="J64" s="577"/>
      <c r="K64" s="1506"/>
      <c r="L64" s="220"/>
      <c r="M64" s="2176"/>
      <c r="N64" s="340"/>
      <c r="O64" s="1630"/>
      <c r="P64" s="1630"/>
      <c r="AH64" s="1637">
        <v>0</v>
      </c>
    </row>
    <row s="1641" customFormat="1" customHeight="1" ht="0.75">
      <c r="A65" s="1786"/>
      <c r="B65" s="1786"/>
      <c r="C65" s="375" t="s">
        <v>1174</v>
      </c>
      <c r="D65" s="2468"/>
      <c r="E65" s="2210"/>
      <c r="F65" s="2389"/>
      <c r="G65" s="406"/>
      <c r="H65" s="1506"/>
      <c r="I65" s="657"/>
      <c r="J65" s="577"/>
      <c r="K65" s="1506"/>
      <c r="L65" s="220"/>
      <c r="M65" s="2176"/>
      <c r="N65" s="340"/>
      <c r="O65" s="1630"/>
      <c r="P65" s="1630"/>
      <c r="AH65" s="1637">
        <v>0</v>
      </c>
    </row>
    <row s="1641" customFormat="1" customHeight="1" ht="18.75" hidden="1">
      <c r="A66" s="1786" t="s">
        <v>206</v>
      </c>
      <c r="B66" s="1786" t="s">
        <v>207</v>
      </c>
      <c r="C66" s="375"/>
      <c r="D66" s="2468"/>
      <c r="E66" s="2210"/>
      <c r="F66" s="2389" t="str">
        <f>INDEX(PT_DIFFERENTIATION_VTAR,MATCH(A66,PT_DIFFERENTIATION_VTAR_ID,0))</f>
        <v>Тарифы на услуги по передаче тепловой энергии</v>
      </c>
      <c r="G66" s="2433" t="str">
        <f>INDEX(PT_DIFFERENTIATION_NTAR,MATCH(B66,PT_DIFFERENTIATION_NTAR_ID,0))</f>
        <v/>
      </c>
      <c r="H66" s="1868"/>
      <c r="I66" s="1745"/>
      <c r="J66" s="1779"/>
      <c r="K66" s="1871"/>
      <c r="L66" s="1868" t="s">
        <v>331</v>
      </c>
      <c r="M66" s="2176"/>
      <c r="N66" s="340"/>
      <c r="O66" s="1630"/>
      <c r="P66" s="1630"/>
      <c r="AH66" s="1637">
        <v>0</v>
      </c>
    </row>
    <row s="1641" customFormat="1" customHeight="1" ht="18.75" hidden="1">
      <c r="A67" s="1786"/>
      <c r="B67" s="1786"/>
      <c r="C67" s="375" t="s">
        <v>1168</v>
      </c>
      <c r="D67" s="2468"/>
      <c r="E67" s="2210"/>
      <c r="F67" s="2389"/>
      <c r="G67" s="2433"/>
      <c r="H67" s="1506"/>
      <c r="I67" s="657" t="s">
        <v>1169</v>
      </c>
      <c r="J67" s="577"/>
      <c r="K67" s="1506"/>
      <c r="L67" s="220"/>
      <c r="M67" s="2176"/>
      <c r="N67" s="340"/>
      <c r="O67" s="1630"/>
      <c r="P67" s="1630"/>
      <c r="AH67" s="1637">
        <v>0</v>
      </c>
    </row>
    <row s="1641" customFormat="1" customHeight="1" ht="0.75" hidden="1">
      <c r="A68" s="1786"/>
      <c r="B68" s="1786"/>
      <c r="C68" s="375" t="s">
        <v>1174</v>
      </c>
      <c r="D68" s="2468"/>
      <c r="E68" s="2210"/>
      <c r="F68" s="2389"/>
      <c r="G68" s="406"/>
      <c r="H68" s="1506"/>
      <c r="I68" s="657"/>
      <c r="J68" s="577"/>
      <c r="K68" s="1506"/>
      <c r="L68" s="220"/>
      <c r="M68" s="2176"/>
      <c r="N68" s="340"/>
      <c r="O68" s="1630"/>
      <c r="P68" s="1630"/>
      <c r="AH68" s="1637">
        <v>0</v>
      </c>
    </row>
    <row s="1641" customFormat="1" customHeight="1" ht="18.75" hidden="1">
      <c r="A69" s="1786" t="s">
        <v>212</v>
      </c>
      <c r="B69" s="1786" t="s">
        <v>213</v>
      </c>
      <c r="C69" s="375"/>
      <c r="D69" s="2468"/>
      <c r="E69" s="2210"/>
      <c r="F69" s="2389" t="str">
        <f>INDEX(PT_DIFFERENTIATION_VTAR,MATCH(A69,PT_DIFFERENTIATION_VTAR_ID,0))</f>
        <v>Тарифы на услуги по передаче теплоносителя</v>
      </c>
      <c r="G69" s="2433" t="str">
        <f>INDEX(PT_DIFFERENTIATION_NTAR,MATCH(B69,PT_DIFFERENTIATION_NTAR_ID,0))</f>
        <v/>
      </c>
      <c r="H69" s="1868"/>
      <c r="I69" s="1745"/>
      <c r="J69" s="1779"/>
      <c r="K69" s="1871"/>
      <c r="L69" s="1868" t="s">
        <v>331</v>
      </c>
      <c r="M69" s="2176"/>
      <c r="N69" s="340"/>
      <c r="O69" s="1630"/>
      <c r="P69" s="1630"/>
      <c r="AH69" s="1637">
        <v>0</v>
      </c>
    </row>
    <row s="1641" customFormat="1" customHeight="1" ht="18.75" hidden="1">
      <c r="A70" s="1786"/>
      <c r="B70" s="1786"/>
      <c r="C70" s="375" t="s">
        <v>1168</v>
      </c>
      <c r="D70" s="2468"/>
      <c r="E70" s="2210"/>
      <c r="F70" s="2389"/>
      <c r="G70" s="2433"/>
      <c r="H70" s="1506"/>
      <c r="I70" s="657" t="s">
        <v>1169</v>
      </c>
      <c r="J70" s="577"/>
      <c r="K70" s="1506"/>
      <c r="L70" s="220"/>
      <c r="M70" s="2176"/>
      <c r="N70" s="340"/>
      <c r="O70" s="1630"/>
      <c r="P70" s="1630"/>
      <c r="AH70" s="1637">
        <v>0</v>
      </c>
    </row>
    <row s="1641" customFormat="1" customHeight="1" ht="0.75" hidden="1">
      <c r="A71" s="1786"/>
      <c r="B71" s="1786"/>
      <c r="C71" s="375" t="s">
        <v>1174</v>
      </c>
      <c r="D71" s="2468"/>
      <c r="E71" s="2210"/>
      <c r="F71" s="2389"/>
      <c r="G71" s="406"/>
      <c r="H71" s="1506"/>
      <c r="I71" s="657"/>
      <c r="J71" s="577"/>
      <c r="K71" s="1506"/>
      <c r="L71" s="220"/>
      <c r="M71" s="2176"/>
      <c r="N71" s="340"/>
      <c r="O71" s="1630"/>
      <c r="P71" s="1630"/>
      <c r="AH71" s="1637">
        <v>0</v>
      </c>
    </row>
    <row s="1641" customFormat="1" customHeight="1" ht="18.75" hidden="1">
      <c r="A72" s="1786" t="s">
        <v>218</v>
      </c>
      <c r="B72" s="1786" t="s">
        <v>219</v>
      </c>
      <c r="C72" s="375"/>
      <c r="D72" s="2468"/>
      <c r="E72" s="2210"/>
      <c r="F72" s="2389" t="str">
        <f>INDEX(PT_DIFFERENTIATION_VTAR,MATCH(A72,PT_DIFFERENTIATION_VTAR_ID,0))</f>
        <v>Плата за услуги по поддержанию резервной тепловой мощности при отсутствии потребления тепловой энергии</v>
      </c>
      <c r="G72" s="2433" t="str">
        <f>INDEX(PT_DIFFERENTIATION_NTAR,MATCH(B72,PT_DIFFERENTIATION_NTAR_ID,0))</f>
        <v/>
      </c>
      <c r="H72" s="1868"/>
      <c r="I72" s="1745"/>
      <c r="J72" s="1779"/>
      <c r="K72" s="1871"/>
      <c r="L72" s="1868" t="s">
        <v>331</v>
      </c>
      <c r="M72" s="2176"/>
      <c r="N72" s="340"/>
      <c r="O72" s="1630"/>
      <c r="P72" s="1630"/>
      <c r="AH72" s="1637">
        <v>0</v>
      </c>
    </row>
    <row s="1641" customFormat="1" customHeight="1" ht="18.75" hidden="1">
      <c r="A73" s="1786"/>
      <c r="B73" s="1786"/>
      <c r="C73" s="375" t="s">
        <v>1168</v>
      </c>
      <c r="D73" s="2468"/>
      <c r="E73" s="2210"/>
      <c r="F73" s="2389"/>
      <c r="G73" s="2433"/>
      <c r="H73" s="1506"/>
      <c r="I73" s="657" t="s">
        <v>1169</v>
      </c>
      <c r="J73" s="577"/>
      <c r="K73" s="1506"/>
      <c r="L73" s="220"/>
      <c r="M73" s="2176"/>
      <c r="N73" s="340"/>
      <c r="O73" s="1630"/>
      <c r="P73" s="1630"/>
      <c r="AH73" s="1637">
        <v>0</v>
      </c>
    </row>
    <row s="1641" customFormat="1" customHeight="1" ht="0.75" hidden="1">
      <c r="A74" s="1786"/>
      <c r="B74" s="1786"/>
      <c r="C74" s="375" t="s">
        <v>1174</v>
      </c>
      <c r="D74" s="2468"/>
      <c r="E74" s="2210"/>
      <c r="F74" s="2389"/>
      <c r="G74" s="406"/>
      <c r="H74" s="1506"/>
      <c r="I74" s="657"/>
      <c r="J74" s="577"/>
      <c r="K74" s="1506"/>
      <c r="L74" s="220"/>
      <c r="M74" s="2176"/>
      <c r="N74" s="340"/>
      <c r="O74" s="1630"/>
      <c r="P74" s="1630"/>
      <c r="AH74" s="1637">
        <v>0</v>
      </c>
    </row>
    <row s="1641" customFormat="1" customHeight="1" ht="18.75" hidden="1">
      <c r="A75" s="1786" t="s">
        <v>224</v>
      </c>
      <c r="B75" s="1786" t="s">
        <v>225</v>
      </c>
      <c r="C75" s="375"/>
      <c r="D75" s="2468"/>
      <c r="E75" s="2210"/>
      <c r="F75" s="2389" t="str">
        <f>INDEX(PT_DIFFERENTIATION_VTAR,MATCH(A75,PT_DIFFERENTIATION_VTAR_ID,0))</f>
        <v>Плата за подключение (технологическое присоединение) к системе теплоснабжения</v>
      </c>
      <c r="G75" s="2433" t="str">
        <f>INDEX(PT_DIFFERENTIATION_NTAR,MATCH(B75,PT_DIFFERENTIATION_NTAR_ID,0))</f>
        <v/>
      </c>
      <c r="H75" s="1868"/>
      <c r="I75" s="1745"/>
      <c r="J75" s="1779"/>
      <c r="K75" s="1871"/>
      <c r="L75" s="1868" t="s">
        <v>331</v>
      </c>
      <c r="M75" s="2176"/>
      <c r="N75" s="340"/>
      <c r="O75" s="1630"/>
      <c r="P75" s="1630"/>
      <c r="AH75" s="1637">
        <v>0</v>
      </c>
    </row>
    <row s="1641" customFormat="1" customHeight="1" ht="18.75" hidden="1">
      <c r="A76" s="1786"/>
      <c r="B76" s="1786"/>
      <c r="C76" s="375" t="s">
        <v>1168</v>
      </c>
      <c r="D76" s="2468"/>
      <c r="E76" s="2210"/>
      <c r="F76" s="2389"/>
      <c r="G76" s="2433"/>
      <c r="H76" s="1506"/>
      <c r="I76" s="657" t="s">
        <v>1169</v>
      </c>
      <c r="J76" s="577"/>
      <c r="K76" s="1506"/>
      <c r="L76" s="220"/>
      <c r="M76" s="2176"/>
      <c r="N76" s="340"/>
      <c r="O76" s="1630"/>
      <c r="P76" s="1630"/>
      <c r="AH76" s="1637">
        <v>0</v>
      </c>
    </row>
    <row s="1641" customFormat="1" customHeight="1" ht="0.75" hidden="1">
      <c r="A77" s="1786"/>
      <c r="B77" s="1786"/>
      <c r="C77" s="375" t="s">
        <v>1174</v>
      </c>
      <c r="D77" s="2468"/>
      <c r="E77" s="2210"/>
      <c r="F77" s="2389"/>
      <c r="G77" s="406"/>
      <c r="H77" s="1506"/>
      <c r="I77" s="657"/>
      <c r="J77" s="577"/>
      <c r="K77" s="1506"/>
      <c r="L77" s="220"/>
      <c r="M77" s="2176"/>
      <c r="N77" s="340"/>
      <c r="O77" s="1630"/>
      <c r="P77" s="1630"/>
      <c r="AH77" s="1637">
        <v>0</v>
      </c>
    </row>
    <row s="1641" customFormat="1" customHeight="1" ht="18.75" hidden="1">
      <c r="A78" s="1786" t="s">
        <v>230</v>
      </c>
      <c r="B78" s="1786" t="s">
        <v>231</v>
      </c>
      <c r="C78" s="375"/>
      <c r="D78" s="2468"/>
      <c r="E78" s="2210"/>
      <c r="F78" s="2389" t="str">
        <f>INDEX(PT_DIFFERENTIATION_VTAR,MATCH(A78,PT_DIFFERENTIATION_VTAR_ID,0))</f>
        <v>Плата за подключение (технологическое присоединение) к системе теплоснабжения (индивидуальная)</v>
      </c>
      <c r="G78" s="2433" t="str">
        <f>INDEX(PT_DIFFERENTIATION_NTAR,MATCH(B78,PT_DIFFERENTIATION_NTAR_ID,0))</f>
        <v/>
      </c>
      <c r="H78" s="1995"/>
      <c r="I78" s="1745"/>
      <c r="J78" s="1779"/>
      <c r="K78" s="1871"/>
      <c r="L78" s="1995" t="s">
        <v>331</v>
      </c>
      <c r="M78" s="2176"/>
      <c r="N78" s="340"/>
      <c r="O78" s="1630"/>
      <c r="P78" s="1630"/>
      <c r="AH78" s="1637">
        <v>0</v>
      </c>
    </row>
    <row s="1641" customFormat="1" customHeight="1" ht="18.75" hidden="1">
      <c r="A79" s="1786"/>
      <c r="B79" s="1786"/>
      <c r="C79" s="375" t="s">
        <v>1168</v>
      </c>
      <c r="D79" s="2468"/>
      <c r="E79" s="2210"/>
      <c r="F79" s="2389"/>
      <c r="G79" s="2433"/>
      <c r="H79" s="1506"/>
      <c r="I79" s="657" t="s">
        <v>1169</v>
      </c>
      <c r="J79" s="577"/>
      <c r="K79" s="1506"/>
      <c r="L79" s="220"/>
      <c r="M79" s="2176"/>
      <c r="N79" s="340"/>
      <c r="O79" s="1630"/>
      <c r="P79" s="1630"/>
      <c r="AH79" s="1637">
        <v>0</v>
      </c>
    </row>
    <row s="1641" customFormat="1" customHeight="1" ht="0.75" hidden="1">
      <c r="A80" s="1786"/>
      <c r="B80" s="1786"/>
      <c r="C80" s="375" t="s">
        <v>1174</v>
      </c>
      <c r="D80" s="2468"/>
      <c r="E80" s="2210"/>
      <c r="F80" s="2389"/>
      <c r="G80" s="406"/>
      <c r="H80" s="1506"/>
      <c r="I80" s="657"/>
      <c r="J80" s="577"/>
      <c r="K80" s="1506"/>
      <c r="L80" s="220"/>
      <c r="M80" s="2176"/>
      <c r="N80" s="340"/>
      <c r="O80" s="1630"/>
      <c r="P80" s="1630"/>
      <c r="AH80" s="1637">
        <v>0</v>
      </c>
    </row>
    <row s="1641" customFormat="1" customHeight="1" ht="18.75" hidden="1">
      <c r="A81" s="1786" t="s">
        <v>250</v>
      </c>
      <c r="B81" s="1786" t="s">
        <v>251</v>
      </c>
      <c r="C81" s="375"/>
      <c r="D81" s="2468"/>
      <c r="E81" s="2210"/>
      <c r="F81" s="2389" t="str">
        <f>INDEX(PT_DIFFERENTIATION_VTAR,MATCH(A81,PT_DIFFERENTIATION_VTAR_ID,0))</f>
        <v>Тариф на питьевую воду (питьевое водоснабжение)</v>
      </c>
      <c r="G81" s="2433" t="str">
        <f>INDEX(PT_DIFFERENTIATION_NTAR,MATCH(B81,PT_DIFFERENTIATION_NTAR_ID,0))</f>
        <v/>
      </c>
      <c r="H81" s="1868"/>
      <c r="I81" s="1745"/>
      <c r="J81" s="1779"/>
      <c r="K81" s="1871"/>
      <c r="L81" s="1868" t="s">
        <v>331</v>
      </c>
      <c r="M81" s="2176"/>
      <c r="N81" s="340"/>
      <c r="O81" s="1630"/>
      <c r="P81" s="1630"/>
      <c r="AH81" s="1637">
        <v>0</v>
      </c>
    </row>
    <row s="1641" customFormat="1" customHeight="1" ht="18.75" hidden="1">
      <c r="A82" s="1786"/>
      <c r="B82" s="1786"/>
      <c r="C82" s="375" t="s">
        <v>1168</v>
      </c>
      <c r="D82" s="2468"/>
      <c r="E82" s="2210"/>
      <c r="F82" s="2389"/>
      <c r="G82" s="2433"/>
      <c r="H82" s="1506"/>
      <c r="I82" s="657" t="s">
        <v>1169</v>
      </c>
      <c r="J82" s="577"/>
      <c r="K82" s="1506"/>
      <c r="L82" s="220"/>
      <c r="M82" s="2176"/>
      <c r="N82" s="340"/>
      <c r="O82" s="1630"/>
      <c r="P82" s="1630"/>
      <c r="AH82" s="1637">
        <v>0</v>
      </c>
    </row>
    <row s="1641" customFormat="1" customHeight="1" ht="0.75" hidden="1">
      <c r="A83" s="1786"/>
      <c r="B83" s="1786"/>
      <c r="C83" s="375" t="s">
        <v>1174</v>
      </c>
      <c r="D83" s="2468"/>
      <c r="E83" s="2210"/>
      <c r="F83" s="2389"/>
      <c r="G83" s="406"/>
      <c r="H83" s="1506"/>
      <c r="I83" s="657"/>
      <c r="J83" s="577"/>
      <c r="K83" s="1506"/>
      <c r="L83" s="220"/>
      <c r="M83" s="2176"/>
      <c r="N83" s="340"/>
      <c r="O83" s="1630"/>
      <c r="P83" s="1630"/>
      <c r="AH83" s="1637">
        <v>0</v>
      </c>
    </row>
    <row s="1641" customFormat="1" customHeight="1" ht="18.75" hidden="1">
      <c r="A84" s="1786" t="s">
        <v>255</v>
      </c>
      <c r="B84" s="1786" t="s">
        <v>256</v>
      </c>
      <c r="C84" s="375"/>
      <c r="D84" s="2468"/>
      <c r="E84" s="2210"/>
      <c r="F84" s="2389" t="str">
        <f>INDEX(PT_DIFFERENTIATION_VTAR,MATCH(A84,PT_DIFFERENTIATION_VTAR_ID,0))</f>
        <v>Тариф на техническую воду</v>
      </c>
      <c r="G84" s="2433" t="str">
        <f>INDEX(PT_DIFFERENTIATION_NTAR,MATCH(B84,PT_DIFFERENTIATION_NTAR_ID,0))</f>
        <v/>
      </c>
      <c r="H84" s="1868"/>
      <c r="I84" s="1745"/>
      <c r="J84" s="1779"/>
      <c r="K84" s="1871"/>
      <c r="L84" s="1868" t="s">
        <v>331</v>
      </c>
      <c r="M84" s="2176"/>
      <c r="N84" s="340"/>
      <c r="O84" s="1630"/>
      <c r="P84" s="1630"/>
      <c r="AH84" s="1637">
        <v>0</v>
      </c>
    </row>
    <row s="1641" customFormat="1" customHeight="1" ht="18.75" hidden="1">
      <c r="A85" s="1786"/>
      <c r="B85" s="1786"/>
      <c r="C85" s="375" t="s">
        <v>1168</v>
      </c>
      <c r="D85" s="2468"/>
      <c r="E85" s="2210"/>
      <c r="F85" s="2389"/>
      <c r="G85" s="2433"/>
      <c r="H85" s="1506"/>
      <c r="I85" s="657" t="s">
        <v>1169</v>
      </c>
      <c r="J85" s="577"/>
      <c r="K85" s="1506"/>
      <c r="L85" s="220"/>
      <c r="M85" s="2176"/>
      <c r="N85" s="340"/>
      <c r="O85" s="1630"/>
      <c r="P85" s="1630"/>
      <c r="AH85" s="1637">
        <v>0</v>
      </c>
    </row>
    <row s="1641" customFormat="1" customHeight="1" ht="0.75" hidden="1">
      <c r="A86" s="1786"/>
      <c r="B86" s="1786"/>
      <c r="C86" s="375" t="s">
        <v>1174</v>
      </c>
      <c r="D86" s="2468"/>
      <c r="E86" s="2210"/>
      <c r="F86" s="2389"/>
      <c r="G86" s="406"/>
      <c r="H86" s="1506"/>
      <c r="I86" s="657"/>
      <c r="J86" s="577"/>
      <c r="K86" s="1506"/>
      <c r="L86" s="220"/>
      <c r="M86" s="2176"/>
      <c r="N86" s="340"/>
      <c r="O86" s="1630"/>
      <c r="P86" s="1630"/>
      <c r="AH86" s="1637">
        <v>0</v>
      </c>
    </row>
    <row s="1641" customFormat="1" customHeight="1" ht="18.75" hidden="1">
      <c r="A87" s="1786" t="s">
        <v>260</v>
      </c>
      <c r="B87" s="1786" t="s">
        <v>261</v>
      </c>
      <c r="C87" s="375"/>
      <c r="D87" s="2468"/>
      <c r="E87" s="2210"/>
      <c r="F87" s="2389" t="str">
        <f>INDEX(PT_DIFFERENTIATION_VTAR,MATCH(A87,PT_DIFFERENTIATION_VTAR_ID,0))</f>
        <v>Тариф на транспортировку воды</v>
      </c>
      <c r="G87" s="2433" t="str">
        <f>INDEX(PT_DIFFERENTIATION_NTAR,MATCH(B87,PT_DIFFERENTIATION_NTAR_ID,0))</f>
        <v/>
      </c>
      <c r="H87" s="1868"/>
      <c r="I87" s="1745"/>
      <c r="J87" s="1779"/>
      <c r="K87" s="1871"/>
      <c r="L87" s="1868" t="s">
        <v>331</v>
      </c>
      <c r="M87" s="2176"/>
      <c r="N87" s="340"/>
      <c r="O87" s="1630"/>
      <c r="P87" s="1630"/>
      <c r="AH87" s="1637">
        <v>0</v>
      </c>
    </row>
    <row s="1641" customFormat="1" customHeight="1" ht="18.75" hidden="1">
      <c r="A88" s="1786"/>
      <c r="B88" s="1786"/>
      <c r="C88" s="375" t="s">
        <v>1168</v>
      </c>
      <c r="D88" s="2468"/>
      <c r="E88" s="2210"/>
      <c r="F88" s="2389"/>
      <c r="G88" s="2433"/>
      <c r="H88" s="1506"/>
      <c r="I88" s="657" t="s">
        <v>1169</v>
      </c>
      <c r="J88" s="577"/>
      <c r="K88" s="1506"/>
      <c r="L88" s="220"/>
      <c r="M88" s="2176"/>
      <c r="N88" s="340"/>
      <c r="O88" s="1630"/>
      <c r="P88" s="1630"/>
      <c r="AH88" s="1637">
        <v>0</v>
      </c>
    </row>
    <row s="1641" customFormat="1" customHeight="1" ht="0.75" hidden="1">
      <c r="A89" s="1786"/>
      <c r="B89" s="1786"/>
      <c r="C89" s="375" t="s">
        <v>1174</v>
      </c>
      <c r="D89" s="2468"/>
      <c r="E89" s="2210"/>
      <c r="F89" s="2389"/>
      <c r="G89" s="406"/>
      <c r="H89" s="1506"/>
      <c r="I89" s="657"/>
      <c r="J89" s="577"/>
      <c r="K89" s="1506"/>
      <c r="L89" s="220"/>
      <c r="M89" s="2176"/>
      <c r="N89" s="340"/>
      <c r="O89" s="1630"/>
      <c r="P89" s="1630"/>
      <c r="AH89" s="1637">
        <v>0</v>
      </c>
    </row>
    <row s="1641" customFormat="1" customHeight="1" ht="18.75" hidden="1">
      <c r="A90" s="1786" t="s">
        <v>265</v>
      </c>
      <c r="B90" s="1786" t="s">
        <v>266</v>
      </c>
      <c r="C90" s="375"/>
      <c r="D90" s="2468"/>
      <c r="E90" s="2210"/>
      <c r="F90" s="2389" t="str">
        <f>INDEX(PT_DIFFERENTIATION_VTAR,MATCH(A90,PT_DIFFERENTIATION_VTAR_ID,0))</f>
        <v>Тариф на подвоз воды</v>
      </c>
      <c r="G90" s="2433" t="str">
        <f>INDEX(PT_DIFFERENTIATION_NTAR,MATCH(B90,PT_DIFFERENTIATION_NTAR_ID,0))</f>
        <v/>
      </c>
      <c r="H90" s="1868"/>
      <c r="I90" s="1745"/>
      <c r="J90" s="1779"/>
      <c r="K90" s="1871"/>
      <c r="L90" s="1868" t="s">
        <v>331</v>
      </c>
      <c r="M90" s="2176"/>
      <c r="N90" s="340"/>
      <c r="O90" s="1630"/>
      <c r="P90" s="1630"/>
      <c r="AH90" s="1637">
        <v>0</v>
      </c>
    </row>
    <row s="1641" customFormat="1" customHeight="1" ht="18.75" hidden="1">
      <c r="A91" s="1786"/>
      <c r="B91" s="1786"/>
      <c r="C91" s="375" t="s">
        <v>1168</v>
      </c>
      <c r="D91" s="2468"/>
      <c r="E91" s="2210"/>
      <c r="F91" s="2389"/>
      <c r="G91" s="2433"/>
      <c r="H91" s="1506"/>
      <c r="I91" s="657" t="s">
        <v>1169</v>
      </c>
      <c r="J91" s="577"/>
      <c r="K91" s="1506"/>
      <c r="L91" s="220"/>
      <c r="M91" s="2176"/>
      <c r="N91" s="340"/>
      <c r="O91" s="1630"/>
      <c r="P91" s="1630"/>
      <c r="AH91" s="1637">
        <v>0</v>
      </c>
    </row>
    <row s="1641" customFormat="1" customHeight="1" ht="0.75" hidden="1">
      <c r="A92" s="1786"/>
      <c r="B92" s="1786"/>
      <c r="C92" s="375" t="s">
        <v>1174</v>
      </c>
      <c r="D92" s="2468"/>
      <c r="E92" s="2210"/>
      <c r="F92" s="2389"/>
      <c r="G92" s="406"/>
      <c r="H92" s="1506"/>
      <c r="I92" s="657"/>
      <c r="J92" s="577"/>
      <c r="K92" s="1506"/>
      <c r="L92" s="220"/>
      <c r="M92" s="2176"/>
      <c r="N92" s="340"/>
      <c r="O92" s="1630"/>
      <c r="P92" s="1630"/>
      <c r="AH92" s="1637">
        <v>0</v>
      </c>
    </row>
    <row s="1641" customFormat="1" customHeight="1" ht="18.75" hidden="1">
      <c r="A93" s="1786" t="s">
        <v>270</v>
      </c>
      <c r="B93" s="1786" t="s">
        <v>271</v>
      </c>
      <c r="C93" s="375"/>
      <c r="D93" s="2468"/>
      <c r="E93" s="2210"/>
      <c r="F93" s="2389" t="str">
        <f>INDEX(PT_DIFFERENTIATION_VTAR,MATCH(A93,PT_DIFFERENTIATION_VTAR_ID,0))</f>
        <v>Тариф на подключение (технологическое присоединение) к централизованной системе холодного водоснабжения</v>
      </c>
      <c r="G93" s="2433" t="str">
        <f>INDEX(PT_DIFFERENTIATION_NTAR,MATCH(B93,PT_DIFFERENTIATION_NTAR_ID,0))</f>
        <v/>
      </c>
      <c r="H93" s="1868"/>
      <c r="I93" s="1745"/>
      <c r="J93" s="1779"/>
      <c r="K93" s="1871"/>
      <c r="L93" s="1868" t="s">
        <v>331</v>
      </c>
      <c r="M93" s="2176"/>
      <c r="N93" s="340"/>
      <c r="O93" s="1630"/>
      <c r="P93" s="1630"/>
      <c r="AH93" s="1637">
        <v>0</v>
      </c>
    </row>
    <row s="1641" customFormat="1" customHeight="1" ht="18.75" hidden="1">
      <c r="A94" s="1786"/>
      <c r="B94" s="1786"/>
      <c r="C94" s="375" t="s">
        <v>1168</v>
      </c>
      <c r="D94" s="2468"/>
      <c r="E94" s="2210"/>
      <c r="F94" s="2389"/>
      <c r="G94" s="2433"/>
      <c r="H94" s="1506"/>
      <c r="I94" s="657" t="s">
        <v>1169</v>
      </c>
      <c r="J94" s="577"/>
      <c r="K94" s="1506"/>
      <c r="L94" s="220"/>
      <c r="M94" s="2176"/>
      <c r="N94" s="340"/>
      <c r="O94" s="1630"/>
      <c r="P94" s="1630"/>
      <c r="AH94" s="1637">
        <v>0</v>
      </c>
    </row>
    <row s="1641" customFormat="1" customHeight="1" ht="0.75" hidden="1">
      <c r="A95" s="1786"/>
      <c r="B95" s="1786"/>
      <c r="C95" s="375" t="s">
        <v>1174</v>
      </c>
      <c r="D95" s="2468"/>
      <c r="E95" s="2210"/>
      <c r="F95" s="2389"/>
      <c r="G95" s="406"/>
      <c r="H95" s="1506"/>
      <c r="I95" s="657"/>
      <c r="J95" s="577"/>
      <c r="K95" s="1506"/>
      <c r="L95" s="220"/>
      <c r="M95" s="2176"/>
      <c r="N95" s="340"/>
      <c r="O95" s="1630"/>
      <c r="P95" s="1630"/>
      <c r="AH95" s="1637">
        <v>0</v>
      </c>
    </row>
    <row s="1641" customFormat="1" customHeight="1" ht="18.75" hidden="1">
      <c r="A96" s="1786" t="s">
        <v>275</v>
      </c>
      <c r="B96" s="1786" t="s">
        <v>276</v>
      </c>
      <c r="C96" s="375"/>
      <c r="D96" s="2468"/>
      <c r="E96" s="2210"/>
      <c r="F96" s="2389" t="str">
        <f>INDEX(PT_DIFFERENTIATION_VTAR,MATCH(A96,PT_DIFFERENTIATION_VTAR_ID,0))</f>
        <v>Тариф на горячую воду (горячее водоснабжение)</v>
      </c>
      <c r="G96" s="2433" t="str">
        <f>INDEX(PT_DIFFERENTIATION_NTAR,MATCH(B96,PT_DIFFERENTIATION_NTAR_ID,0))</f>
        <v/>
      </c>
      <c r="H96" s="1868"/>
      <c r="I96" s="1745"/>
      <c r="J96" s="1779"/>
      <c r="K96" s="1871"/>
      <c r="L96" s="1868" t="s">
        <v>331</v>
      </c>
      <c r="M96" s="2176"/>
      <c r="N96" s="340"/>
      <c r="O96" s="1630"/>
      <c r="P96" s="1630"/>
      <c r="AH96" s="1637">
        <v>0</v>
      </c>
    </row>
    <row s="1641" customFormat="1" customHeight="1" ht="18.75" hidden="1">
      <c r="A97" s="1786"/>
      <c r="B97" s="1786"/>
      <c r="C97" s="375" t="s">
        <v>1168</v>
      </c>
      <c r="D97" s="2468"/>
      <c r="E97" s="2210"/>
      <c r="F97" s="2389"/>
      <c r="G97" s="2433"/>
      <c r="H97" s="1506"/>
      <c r="I97" s="657" t="s">
        <v>1169</v>
      </c>
      <c r="J97" s="577"/>
      <c r="K97" s="1506"/>
      <c r="L97" s="220"/>
      <c r="M97" s="2176"/>
      <c r="N97" s="340"/>
      <c r="O97" s="1630"/>
      <c r="P97" s="1630"/>
      <c r="AH97" s="1637">
        <v>0</v>
      </c>
    </row>
    <row s="1641" customFormat="1" customHeight="1" ht="0.75" hidden="1">
      <c r="A98" s="1786"/>
      <c r="B98" s="1786"/>
      <c r="C98" s="375" t="s">
        <v>1174</v>
      </c>
      <c r="D98" s="2468"/>
      <c r="E98" s="2210"/>
      <c r="F98" s="2389"/>
      <c r="G98" s="406"/>
      <c r="H98" s="1506"/>
      <c r="I98" s="657"/>
      <c r="J98" s="577"/>
      <c r="K98" s="1506"/>
      <c r="L98" s="220"/>
      <c r="M98" s="2176"/>
      <c r="N98" s="340"/>
      <c r="O98" s="1630"/>
      <c r="P98" s="1630"/>
      <c r="AH98" s="1637">
        <v>0</v>
      </c>
    </row>
    <row s="1641" customFormat="1" customHeight="1" ht="18.75" hidden="1">
      <c r="A99" s="1786" t="s">
        <v>280</v>
      </c>
      <c r="B99" s="1786" t="s">
        <v>281</v>
      </c>
      <c r="C99" s="375"/>
      <c r="D99" s="2468"/>
      <c r="E99" s="2210"/>
      <c r="F99" s="2389" t="str">
        <f>INDEX(PT_DIFFERENTIATION_VTAR,MATCH(A99,PT_DIFFERENTIATION_VTAR_ID,0))</f>
        <v>Тариф на транспортировку горячей воды</v>
      </c>
      <c r="G99" s="2433" t="str">
        <f>INDEX(PT_DIFFERENTIATION_NTAR,MATCH(B99,PT_DIFFERENTIATION_NTAR_ID,0))</f>
        <v/>
      </c>
      <c r="H99" s="1868"/>
      <c r="I99" s="1745"/>
      <c r="J99" s="1779"/>
      <c r="K99" s="1871"/>
      <c r="L99" s="1868" t="s">
        <v>331</v>
      </c>
      <c r="M99" s="2176"/>
      <c r="N99" s="340"/>
      <c r="O99" s="1630"/>
      <c r="P99" s="1630"/>
      <c r="AH99" s="1637">
        <v>0</v>
      </c>
    </row>
    <row s="1641" customFormat="1" customHeight="1" ht="18.75" hidden="1">
      <c r="A100" s="1786"/>
      <c r="B100" s="1786"/>
      <c r="C100" s="375" t="s">
        <v>1168</v>
      </c>
      <c r="D100" s="2468"/>
      <c r="E100" s="2210"/>
      <c r="F100" s="2389"/>
      <c r="G100" s="2433"/>
      <c r="H100" s="1506"/>
      <c r="I100" s="657" t="s">
        <v>1169</v>
      </c>
      <c r="J100" s="577"/>
      <c r="K100" s="1506"/>
      <c r="L100" s="220"/>
      <c r="M100" s="2176"/>
      <c r="N100" s="340"/>
      <c r="O100" s="1630"/>
      <c r="P100" s="1630"/>
      <c r="AH100" s="1637">
        <v>0</v>
      </c>
    </row>
    <row s="1641" customFormat="1" customHeight="1" ht="0.75" hidden="1">
      <c r="A101" s="1786"/>
      <c r="B101" s="1786"/>
      <c r="C101" s="375" t="s">
        <v>1174</v>
      </c>
      <c r="D101" s="2468"/>
      <c r="E101" s="2210"/>
      <c r="F101" s="2389"/>
      <c r="G101" s="406"/>
      <c r="H101" s="1506"/>
      <c r="I101" s="657"/>
      <c r="J101" s="577"/>
      <c r="K101" s="1506"/>
      <c r="L101" s="220"/>
      <c r="M101" s="2176"/>
      <c r="N101" s="340"/>
      <c r="O101" s="1630"/>
      <c r="P101" s="1630"/>
      <c r="AH101" s="1637">
        <v>0</v>
      </c>
    </row>
    <row s="1641" customFormat="1" customHeight="1" ht="18.75" hidden="1">
      <c r="A102" s="1786" t="s">
        <v>285</v>
      </c>
      <c r="B102" s="1786" t="s">
        <v>286</v>
      </c>
      <c r="C102" s="375"/>
      <c r="D102" s="2468"/>
      <c r="E102" s="2210"/>
      <c r="F102" s="2389" t="str">
        <f>INDEX(PT_DIFFERENTIATION_VTAR,MATCH(A102,PT_DIFFERENTIATION_VTAR_ID,0))</f>
        <v>Тариф на подключение (технологическое присоединение) к централизованной системе горячего водоснабжения</v>
      </c>
      <c r="G102" s="2433" t="str">
        <f>INDEX(PT_DIFFERENTIATION_NTAR,MATCH(B102,PT_DIFFERENTIATION_NTAR_ID,0))</f>
        <v/>
      </c>
      <c r="H102" s="1868"/>
      <c r="I102" s="1745"/>
      <c r="J102" s="1779"/>
      <c r="K102" s="1871"/>
      <c r="L102" s="1868" t="s">
        <v>331</v>
      </c>
      <c r="M102" s="2176"/>
      <c r="N102" s="340"/>
      <c r="O102" s="1630"/>
      <c r="P102" s="1630"/>
      <c r="AH102" s="1637">
        <v>0</v>
      </c>
    </row>
    <row s="1641" customFormat="1" customHeight="1" ht="18.75" hidden="1">
      <c r="A103" s="1786"/>
      <c r="B103" s="1786"/>
      <c r="C103" s="375" t="s">
        <v>1168</v>
      </c>
      <c r="D103" s="2468"/>
      <c r="E103" s="2210"/>
      <c r="F103" s="2389"/>
      <c r="G103" s="2433"/>
      <c r="H103" s="1506"/>
      <c r="I103" s="657" t="s">
        <v>1169</v>
      </c>
      <c r="J103" s="577"/>
      <c r="K103" s="1506"/>
      <c r="L103" s="220"/>
      <c r="M103" s="2176"/>
      <c r="N103" s="340"/>
      <c r="O103" s="1630"/>
      <c r="P103" s="1630"/>
      <c r="AH103" s="1637">
        <v>0</v>
      </c>
    </row>
    <row s="1641" customFormat="1" customHeight="1" ht="0.75" hidden="1">
      <c r="A104" s="1786"/>
      <c r="B104" s="1786"/>
      <c r="C104" s="375" t="s">
        <v>1174</v>
      </c>
      <c r="D104" s="2468"/>
      <c r="E104" s="2210"/>
      <c r="F104" s="2389"/>
      <c r="G104" s="406"/>
      <c r="H104" s="1506"/>
      <c r="I104" s="657"/>
      <c r="J104" s="577"/>
      <c r="K104" s="1506"/>
      <c r="L104" s="220"/>
      <c r="M104" s="2176"/>
      <c r="N104" s="340"/>
      <c r="O104" s="1630"/>
      <c r="P104" s="1630"/>
      <c r="AH104" s="1637">
        <v>0</v>
      </c>
    </row>
    <row s="1641" customFormat="1" customHeight="1" ht="18.75" hidden="1">
      <c r="A105" s="1786" t="s">
        <v>290</v>
      </c>
      <c r="B105" s="1786" t="s">
        <v>291</v>
      </c>
      <c r="C105" s="375"/>
      <c r="D105" s="2468"/>
      <c r="E105" s="2210"/>
      <c r="F105" s="2389" t="str">
        <f>INDEX(PT_DIFFERENTIATION_VTAR,MATCH(A105,PT_DIFFERENTIATION_VTAR_ID,0))</f>
        <v>Тариф на водоотведение</v>
      </c>
      <c r="G105" s="2433" t="str">
        <f>INDEX(PT_DIFFERENTIATION_NTAR,MATCH(B105,PT_DIFFERENTIATION_NTAR_ID,0))</f>
        <v/>
      </c>
      <c r="H105" s="1868"/>
      <c r="I105" s="1745"/>
      <c r="J105" s="1779"/>
      <c r="K105" s="1871"/>
      <c r="L105" s="1868" t="s">
        <v>331</v>
      </c>
      <c r="M105" s="2176"/>
      <c r="N105" s="340"/>
      <c r="O105" s="1630"/>
      <c r="P105" s="1630"/>
      <c r="AH105" s="1637">
        <v>0</v>
      </c>
    </row>
    <row s="1641" customFormat="1" customHeight="1" ht="18.75" hidden="1">
      <c r="A106" s="1786"/>
      <c r="B106" s="1786"/>
      <c r="C106" s="375" t="s">
        <v>1168</v>
      </c>
      <c r="D106" s="2468"/>
      <c r="E106" s="2210"/>
      <c r="F106" s="2389"/>
      <c r="G106" s="2433"/>
      <c r="H106" s="1506"/>
      <c r="I106" s="657" t="s">
        <v>1169</v>
      </c>
      <c r="J106" s="577"/>
      <c r="K106" s="1506"/>
      <c r="L106" s="220"/>
      <c r="M106" s="2176"/>
      <c r="N106" s="340"/>
      <c r="O106" s="1630"/>
      <c r="P106" s="1630"/>
      <c r="AH106" s="1637">
        <v>0</v>
      </c>
    </row>
    <row s="1641" customFormat="1" customHeight="1" ht="0.75" hidden="1">
      <c r="A107" s="1786"/>
      <c r="B107" s="1786"/>
      <c r="C107" s="375" t="s">
        <v>1174</v>
      </c>
      <c r="D107" s="2468"/>
      <c r="E107" s="2210"/>
      <c r="F107" s="2389"/>
      <c r="G107" s="406"/>
      <c r="H107" s="1506"/>
      <c r="I107" s="657"/>
      <c r="J107" s="577"/>
      <c r="K107" s="1506"/>
      <c r="L107" s="220"/>
      <c r="M107" s="2176"/>
      <c r="N107" s="340"/>
      <c r="O107" s="1630"/>
      <c r="P107" s="1630"/>
      <c r="AH107" s="1637">
        <v>0</v>
      </c>
    </row>
    <row s="1641" customFormat="1" customHeight="1" ht="18.75" hidden="1">
      <c r="A108" s="1786" t="s">
        <v>295</v>
      </c>
      <c r="B108" s="1786" t="s">
        <v>296</v>
      </c>
      <c r="C108" s="375"/>
      <c r="D108" s="2468"/>
      <c r="E108" s="2210"/>
      <c r="F108" s="2389" t="str">
        <f>INDEX(PT_DIFFERENTIATION_VTAR,MATCH(A108,PT_DIFFERENTIATION_VTAR_ID,0))</f>
        <v>Тариф на транспортировку сточных вод</v>
      </c>
      <c r="G108" s="2433" t="str">
        <f>INDEX(PT_DIFFERENTIATION_NTAR,MATCH(B108,PT_DIFFERENTIATION_NTAR_ID,0))</f>
        <v/>
      </c>
      <c r="H108" s="1868"/>
      <c r="I108" s="1745"/>
      <c r="J108" s="1779"/>
      <c r="K108" s="1871"/>
      <c r="L108" s="1868" t="s">
        <v>331</v>
      </c>
      <c r="M108" s="2176"/>
      <c r="N108" s="340"/>
      <c r="O108" s="1630"/>
      <c r="P108" s="1630"/>
      <c r="AH108" s="1637">
        <v>0</v>
      </c>
    </row>
    <row s="1641" customFormat="1" customHeight="1" ht="18.75" hidden="1">
      <c r="A109" s="1786"/>
      <c r="B109" s="1786"/>
      <c r="C109" s="375" t="s">
        <v>1168</v>
      </c>
      <c r="D109" s="2468"/>
      <c r="E109" s="2210"/>
      <c r="F109" s="2389"/>
      <c r="G109" s="2433"/>
      <c r="H109" s="1506"/>
      <c r="I109" s="657" t="s">
        <v>1169</v>
      </c>
      <c r="J109" s="577"/>
      <c r="K109" s="1506"/>
      <c r="L109" s="220"/>
      <c r="M109" s="2176"/>
      <c r="N109" s="340"/>
      <c r="O109" s="1630"/>
      <c r="P109" s="1630"/>
      <c r="AH109" s="1637">
        <v>0</v>
      </c>
    </row>
    <row s="1641" customFormat="1" customHeight="1" ht="0.75" hidden="1">
      <c r="A110" s="1786"/>
      <c r="B110" s="1786"/>
      <c r="C110" s="375" t="s">
        <v>1174</v>
      </c>
      <c r="D110" s="2468"/>
      <c r="E110" s="2210"/>
      <c r="F110" s="2389"/>
      <c r="G110" s="406"/>
      <c r="H110" s="1506"/>
      <c r="I110" s="657"/>
      <c r="J110" s="577"/>
      <c r="K110" s="1506"/>
      <c r="L110" s="220"/>
      <c r="M110" s="2176"/>
      <c r="N110" s="340"/>
      <c r="O110" s="1630"/>
      <c r="P110" s="1630"/>
      <c r="AH110" s="1637">
        <v>0</v>
      </c>
    </row>
    <row s="1641" customFormat="1" customHeight="1" ht="18.75" hidden="1">
      <c r="A111" s="1786" t="s">
        <v>300</v>
      </c>
      <c r="B111" s="1786" t="s">
        <v>301</v>
      </c>
      <c r="C111" s="375"/>
      <c r="D111" s="2468"/>
      <c r="E111" s="2210"/>
      <c r="F111" s="2389" t="str">
        <f>INDEX(PT_DIFFERENTIATION_VTAR,MATCH(A111,PT_DIFFERENTIATION_VTAR_ID,0))</f>
        <v>Тариф на подключение (технологическое присоединение) к централизованной системе водоотведения</v>
      </c>
      <c r="G111" s="2433" t="str">
        <f>INDEX(PT_DIFFERENTIATION_NTAR,MATCH(B111,PT_DIFFERENTIATION_NTAR_ID,0))</f>
        <v/>
      </c>
      <c r="H111" s="1868"/>
      <c r="I111" s="1745"/>
      <c r="J111" s="1779"/>
      <c r="K111" s="1871"/>
      <c r="L111" s="1868" t="s">
        <v>331</v>
      </c>
      <c r="M111" s="2176"/>
      <c r="N111" s="340"/>
      <c r="O111" s="1630"/>
      <c r="P111" s="1630"/>
      <c r="AH111" s="1637">
        <v>0</v>
      </c>
    </row>
    <row s="1641" customFormat="1" customHeight="1" ht="18.75" hidden="1">
      <c r="A112" s="1786"/>
      <c r="B112" s="1786"/>
      <c r="C112" s="375" t="s">
        <v>1168</v>
      </c>
      <c r="D112" s="2468"/>
      <c r="E112" s="2210"/>
      <c r="F112" s="2389"/>
      <c r="G112" s="2433"/>
      <c r="H112" s="1506"/>
      <c r="I112" s="657" t="s">
        <v>1169</v>
      </c>
      <c r="J112" s="577"/>
      <c r="K112" s="1506"/>
      <c r="L112" s="220"/>
      <c r="M112" s="2176"/>
      <c r="N112" s="340"/>
      <c r="O112" s="1630"/>
      <c r="P112" s="1630"/>
      <c r="AH112" s="1637">
        <v>0</v>
      </c>
    </row>
    <row s="1641" customFormat="1" customHeight="1" ht="1.05">
      <c r="A113" s="1786"/>
      <c r="B113" s="1786"/>
      <c r="C113" s="375" t="s">
        <v>1174</v>
      </c>
      <c r="D113" s="2468"/>
      <c r="E113" s="2210"/>
      <c r="F113" s="2389"/>
      <c r="G113" s="406"/>
      <c r="H113" s="1506"/>
      <c r="I113" s="657"/>
      <c r="J113" s="577"/>
      <c r="K113" s="1506"/>
      <c r="L113" s="220"/>
      <c r="M113" s="2176"/>
      <c r="N113" s="340"/>
      <c r="O113" s="1630"/>
      <c r="P113" s="1630"/>
      <c r="AH113" s="1637">
        <v>1</v>
      </c>
    </row>
    <row customHeight="1" ht="19.95">
      <c r="A114" s="1786"/>
      <c r="B114" s="1786"/>
      <c r="D114" s="382"/>
      <c r="E114" s="153" t="s">
        <v>112</v>
      </c>
      <c r="F11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14" s="2466"/>
      <c r="H114" s="2466"/>
      <c r="I114" s="2466"/>
      <c r="J114" s="2466"/>
      <c r="K114" s="2466"/>
      <c r="L114" s="2466"/>
      <c r="M114" s="303"/>
      <c r="N114" s="340"/>
      <c r="AH114" s="380">
        <v>19</v>
      </c>
    </row>
    <row customHeight="1" ht="36">
      <c r="A115" s="1786"/>
      <c r="B115" s="1786"/>
      <c r="D115" s="382"/>
      <c r="E115" s="405"/>
      <c r="F115" s="204" t="s">
        <v>331</v>
      </c>
      <c r="G115" s="204" t="s">
        <v>331</v>
      </c>
      <c r="H115" s="2224" t="s">
        <v>331</v>
      </c>
      <c r="I115" s="2226"/>
      <c r="J115" s="204" t="s">
        <v>331</v>
      </c>
      <c r="K115" s="204" t="s">
        <v>331</v>
      </c>
      <c r="L115" s="2708" t="s">
        <v>1176</v>
      </c>
      <c r="M115" s="351" t="s">
        <v>1177</v>
      </c>
      <c r="N115" s="340"/>
      <c r="AH115" s="380">
        <v>34</v>
      </c>
    </row>
    <row customHeight="1" ht="19.95">
      <c r="A116" s="1786"/>
      <c r="B116" s="1786"/>
      <c r="D116" s="382"/>
      <c r="E116" s="153" t="s">
        <v>91</v>
      </c>
      <c r="F116" s="2466" t="s">
        <v>1178</v>
      </c>
      <c r="G116" s="2466"/>
      <c r="H116" s="2466"/>
      <c r="I116" s="2466"/>
      <c r="J116" s="2466"/>
      <c r="K116" s="2466"/>
      <c r="L116" s="2466"/>
      <c r="M116" s="303"/>
      <c r="N116" s="340"/>
      <c r="AH116" s="380">
        <v>19</v>
      </c>
    </row>
    <row s="1641" customFormat="1" customHeight="1" ht="60.75" hidden="1">
      <c r="A117" s="1786" t="s">
        <v>157</v>
      </c>
      <c r="B117" s="1786" t="s">
        <v>158</v>
      </c>
      <c r="C117" s="375"/>
      <c r="D117" s="2468"/>
      <c r="E117" s="2210"/>
      <c r="F117" s="2389" t="str">
        <f>INDEX(PT_DIFFERENTIATION_VTAR,MATCH(A117,PT_DIFFERENTIATION_VTAR_ID,0))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17" s="2433" t="str">
        <f>INDEX(PT_DIFFERENTIATION_NTAR,MATCH(B117,PT_DIFFERENTIATION_NTAR_ID,0))</f>
        <v/>
      </c>
      <c r="H117" s="1868"/>
      <c r="I117" s="1745"/>
      <c r="J117" s="1779"/>
      <c r="K117" s="1784"/>
      <c r="L117" s="1868" t="s">
        <v>331</v>
      </c>
      <c r="M11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17" s="340"/>
      <c r="O117" s="1630"/>
      <c r="P117" s="1630"/>
      <c r="AH117" s="1637">
        <v>0</v>
      </c>
    </row>
    <row s="1641" customFormat="1" customHeight="1" ht="18.75" hidden="1">
      <c r="A118" s="1786"/>
      <c r="B118" s="1786"/>
      <c r="C118" s="375" t="s">
        <v>1170</v>
      </c>
      <c r="D118" s="2468"/>
      <c r="E118" s="2210"/>
      <c r="F118" s="2389"/>
      <c r="G118" s="2433"/>
      <c r="H118" s="1506"/>
      <c r="I118" s="657" t="s">
        <v>1169</v>
      </c>
      <c r="J118" s="577"/>
      <c r="K118" s="1506"/>
      <c r="L118" s="220"/>
      <c r="M118" s="2176"/>
      <c r="N118" s="340"/>
      <c r="O118" s="1630"/>
      <c r="P118" s="1630"/>
      <c r="AH118" s="1637">
        <v>0</v>
      </c>
    </row>
    <row s="1641" customFormat="1" customHeight="1" ht="0.75" hidden="1">
      <c r="A119" s="1786"/>
      <c r="B119" s="1786"/>
      <c r="C119" s="375" t="s">
        <v>1179</v>
      </c>
      <c r="D119" s="2468"/>
      <c r="E119" s="2210"/>
      <c r="F119" s="2389"/>
      <c r="G119" s="406"/>
      <c r="H119" s="1506"/>
      <c r="I119" s="657"/>
      <c r="J119" s="577"/>
      <c r="K119" s="1506"/>
      <c r="L119" s="220"/>
      <c r="M119" s="2176"/>
      <c r="N119" s="340"/>
      <c r="O119" s="1630"/>
      <c r="P119" s="1630"/>
      <c r="AH119" s="1637">
        <v>0</v>
      </c>
    </row>
    <row s="1641" customFormat="1" customHeight="1" ht="45">
      <c r="A120" s="1786" t="s">
        <v>165</v>
      </c>
      <c r="B120" s="1786" t="s">
        <v>166</v>
      </c>
      <c r="C120" s="375"/>
      <c r="D120" s="2468"/>
      <c r="E120" s="2210"/>
      <c r="F120" s="2389" t="str">
        <f>INDEX(PT_DIFFERENTIATION_VTAR,MATCH(A120,PT_DIFFERENTIATION_VTAR_ID,0))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20" s="2433" t="str">
        <f>INDEX(PT_DIFFERENTIATION_NTAR,MATCH(B120,PT_DIFFERENTIATION_NTAR_ID,0))</f>
        <v>Тарифы на тепловую энергию (мощность) потребителям в случае отсутствия дифференциации тарифов по схеме подключения
</v>
      </c>
      <c r="H120" s="1868"/>
      <c r="I120" s="1745">
        <v>46023</v>
      </c>
      <c r="J120" s="1779">
        <v>46387</v>
      </c>
      <c r="K120" s="1784">
        <v>376730.25</v>
      </c>
      <c r="L120" s="1868" t="s">
        <v>331</v>
      </c>
      <c r="M120" s="2177"/>
      <c r="N120" s="340"/>
      <c r="O120" s="1630"/>
      <c r="P120" s="1630"/>
      <c r="AH120" s="1637">
        <v>0</v>
      </c>
    </row>
    <row s="1641" customFormat="1" customHeight="1" ht="56.25">
      <c r="A121" s="1829"/>
      <c r="B121" s="1829"/>
      <c r="C121" s="1693"/>
      <c r="D121" s="350"/>
      <c r="E121" s="1037"/>
      <c r="F121" s="1037"/>
      <c r="G121" s="1037"/>
      <c r="H121" s="2583" t="s">
        <v>173</v>
      </c>
      <c r="I121" s="1745">
        <v>46388</v>
      </c>
      <c r="J121" s="1779">
        <v>46752</v>
      </c>
      <c r="K121" s="1784">
        <v>366328.35</v>
      </c>
      <c r="L121" s="2277" t="s">
        <v>331</v>
      </c>
      <c r="M121" s="2324"/>
      <c r="N121" s="624"/>
      <c r="O121" s="1630"/>
      <c r="P121" s="1630"/>
      <c r="Q121" s="1641"/>
      <c r="R121" s="1641"/>
      <c r="S121" s="1641"/>
      <c r="T121" s="1641"/>
      <c r="U121" s="1641"/>
      <c r="V121" s="1641"/>
      <c r="W121" s="1641"/>
      <c r="X121" s="1641"/>
      <c r="Y121" s="1641"/>
      <c r="Z121" s="1641"/>
      <c r="AA121" s="1641"/>
      <c r="AB121" s="1641"/>
      <c r="AC121" s="1641"/>
      <c r="AD121" s="1641"/>
      <c r="AE121" s="1641"/>
      <c r="AF121" s="1641"/>
      <c r="AG121" s="1641"/>
      <c r="AH121" s="1641">
        <v>0</v>
      </c>
    </row>
    <row s="1641" customFormat="1" customHeight="1" ht="56.25">
      <c r="A122" s="1829"/>
      <c r="B122" s="1829"/>
      <c r="C122" s="1693"/>
      <c r="D122" s="350"/>
      <c r="E122" s="1037"/>
      <c r="F122" s="1037"/>
      <c r="G122" s="1037"/>
      <c r="H122" s="2583" t="s">
        <v>173</v>
      </c>
      <c r="I122" s="1745">
        <v>46753</v>
      </c>
      <c r="J122" s="1779">
        <v>47118</v>
      </c>
      <c r="K122" s="1784">
        <v>380347.93</v>
      </c>
      <c r="L122" s="2277" t="s">
        <v>331</v>
      </c>
      <c r="M122" s="2324"/>
      <c r="N122" s="624"/>
      <c r="O122" s="1630"/>
      <c r="P122" s="1630"/>
      <c r="Q122" s="1641"/>
      <c r="R122" s="1641"/>
      <c r="S122" s="1641"/>
      <c r="T122" s="1641"/>
      <c r="U122" s="1641"/>
      <c r="V122" s="1641"/>
      <c r="W122" s="1641"/>
      <c r="X122" s="1641"/>
      <c r="Y122" s="1641"/>
      <c r="Z122" s="1641"/>
      <c r="AA122" s="1641"/>
      <c r="AB122" s="1641"/>
      <c r="AC122" s="1641"/>
      <c r="AD122" s="1641"/>
      <c r="AE122" s="1641"/>
      <c r="AF122" s="1641"/>
      <c r="AG122" s="1641"/>
      <c r="AH122" s="1641">
        <v>0</v>
      </c>
    </row>
    <row s="1641" customFormat="1" customHeight="1" ht="56.25">
      <c r="A123" s="1829"/>
      <c r="B123" s="1829"/>
      <c r="C123" s="1693"/>
      <c r="D123" s="350"/>
      <c r="E123" s="1037"/>
      <c r="F123" s="1037"/>
      <c r="G123" s="1037"/>
      <c r="H123" s="2583" t="s">
        <v>173</v>
      </c>
      <c r="I123" s="1745">
        <v>47119</v>
      </c>
      <c r="J123" s="1779">
        <v>47483</v>
      </c>
      <c r="K123" s="1784">
        <v>394927.98</v>
      </c>
      <c r="L123" s="2277" t="s">
        <v>331</v>
      </c>
      <c r="M123" s="2324"/>
      <c r="N123" s="624"/>
      <c r="O123" s="1630"/>
      <c r="P123" s="1630"/>
      <c r="Q123" s="1641"/>
      <c r="R123" s="1641"/>
      <c r="S123" s="1641"/>
      <c r="T123" s="1641"/>
      <c r="U123" s="1641"/>
      <c r="V123" s="1641"/>
      <c r="W123" s="1641"/>
      <c r="X123" s="1641"/>
      <c r="Y123" s="1641"/>
      <c r="Z123" s="1641"/>
      <c r="AA123" s="1641"/>
      <c r="AB123" s="1641"/>
      <c r="AC123" s="1641"/>
      <c r="AD123" s="1641"/>
      <c r="AE123" s="1641"/>
      <c r="AF123" s="1641"/>
      <c r="AG123" s="1641"/>
      <c r="AH123" s="1641">
        <v>0</v>
      </c>
    </row>
    <row s="1641" customFormat="1" customHeight="1" ht="56.25">
      <c r="A124" s="1829"/>
      <c r="B124" s="1829"/>
      <c r="C124" s="1693"/>
      <c r="D124" s="350"/>
      <c r="E124" s="1037"/>
      <c r="F124" s="1037"/>
      <c r="G124" s="1037"/>
      <c r="H124" s="2583" t="s">
        <v>173</v>
      </c>
      <c r="I124" s="1745">
        <v>47484</v>
      </c>
      <c r="J124" s="1779">
        <v>47848</v>
      </c>
      <c r="K124" s="1784">
        <v>410091.49</v>
      </c>
      <c r="L124" s="2277" t="s">
        <v>331</v>
      </c>
      <c r="M124" s="2324"/>
      <c r="N124" s="624"/>
      <c r="O124" s="1630"/>
      <c r="P124" s="1630"/>
      <c r="Q124" s="1641"/>
      <c r="R124" s="1641"/>
      <c r="S124" s="1641"/>
      <c r="T124" s="1641"/>
      <c r="U124" s="1641"/>
      <c r="V124" s="1641"/>
      <c r="W124" s="1641"/>
      <c r="X124" s="1641"/>
      <c r="Y124" s="1641"/>
      <c r="Z124" s="1641"/>
      <c r="AA124" s="1641"/>
      <c r="AB124" s="1641"/>
      <c r="AC124" s="1641"/>
      <c r="AD124" s="1641"/>
      <c r="AE124" s="1641"/>
      <c r="AF124" s="1641"/>
      <c r="AG124" s="1641"/>
      <c r="AH124" s="1641">
        <v>0</v>
      </c>
    </row>
    <row s="1641" customFormat="1" customHeight="1" ht="18.75">
      <c r="A125" s="1786"/>
      <c r="B125" s="1786"/>
      <c r="C125" s="375" t="s">
        <v>1170</v>
      </c>
      <c r="D125" s="2468"/>
      <c r="E125" s="2210"/>
      <c r="F125" s="2389"/>
      <c r="G125" s="2433"/>
      <c r="H125" s="1506"/>
      <c r="I125" s="657" t="s">
        <v>1169</v>
      </c>
      <c r="J125" s="577"/>
      <c r="K125" s="1506"/>
      <c r="L125" s="220"/>
      <c r="M125" s="1867"/>
      <c r="N125" s="340"/>
      <c r="O125" s="1630"/>
      <c r="P125" s="1630"/>
      <c r="AH125" s="1637">
        <v>0</v>
      </c>
    </row>
    <row s="1641" customFormat="1" customHeight="1" ht="18.75">
      <c r="A126" s="1829" t="s">
        <v>165</v>
      </c>
      <c r="B126" s="1829" t="s">
        <v>175</v>
      </c>
      <c r="C126" s="1693"/>
      <c r="D126" s="350"/>
      <c r="E126" s="1037"/>
      <c r="F126" s="1037"/>
      <c r="G126" s="2433" t="str">
        <f>INDEX(PT_DIFFERENTIATION_NTAR,MATCH(B126,PT_DIFFERENTIATION_NTAR_ID,0))</f>
        <v>Тарифы на тепловую энергию (мощность) населению и потребителям, приравненных к населению
</v>
      </c>
      <c r="H126" s="2277"/>
      <c r="I126" s="1745">
        <v>46023</v>
      </c>
      <c r="J126" s="1779">
        <v>46387</v>
      </c>
      <c r="K126" s="1784">
        <v>0</v>
      </c>
      <c r="L126" s="2277" t="s">
        <v>331</v>
      </c>
      <c r="M126" s="2324"/>
      <c r="N126" s="624"/>
      <c r="O126" s="1630"/>
      <c r="P126" s="1630"/>
      <c r="Q126" s="1641"/>
      <c r="R126" s="1641"/>
      <c r="S126" s="1641"/>
      <c r="T126" s="1641"/>
      <c r="U126" s="1641"/>
      <c r="V126" s="1641"/>
      <c r="W126" s="1641"/>
      <c r="X126" s="1641"/>
      <c r="Y126" s="1641"/>
      <c r="Z126" s="1641"/>
      <c r="AA126" s="1641"/>
      <c r="AB126" s="1641"/>
      <c r="AC126" s="1641"/>
      <c r="AD126" s="1641"/>
      <c r="AE126" s="1641"/>
      <c r="AF126" s="1641"/>
      <c r="AG126" s="1641"/>
      <c r="AH126" s="1641">
        <v>0</v>
      </c>
    </row>
    <row s="1641" customFormat="1" customHeight="1" ht="56.25">
      <c r="A127" s="1829"/>
      <c r="B127" s="1829"/>
      <c r="C127" s="1693"/>
      <c r="D127" s="350"/>
      <c r="E127" s="1037"/>
      <c r="F127" s="1037"/>
      <c r="G127" s="1037"/>
      <c r="H127" s="2583" t="s">
        <v>173</v>
      </c>
      <c r="I127" s="1745">
        <v>46388</v>
      </c>
      <c r="J127" s="1779">
        <v>46752</v>
      </c>
      <c r="K127" s="1784">
        <v>0</v>
      </c>
      <c r="L127" s="2277" t="s">
        <v>331</v>
      </c>
      <c r="M127" s="2324"/>
      <c r="N127" s="624"/>
      <c r="O127" s="1630"/>
      <c r="P127" s="1630"/>
      <c r="Q127" s="1641"/>
      <c r="R127" s="1641"/>
      <c r="S127" s="1641"/>
      <c r="T127" s="1641"/>
      <c r="U127" s="1641"/>
      <c r="V127" s="1641"/>
      <c r="W127" s="1641"/>
      <c r="X127" s="1641"/>
      <c r="Y127" s="1641"/>
      <c r="Z127" s="1641"/>
      <c r="AA127" s="1641"/>
      <c r="AB127" s="1641"/>
      <c r="AC127" s="1641"/>
      <c r="AD127" s="1641"/>
      <c r="AE127" s="1641"/>
      <c r="AF127" s="1641"/>
      <c r="AG127" s="1641"/>
      <c r="AH127" s="1641">
        <v>0</v>
      </c>
    </row>
    <row s="1641" customFormat="1" customHeight="1" ht="56.25">
      <c r="A128" s="1829"/>
      <c r="B128" s="1829"/>
      <c r="C128" s="1693"/>
      <c r="D128" s="350"/>
      <c r="E128" s="1037"/>
      <c r="F128" s="1037"/>
      <c r="G128" s="1037"/>
      <c r="H128" s="2583" t="s">
        <v>173</v>
      </c>
      <c r="I128" s="1745">
        <v>46753</v>
      </c>
      <c r="J128" s="1779">
        <v>47118</v>
      </c>
      <c r="K128" s="1784">
        <v>0</v>
      </c>
      <c r="L128" s="2277" t="s">
        <v>331</v>
      </c>
      <c r="M128" s="2324"/>
      <c r="N128" s="624"/>
      <c r="O128" s="1630"/>
      <c r="P128" s="1630"/>
      <c r="Q128" s="1641"/>
      <c r="R128" s="1641"/>
      <c r="S128" s="1641"/>
      <c r="T128" s="1641"/>
      <c r="U128" s="1641"/>
      <c r="V128" s="1641"/>
      <c r="W128" s="1641"/>
      <c r="X128" s="1641"/>
      <c r="Y128" s="1641"/>
      <c r="Z128" s="1641"/>
      <c r="AA128" s="1641"/>
      <c r="AB128" s="1641"/>
      <c r="AC128" s="1641"/>
      <c r="AD128" s="1641"/>
      <c r="AE128" s="1641"/>
      <c r="AF128" s="1641"/>
      <c r="AG128" s="1641"/>
      <c r="AH128" s="1641">
        <v>0</v>
      </c>
    </row>
    <row s="1641" customFormat="1" customHeight="1" ht="56.25">
      <c r="A129" s="1829"/>
      <c r="B129" s="1829"/>
      <c r="C129" s="1693"/>
      <c r="D129" s="350"/>
      <c r="E129" s="1037"/>
      <c r="F129" s="1037"/>
      <c r="G129" s="1037"/>
      <c r="H129" s="2583" t="s">
        <v>173</v>
      </c>
      <c r="I129" s="1745">
        <v>47119</v>
      </c>
      <c r="J129" s="1779">
        <v>47483</v>
      </c>
      <c r="K129" s="1784">
        <v>0</v>
      </c>
      <c r="L129" s="2277" t="s">
        <v>331</v>
      </c>
      <c r="M129" s="2324"/>
      <c r="N129" s="624"/>
      <c r="O129" s="1630"/>
      <c r="P129" s="1630"/>
      <c r="Q129" s="1641"/>
      <c r="R129" s="1641"/>
      <c r="S129" s="1641"/>
      <c r="T129" s="1641"/>
      <c r="U129" s="1641"/>
      <c r="V129" s="1641"/>
      <c r="W129" s="1641"/>
      <c r="X129" s="1641"/>
      <c r="Y129" s="1641"/>
      <c r="Z129" s="1641"/>
      <c r="AA129" s="1641"/>
      <c r="AB129" s="1641"/>
      <c r="AC129" s="1641"/>
      <c r="AD129" s="1641"/>
      <c r="AE129" s="1641"/>
      <c r="AF129" s="1641"/>
      <c r="AG129" s="1641"/>
      <c r="AH129" s="1641">
        <v>0</v>
      </c>
    </row>
    <row s="1641" customFormat="1" customHeight="1" ht="56.25">
      <c r="A130" s="1829"/>
      <c r="B130" s="1829"/>
      <c r="C130" s="1693"/>
      <c r="D130" s="350"/>
      <c r="E130" s="1037"/>
      <c r="F130" s="1037"/>
      <c r="G130" s="1037"/>
      <c r="H130" s="2583" t="s">
        <v>173</v>
      </c>
      <c r="I130" s="1745">
        <v>47484</v>
      </c>
      <c r="J130" s="1779">
        <v>47848</v>
      </c>
      <c r="K130" s="1784">
        <v>0</v>
      </c>
      <c r="L130" s="2277" t="s">
        <v>331</v>
      </c>
      <c r="M130" s="2324"/>
      <c r="N130" s="624"/>
      <c r="O130" s="1630"/>
      <c r="P130" s="1630"/>
      <c r="Q130" s="1641"/>
      <c r="R130" s="1641"/>
      <c r="S130" s="1641"/>
      <c r="T130" s="1641"/>
      <c r="U130" s="1641"/>
      <c r="V130" s="1641"/>
      <c r="W130" s="1641"/>
      <c r="X130" s="1641"/>
      <c r="Y130" s="1641"/>
      <c r="Z130" s="1641"/>
      <c r="AA130" s="1641"/>
      <c r="AB130" s="1641"/>
      <c r="AC130" s="1641"/>
      <c r="AD130" s="1641"/>
      <c r="AE130" s="1641"/>
      <c r="AF130" s="1641"/>
      <c r="AG130" s="1641"/>
      <c r="AH130" s="1641">
        <v>0</v>
      </c>
    </row>
    <row s="1641" customFormat="1" customHeight="1" ht="18.75">
      <c r="A131" s="1829"/>
      <c r="B131" s="1829"/>
      <c r="C131" s="1693" t="s">
        <v>1170</v>
      </c>
      <c r="D131" s="350"/>
      <c r="E131" s="1037"/>
      <c r="F131" s="1037"/>
      <c r="G131" s="2433"/>
      <c r="H131" s="2702"/>
      <c r="I131" s="2709" t="s">
        <v>1169</v>
      </c>
      <c r="J131" s="2704"/>
      <c r="K131" s="2702"/>
      <c r="L131" s="2705"/>
      <c r="M131" s="2324"/>
      <c r="N131" s="624"/>
      <c r="O131" s="1630"/>
      <c r="P131" s="1630"/>
      <c r="Q131" s="1641"/>
      <c r="R131" s="1641"/>
      <c r="S131" s="1641"/>
      <c r="T131" s="1641"/>
      <c r="U131" s="1641"/>
      <c r="V131" s="1641"/>
      <c r="W131" s="1641"/>
      <c r="X131" s="1641"/>
      <c r="Y131" s="1641"/>
      <c r="Z131" s="1641"/>
      <c r="AA131" s="1641"/>
      <c r="AB131" s="1641"/>
      <c r="AC131" s="1641"/>
      <c r="AD131" s="1641"/>
      <c r="AE131" s="1641"/>
      <c r="AF131" s="1641"/>
      <c r="AG131" s="1641"/>
      <c r="AH131" s="1641">
        <v>0</v>
      </c>
    </row>
    <row s="1641" customFormat="1" customHeight="1" ht="18.75">
      <c r="A132" s="1829" t="s">
        <v>165</v>
      </c>
      <c r="B132" s="1829" t="s">
        <v>180</v>
      </c>
      <c r="C132" s="1693"/>
      <c r="D132" s="350"/>
      <c r="E132" s="1037"/>
      <c r="F132" s="1037"/>
      <c r="G132" s="2433" t="str">
        <f>INDEX(PT_DIFFERENTIATION_NTAR,MATCH(B132,PT_DIFFERENTIATION_NTAR_ID,0))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132" s="2277"/>
      <c r="I132" s="1745">
        <v>46023</v>
      </c>
      <c r="J132" s="1779">
        <v>46387</v>
      </c>
      <c r="K132" s="1784">
        <v>0</v>
      </c>
      <c r="L132" s="2277" t="s">
        <v>331</v>
      </c>
      <c r="M132" s="2324"/>
      <c r="N132" s="624"/>
      <c r="O132" s="1630"/>
      <c r="P132" s="1630"/>
      <c r="Q132" s="1641"/>
      <c r="R132" s="1641"/>
      <c r="S132" s="1641"/>
      <c r="T132" s="1641"/>
      <c r="U132" s="1641"/>
      <c r="V132" s="1641"/>
      <c r="W132" s="1641"/>
      <c r="X132" s="1641"/>
      <c r="Y132" s="1641"/>
      <c r="Z132" s="1641"/>
      <c r="AA132" s="1641"/>
      <c r="AB132" s="1641"/>
      <c r="AC132" s="1641"/>
      <c r="AD132" s="1641"/>
      <c r="AE132" s="1641"/>
      <c r="AF132" s="1641"/>
      <c r="AG132" s="1641"/>
      <c r="AH132" s="1641">
        <v>0</v>
      </c>
    </row>
    <row s="1641" customFormat="1" customHeight="1" ht="56.25">
      <c r="A133" s="1829"/>
      <c r="B133" s="1829"/>
      <c r="C133" s="1693"/>
      <c r="D133" s="350"/>
      <c r="E133" s="1037"/>
      <c r="F133" s="1037"/>
      <c r="G133" s="1037"/>
      <c r="H133" s="2583" t="s">
        <v>173</v>
      </c>
      <c r="I133" s="1745">
        <v>46388</v>
      </c>
      <c r="J133" s="1779">
        <v>46752</v>
      </c>
      <c r="K133" s="1784">
        <v>0</v>
      </c>
      <c r="L133" s="2277" t="s">
        <v>331</v>
      </c>
      <c r="M133" s="2324"/>
      <c r="N133" s="624"/>
      <c r="O133" s="1630"/>
      <c r="P133" s="1630"/>
      <c r="Q133" s="1641"/>
      <c r="R133" s="1641"/>
      <c r="S133" s="1641"/>
      <c r="T133" s="1641"/>
      <c r="U133" s="1641"/>
      <c r="V133" s="1641"/>
      <c r="W133" s="1641"/>
      <c r="X133" s="1641"/>
      <c r="Y133" s="1641"/>
      <c r="Z133" s="1641"/>
      <c r="AA133" s="1641"/>
      <c r="AB133" s="1641"/>
      <c r="AC133" s="1641"/>
      <c r="AD133" s="1641"/>
      <c r="AE133" s="1641"/>
      <c r="AF133" s="1641"/>
      <c r="AG133" s="1641"/>
      <c r="AH133" s="1641">
        <v>0</v>
      </c>
    </row>
    <row s="1641" customFormat="1" customHeight="1" ht="56.25">
      <c r="A134" s="1829"/>
      <c r="B134" s="1829"/>
      <c r="C134" s="1693"/>
      <c r="D134" s="350"/>
      <c r="E134" s="1037"/>
      <c r="F134" s="1037"/>
      <c r="G134" s="1037"/>
      <c r="H134" s="2583" t="s">
        <v>173</v>
      </c>
      <c r="I134" s="1745">
        <v>46753</v>
      </c>
      <c r="J134" s="1779">
        <v>47118</v>
      </c>
      <c r="K134" s="1784">
        <v>0</v>
      </c>
      <c r="L134" s="2277" t="s">
        <v>331</v>
      </c>
      <c r="M134" s="2324"/>
      <c r="N134" s="624"/>
      <c r="O134" s="1630"/>
      <c r="P134" s="1630"/>
      <c r="Q134" s="1641"/>
      <c r="R134" s="1641"/>
      <c r="S134" s="1641"/>
      <c r="T134" s="1641"/>
      <c r="U134" s="1641"/>
      <c r="V134" s="1641"/>
      <c r="W134" s="1641"/>
      <c r="X134" s="1641"/>
      <c r="Y134" s="1641"/>
      <c r="Z134" s="1641"/>
      <c r="AA134" s="1641"/>
      <c r="AB134" s="1641"/>
      <c r="AC134" s="1641"/>
      <c r="AD134" s="1641"/>
      <c r="AE134" s="1641"/>
      <c r="AF134" s="1641"/>
      <c r="AG134" s="1641"/>
      <c r="AH134" s="1641">
        <v>0</v>
      </c>
    </row>
    <row s="1641" customFormat="1" customHeight="1" ht="56.25">
      <c r="A135" s="1829"/>
      <c r="B135" s="1829"/>
      <c r="C135" s="1693"/>
      <c r="D135" s="350"/>
      <c r="E135" s="1037"/>
      <c r="F135" s="1037"/>
      <c r="G135" s="1037"/>
      <c r="H135" s="2583" t="s">
        <v>173</v>
      </c>
      <c r="I135" s="1745">
        <v>47119</v>
      </c>
      <c r="J135" s="1779">
        <v>47483</v>
      </c>
      <c r="K135" s="1784">
        <v>0</v>
      </c>
      <c r="L135" s="2277" t="s">
        <v>331</v>
      </c>
      <c r="M135" s="2324"/>
      <c r="N135" s="624"/>
      <c r="O135" s="1630"/>
      <c r="P135" s="1630"/>
      <c r="Q135" s="1641"/>
      <c r="R135" s="1641"/>
      <c r="S135" s="1641"/>
      <c r="T135" s="1641"/>
      <c r="U135" s="1641"/>
      <c r="V135" s="1641"/>
      <c r="W135" s="1641"/>
      <c r="X135" s="1641"/>
      <c r="Y135" s="1641"/>
      <c r="Z135" s="1641"/>
      <c r="AA135" s="1641"/>
      <c r="AB135" s="1641"/>
      <c r="AC135" s="1641"/>
      <c r="AD135" s="1641"/>
      <c r="AE135" s="1641"/>
      <c r="AF135" s="1641"/>
      <c r="AG135" s="1641"/>
      <c r="AH135" s="1641">
        <v>0</v>
      </c>
    </row>
    <row s="1641" customFormat="1" customHeight="1" ht="56.25">
      <c r="A136" s="1829"/>
      <c r="B136" s="1829"/>
      <c r="C136" s="1693"/>
      <c r="D136" s="350"/>
      <c r="E136" s="1037"/>
      <c r="F136" s="1037"/>
      <c r="G136" s="1037"/>
      <c r="H136" s="2583" t="s">
        <v>173</v>
      </c>
      <c r="I136" s="1745">
        <v>47484</v>
      </c>
      <c r="J136" s="1779">
        <v>47848</v>
      </c>
      <c r="K136" s="1784">
        <v>0</v>
      </c>
      <c r="L136" s="2277" t="s">
        <v>331</v>
      </c>
      <c r="M136" s="2324"/>
      <c r="N136" s="624"/>
      <c r="O136" s="1630"/>
      <c r="P136" s="1630"/>
      <c r="Q136" s="1641"/>
      <c r="R136" s="1641"/>
      <c r="S136" s="1641"/>
      <c r="T136" s="1641"/>
      <c r="U136" s="1641"/>
      <c r="V136" s="1641"/>
      <c r="W136" s="1641"/>
      <c r="X136" s="1641"/>
      <c r="Y136" s="1641"/>
      <c r="Z136" s="1641"/>
      <c r="AA136" s="1641"/>
      <c r="AB136" s="1641"/>
      <c r="AC136" s="1641"/>
      <c r="AD136" s="1641"/>
      <c r="AE136" s="1641"/>
      <c r="AF136" s="1641"/>
      <c r="AG136" s="1641"/>
      <c r="AH136" s="1641">
        <v>0</v>
      </c>
    </row>
    <row s="1641" customFormat="1" customHeight="1" ht="18.75">
      <c r="A137" s="1829"/>
      <c r="B137" s="1829"/>
      <c r="C137" s="1693" t="s">
        <v>1170</v>
      </c>
      <c r="D137" s="350"/>
      <c r="E137" s="1037"/>
      <c r="F137" s="1037"/>
      <c r="G137" s="2433"/>
      <c r="H137" s="2702"/>
      <c r="I137" s="2710" t="s">
        <v>1169</v>
      </c>
      <c r="J137" s="2704"/>
      <c r="K137" s="2702"/>
      <c r="L137" s="2705"/>
      <c r="M137" s="2324"/>
      <c r="N137" s="624"/>
      <c r="O137" s="1630"/>
      <c r="P137" s="1630"/>
      <c r="Q137" s="1641"/>
      <c r="R137" s="1641"/>
      <c r="S137" s="1641"/>
      <c r="T137" s="1641"/>
      <c r="U137" s="1641"/>
      <c r="V137" s="1641"/>
      <c r="W137" s="1641"/>
      <c r="X137" s="1641"/>
      <c r="Y137" s="1641"/>
      <c r="Z137" s="1641"/>
      <c r="AA137" s="1641"/>
      <c r="AB137" s="1641"/>
      <c r="AC137" s="1641"/>
      <c r="AD137" s="1641"/>
      <c r="AE137" s="1641"/>
      <c r="AF137" s="1641"/>
      <c r="AG137" s="1641"/>
      <c r="AH137" s="1641">
        <v>0</v>
      </c>
    </row>
    <row s="1641" customFormat="1" customHeight="1" ht="18.75">
      <c r="A138" s="1829" t="s">
        <v>165</v>
      </c>
      <c r="B138" s="1829" t="s">
        <v>185</v>
      </c>
      <c r="C138" s="1693"/>
      <c r="D138" s="350"/>
      <c r="E138" s="1037"/>
      <c r="F138" s="1037"/>
      <c r="G138" s="2433" t="str">
        <f>INDEX(PT_DIFFERENTIATION_NTAR,MATCH(B138,PT_DIFFERENTIATION_NTAR_ID,0))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138" s="2277"/>
      <c r="I138" s="1745">
        <v>46023</v>
      </c>
      <c r="J138" s="1779">
        <v>46387</v>
      </c>
      <c r="K138" s="1784">
        <v>0</v>
      </c>
      <c r="L138" s="2277" t="s">
        <v>331</v>
      </c>
      <c r="M138" s="2324"/>
      <c r="N138" s="624"/>
      <c r="O138" s="1630"/>
      <c r="P138" s="1630"/>
      <c r="Q138" s="1641"/>
      <c r="R138" s="1641"/>
      <c r="S138" s="1641"/>
      <c r="T138" s="1641"/>
      <c r="U138" s="1641"/>
      <c r="V138" s="1641"/>
      <c r="W138" s="1641"/>
      <c r="X138" s="1641"/>
      <c r="Y138" s="1641"/>
      <c r="Z138" s="1641"/>
      <c r="AA138" s="1641"/>
      <c r="AB138" s="1641"/>
      <c r="AC138" s="1641"/>
      <c r="AD138" s="1641"/>
      <c r="AE138" s="1641"/>
      <c r="AF138" s="1641"/>
      <c r="AG138" s="1641"/>
      <c r="AH138" s="1641">
        <v>0</v>
      </c>
    </row>
    <row s="1641" customFormat="1" customHeight="1" ht="56.25">
      <c r="A139" s="1829"/>
      <c r="B139" s="1829"/>
      <c r="C139" s="1693"/>
      <c r="D139" s="350"/>
      <c r="E139" s="1037"/>
      <c r="F139" s="1037"/>
      <c r="G139" s="1037"/>
      <c r="H139" s="2583" t="s">
        <v>173</v>
      </c>
      <c r="I139" s="1745">
        <v>46388</v>
      </c>
      <c r="J139" s="1779">
        <v>46752</v>
      </c>
      <c r="K139" s="1784">
        <v>0</v>
      </c>
      <c r="L139" s="2277" t="s">
        <v>331</v>
      </c>
      <c r="M139" s="2324"/>
      <c r="N139" s="624"/>
      <c r="O139" s="1630"/>
      <c r="P139" s="1630"/>
      <c r="Q139" s="1641"/>
      <c r="R139" s="1641"/>
      <c r="S139" s="1641"/>
      <c r="T139" s="1641"/>
      <c r="U139" s="1641"/>
      <c r="V139" s="1641"/>
      <c r="W139" s="1641"/>
      <c r="X139" s="1641"/>
      <c r="Y139" s="1641"/>
      <c r="Z139" s="1641"/>
      <c r="AA139" s="1641"/>
      <c r="AB139" s="1641"/>
      <c r="AC139" s="1641"/>
      <c r="AD139" s="1641"/>
      <c r="AE139" s="1641"/>
      <c r="AF139" s="1641"/>
      <c r="AG139" s="1641"/>
      <c r="AH139" s="1641">
        <v>0</v>
      </c>
    </row>
    <row s="1641" customFormat="1" customHeight="1" ht="56.25">
      <c r="A140" s="1829"/>
      <c r="B140" s="1829"/>
      <c r="C140" s="1693"/>
      <c r="D140" s="350"/>
      <c r="E140" s="1037"/>
      <c r="F140" s="1037"/>
      <c r="G140" s="1037"/>
      <c r="H140" s="2583" t="s">
        <v>173</v>
      </c>
      <c r="I140" s="1745">
        <v>46753</v>
      </c>
      <c r="J140" s="1779">
        <v>47118</v>
      </c>
      <c r="K140" s="1784">
        <v>0</v>
      </c>
      <c r="L140" s="2277" t="s">
        <v>331</v>
      </c>
      <c r="M140" s="2324"/>
      <c r="N140" s="624"/>
      <c r="O140" s="1630"/>
      <c r="P140" s="1630"/>
      <c r="Q140" s="1641"/>
      <c r="R140" s="1641"/>
      <c r="S140" s="1641"/>
      <c r="T140" s="1641"/>
      <c r="U140" s="1641"/>
      <c r="V140" s="1641"/>
      <c r="W140" s="1641"/>
      <c r="X140" s="1641"/>
      <c r="Y140" s="1641"/>
      <c r="Z140" s="1641"/>
      <c r="AA140" s="1641"/>
      <c r="AB140" s="1641"/>
      <c r="AC140" s="1641"/>
      <c r="AD140" s="1641"/>
      <c r="AE140" s="1641"/>
      <c r="AF140" s="1641"/>
      <c r="AG140" s="1641"/>
      <c r="AH140" s="1641">
        <v>0</v>
      </c>
    </row>
    <row s="1641" customFormat="1" customHeight="1" ht="56.25">
      <c r="A141" s="1829"/>
      <c r="B141" s="1829"/>
      <c r="C141" s="1693"/>
      <c r="D141" s="350"/>
      <c r="E141" s="1037"/>
      <c r="F141" s="1037"/>
      <c r="G141" s="1037"/>
      <c r="H141" s="2583" t="s">
        <v>173</v>
      </c>
      <c r="I141" s="1745">
        <v>47119</v>
      </c>
      <c r="J141" s="1779">
        <v>47483</v>
      </c>
      <c r="K141" s="1784">
        <v>0</v>
      </c>
      <c r="L141" s="2277" t="s">
        <v>331</v>
      </c>
      <c r="M141" s="2324"/>
      <c r="N141" s="624"/>
      <c r="O141" s="1630"/>
      <c r="P141" s="1630"/>
      <c r="Q141" s="1641"/>
      <c r="R141" s="1641"/>
      <c r="S141" s="1641"/>
      <c r="T141" s="1641"/>
      <c r="U141" s="1641"/>
      <c r="V141" s="1641"/>
      <c r="W141" s="1641"/>
      <c r="X141" s="1641"/>
      <c r="Y141" s="1641"/>
      <c r="Z141" s="1641"/>
      <c r="AA141" s="1641"/>
      <c r="AB141" s="1641"/>
      <c r="AC141" s="1641"/>
      <c r="AD141" s="1641"/>
      <c r="AE141" s="1641"/>
      <c r="AF141" s="1641"/>
      <c r="AG141" s="1641"/>
      <c r="AH141" s="1641">
        <v>0</v>
      </c>
    </row>
    <row s="1641" customFormat="1" customHeight="1" ht="56.25">
      <c r="A142" s="1829"/>
      <c r="B142" s="1829"/>
      <c r="C142" s="1693"/>
      <c r="D142" s="350"/>
      <c r="E142" s="1037"/>
      <c r="F142" s="1037"/>
      <c r="G142" s="1037"/>
      <c r="H142" s="2583" t="s">
        <v>173</v>
      </c>
      <c r="I142" s="1745">
        <v>47484</v>
      </c>
      <c r="J142" s="1779">
        <v>47848</v>
      </c>
      <c r="K142" s="1784">
        <v>0</v>
      </c>
      <c r="L142" s="2277" t="s">
        <v>331</v>
      </c>
      <c r="M142" s="2324"/>
      <c r="N142" s="624"/>
      <c r="O142" s="1630"/>
      <c r="P142" s="1630"/>
      <c r="Q142" s="1641"/>
      <c r="R142" s="1641"/>
      <c r="S142" s="1641"/>
      <c r="T142" s="1641"/>
      <c r="U142" s="1641"/>
      <c r="V142" s="1641"/>
      <c r="W142" s="1641"/>
      <c r="X142" s="1641"/>
      <c r="Y142" s="1641"/>
      <c r="Z142" s="1641"/>
      <c r="AA142" s="1641"/>
      <c r="AB142" s="1641"/>
      <c r="AC142" s="1641"/>
      <c r="AD142" s="1641"/>
      <c r="AE142" s="1641"/>
      <c r="AF142" s="1641"/>
      <c r="AG142" s="1641"/>
      <c r="AH142" s="1641">
        <v>0</v>
      </c>
    </row>
    <row s="1641" customFormat="1" customHeight="1" ht="18.75">
      <c r="A143" s="1829"/>
      <c r="B143" s="1829"/>
      <c r="C143" s="1693" t="s">
        <v>1170</v>
      </c>
      <c r="D143" s="350"/>
      <c r="E143" s="1037"/>
      <c r="F143" s="1037"/>
      <c r="G143" s="2433"/>
      <c r="H143" s="2702"/>
      <c r="I143" s="2711" t="s">
        <v>1169</v>
      </c>
      <c r="J143" s="2704"/>
      <c r="K143" s="2702"/>
      <c r="L143" s="2705"/>
      <c r="M143" s="2324"/>
      <c r="N143" s="624"/>
      <c r="O143" s="1630"/>
      <c r="P143" s="1630"/>
      <c r="Q143" s="1641"/>
      <c r="R143" s="1641"/>
      <c r="S143" s="1641"/>
      <c r="T143" s="1641"/>
      <c r="U143" s="1641"/>
      <c r="V143" s="1641"/>
      <c r="W143" s="1641"/>
      <c r="X143" s="1641"/>
      <c r="Y143" s="1641"/>
      <c r="Z143" s="1641"/>
      <c r="AA143" s="1641"/>
      <c r="AB143" s="1641"/>
      <c r="AC143" s="1641"/>
      <c r="AD143" s="1641"/>
      <c r="AE143" s="1641"/>
      <c r="AF143" s="1641"/>
      <c r="AG143" s="1641"/>
      <c r="AH143" s="1641">
        <v>0</v>
      </c>
    </row>
    <row s="1641" customFormat="1" customHeight="1" ht="0.75">
      <c r="A144" s="1786"/>
      <c r="B144" s="1786"/>
      <c r="C144" s="375" t="s">
        <v>1179</v>
      </c>
      <c r="D144" s="2468"/>
      <c r="E144" s="2210"/>
      <c r="F144" s="2389"/>
      <c r="G144" s="406"/>
      <c r="H144" s="1506"/>
      <c r="I144" s="657"/>
      <c r="J144" s="577"/>
      <c r="K144" s="1506"/>
      <c r="L144" s="220"/>
      <c r="M144" s="347"/>
      <c r="N144" s="340"/>
      <c r="O144" s="1630"/>
      <c r="P144" s="1630"/>
      <c r="AH144" s="1637">
        <v>0</v>
      </c>
    </row>
    <row s="1641" customFormat="1" customHeight="1" ht="45">
      <c r="A145" s="1786" t="s">
        <v>193</v>
      </c>
      <c r="B145" s="1786" t="s">
        <v>194</v>
      </c>
      <c r="C145" s="375"/>
      <c r="D145" s="2468"/>
      <c r="E145" s="2210"/>
      <c r="F145" s="2389" t="str">
        <f>INDEX(PT_DIFFERENTIATION_VTAR,MATCH(A145,PT_DIFFERENTIATION_VTAR_ID,0))</f>
        <v>Тарифы на теплоноситель, поставляемый теплоснабжающими организациями потребителям, другим теплоснабжающим организациям</v>
      </c>
      <c r="G145" s="2433" t="str">
        <f>INDEX(PT_DIFFERENTIATION_NTAR,MATCH(B145,PT_DIFFERENTIATION_NTAR_ID,0))</f>
        <v>Тариф на теплоноситель, поставляемый потребителям
</v>
      </c>
      <c r="H145" s="1868"/>
      <c r="I145" s="1745">
        <v>46023</v>
      </c>
      <c r="J145" s="1779">
        <v>46387</v>
      </c>
      <c r="K145" s="1784">
        <v>0</v>
      </c>
      <c r="L145" s="1868" t="s">
        <v>331</v>
      </c>
      <c r="M145" s="347"/>
      <c r="N145" s="340"/>
      <c r="O145" s="1630"/>
      <c r="P145" s="1630"/>
      <c r="AH145" s="1637">
        <v>0</v>
      </c>
    </row>
    <row s="1641" customFormat="1" customHeight="1" ht="56.25">
      <c r="A146" s="1829"/>
      <c r="B146" s="1829"/>
      <c r="C146" s="1693"/>
      <c r="D146" s="350"/>
      <c r="E146" s="1037"/>
      <c r="F146" s="1037"/>
      <c r="G146" s="1037"/>
      <c r="H146" s="2583" t="s">
        <v>173</v>
      </c>
      <c r="I146" s="1745">
        <v>46388</v>
      </c>
      <c r="J146" s="1779">
        <v>46752</v>
      </c>
      <c r="K146" s="1784">
        <v>0</v>
      </c>
      <c r="L146" s="2277" t="s">
        <v>331</v>
      </c>
      <c r="M146" s="2324"/>
      <c r="N146" s="624"/>
      <c r="O146" s="1630"/>
      <c r="P146" s="1630"/>
      <c r="Q146" s="1641"/>
      <c r="R146" s="1641"/>
      <c r="S146" s="1641"/>
      <c r="T146" s="1641"/>
      <c r="U146" s="1641"/>
      <c r="V146" s="1641"/>
      <c r="W146" s="1641"/>
      <c r="X146" s="1641"/>
      <c r="Y146" s="1641"/>
      <c r="Z146" s="1641"/>
      <c r="AA146" s="1641"/>
      <c r="AB146" s="1641"/>
      <c r="AC146" s="1641"/>
      <c r="AD146" s="1641"/>
      <c r="AE146" s="1641"/>
      <c r="AF146" s="1641"/>
      <c r="AG146" s="1641"/>
      <c r="AH146" s="1641">
        <v>0</v>
      </c>
    </row>
    <row s="1641" customFormat="1" customHeight="1" ht="56.25">
      <c r="A147" s="1829"/>
      <c r="B147" s="1829"/>
      <c r="C147" s="1693"/>
      <c r="D147" s="350"/>
      <c r="E147" s="1037"/>
      <c r="F147" s="1037"/>
      <c r="G147" s="1037"/>
      <c r="H147" s="2583" t="s">
        <v>173</v>
      </c>
      <c r="I147" s="1745">
        <v>46753</v>
      </c>
      <c r="J147" s="1779">
        <v>47118</v>
      </c>
      <c r="K147" s="1784">
        <v>0</v>
      </c>
      <c r="L147" s="2277" t="s">
        <v>331</v>
      </c>
      <c r="M147" s="2324"/>
      <c r="N147" s="624"/>
      <c r="O147" s="1630"/>
      <c r="P147" s="1630"/>
      <c r="Q147" s="1641"/>
      <c r="R147" s="1641"/>
      <c r="S147" s="1641"/>
      <c r="T147" s="1641"/>
      <c r="U147" s="1641"/>
      <c r="V147" s="1641"/>
      <c r="W147" s="1641"/>
      <c r="X147" s="1641"/>
      <c r="Y147" s="1641"/>
      <c r="Z147" s="1641"/>
      <c r="AA147" s="1641"/>
      <c r="AB147" s="1641"/>
      <c r="AC147" s="1641"/>
      <c r="AD147" s="1641"/>
      <c r="AE147" s="1641"/>
      <c r="AF147" s="1641"/>
      <c r="AG147" s="1641"/>
      <c r="AH147" s="1641">
        <v>0</v>
      </c>
    </row>
    <row s="1641" customFormat="1" customHeight="1" ht="56.25">
      <c r="A148" s="1829"/>
      <c r="B148" s="1829"/>
      <c r="C148" s="1693"/>
      <c r="D148" s="350"/>
      <c r="E148" s="1037"/>
      <c r="F148" s="1037"/>
      <c r="G148" s="1037"/>
      <c r="H148" s="2583" t="s">
        <v>173</v>
      </c>
      <c r="I148" s="1745">
        <v>47119</v>
      </c>
      <c r="J148" s="1779">
        <v>47483</v>
      </c>
      <c r="K148" s="1784">
        <v>0</v>
      </c>
      <c r="L148" s="2277" t="s">
        <v>331</v>
      </c>
      <c r="M148" s="2324"/>
      <c r="N148" s="624"/>
      <c r="O148" s="1630"/>
      <c r="P148" s="1630"/>
      <c r="Q148" s="1641"/>
      <c r="R148" s="1641"/>
      <c r="S148" s="1641"/>
      <c r="T148" s="1641"/>
      <c r="U148" s="1641"/>
      <c r="V148" s="1641"/>
      <c r="W148" s="1641"/>
      <c r="X148" s="1641"/>
      <c r="Y148" s="1641"/>
      <c r="Z148" s="1641"/>
      <c r="AA148" s="1641"/>
      <c r="AB148" s="1641"/>
      <c r="AC148" s="1641"/>
      <c r="AD148" s="1641"/>
      <c r="AE148" s="1641"/>
      <c r="AF148" s="1641"/>
      <c r="AG148" s="1641"/>
      <c r="AH148" s="1641">
        <v>0</v>
      </c>
    </row>
    <row s="1641" customFormat="1" customHeight="1" ht="56.25">
      <c r="A149" s="1829"/>
      <c r="B149" s="1829"/>
      <c r="C149" s="1693"/>
      <c r="D149" s="350"/>
      <c r="E149" s="1037"/>
      <c r="F149" s="1037"/>
      <c r="G149" s="1037"/>
      <c r="H149" s="2583" t="s">
        <v>173</v>
      </c>
      <c r="I149" s="1745">
        <v>47484</v>
      </c>
      <c r="J149" s="1779">
        <v>47848</v>
      </c>
      <c r="K149" s="1784">
        <v>0</v>
      </c>
      <c r="L149" s="2277" t="s">
        <v>331</v>
      </c>
      <c r="M149" s="2324"/>
      <c r="N149" s="624"/>
      <c r="O149" s="1630"/>
      <c r="P149" s="1630"/>
      <c r="Q149" s="1641"/>
      <c r="R149" s="1641"/>
      <c r="S149" s="1641"/>
      <c r="T149" s="1641"/>
      <c r="U149" s="1641"/>
      <c r="V149" s="1641"/>
      <c r="W149" s="1641"/>
      <c r="X149" s="1641"/>
      <c r="Y149" s="1641"/>
      <c r="Z149" s="1641"/>
      <c r="AA149" s="1641"/>
      <c r="AB149" s="1641"/>
      <c r="AC149" s="1641"/>
      <c r="AD149" s="1641"/>
      <c r="AE149" s="1641"/>
      <c r="AF149" s="1641"/>
      <c r="AG149" s="1641"/>
      <c r="AH149" s="1641">
        <v>0</v>
      </c>
    </row>
    <row s="1641" customFormat="1" customHeight="1" ht="18.75">
      <c r="A150" s="1786"/>
      <c r="B150" s="1786"/>
      <c r="C150" s="375" t="s">
        <v>1170</v>
      </c>
      <c r="D150" s="2468"/>
      <c r="E150" s="2210"/>
      <c r="F150" s="2389"/>
      <c r="G150" s="2433"/>
      <c r="H150" s="1506"/>
      <c r="I150" s="657" t="s">
        <v>1169</v>
      </c>
      <c r="J150" s="577"/>
      <c r="K150" s="1506"/>
      <c r="L150" s="220"/>
      <c r="M150" s="347"/>
      <c r="N150" s="340"/>
      <c r="O150" s="1630"/>
      <c r="P150" s="1630"/>
      <c r="AH150" s="1637">
        <v>0</v>
      </c>
    </row>
    <row s="1641" customFormat="1" customHeight="1" ht="0.75">
      <c r="A151" s="1786"/>
      <c r="B151" s="1786"/>
      <c r="C151" s="375" t="s">
        <v>1179</v>
      </c>
      <c r="D151" s="2468"/>
      <c r="E151" s="2210"/>
      <c r="F151" s="2389"/>
      <c r="G151" s="406"/>
      <c r="H151" s="1506"/>
      <c r="I151" s="657"/>
      <c r="J151" s="577"/>
      <c r="K151" s="1506"/>
      <c r="L151" s="220"/>
      <c r="M151" s="347"/>
      <c r="N151" s="340"/>
      <c r="O151" s="1630"/>
      <c r="P151" s="1630"/>
      <c r="AH151" s="1637">
        <v>0</v>
      </c>
    </row>
    <row s="1641" customFormat="1" customHeight="1" ht="45">
      <c r="A152" s="1786" t="s">
        <v>200</v>
      </c>
      <c r="B152" s="1786" t="s">
        <v>201</v>
      </c>
      <c r="C152" s="375"/>
      <c r="D152" s="2468"/>
      <c r="E152" s="2210"/>
      <c r="F152" s="2389" t="str">
        <f>INDEX(PT_DIFFERENTIATION_VTAR,MATCH(A152,PT_DIFFERENTIATION_VTAR_ID,0))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2" s="2433" t="str">
        <f>INDEX(PT_DIFFERENTIATION_NTAR,MATCH(B152,PT_DIFFERENTIATION_NTAR_ID,0))</f>
        <v>Тарифы на горячую воду в открытых системах теплоснабжения (горячее водоснабжение)
</v>
      </c>
      <c r="H152" s="1868"/>
      <c r="I152" s="1745">
        <v>46023</v>
      </c>
      <c r="J152" s="1779">
        <v>46387</v>
      </c>
      <c r="K152" s="1784">
        <v>0</v>
      </c>
      <c r="L152" s="1868" t="s">
        <v>331</v>
      </c>
      <c r="M152" s="347"/>
      <c r="N152" s="340"/>
      <c r="O152" s="1630"/>
      <c r="P152" s="1630"/>
      <c r="AH152" s="1637">
        <v>0</v>
      </c>
    </row>
    <row s="1641" customFormat="1" customHeight="1" ht="56.25">
      <c r="A153" s="1829"/>
      <c r="B153" s="1829"/>
      <c r="C153" s="1693"/>
      <c r="D153" s="350"/>
      <c r="E153" s="1037"/>
      <c r="F153" s="1037"/>
      <c r="G153" s="1037"/>
      <c r="H153" s="2583" t="s">
        <v>173</v>
      </c>
      <c r="I153" s="1745">
        <v>46388</v>
      </c>
      <c r="J153" s="1779">
        <v>46752</v>
      </c>
      <c r="K153" s="1784">
        <v>0</v>
      </c>
      <c r="L153" s="2277" t="s">
        <v>331</v>
      </c>
      <c r="M153" s="2324"/>
      <c r="N153" s="624"/>
      <c r="O153" s="1630"/>
      <c r="P153" s="1630"/>
      <c r="Q153" s="1641"/>
      <c r="R153" s="1641"/>
      <c r="S153" s="1641"/>
      <c r="T153" s="1641"/>
      <c r="U153" s="1641"/>
      <c r="V153" s="1641"/>
      <c r="W153" s="1641"/>
      <c r="X153" s="1641"/>
      <c r="Y153" s="1641"/>
      <c r="Z153" s="1641"/>
      <c r="AA153" s="1641"/>
      <c r="AB153" s="1641"/>
      <c r="AC153" s="1641"/>
      <c r="AD153" s="1641"/>
      <c r="AE153" s="1641"/>
      <c r="AF153" s="1641"/>
      <c r="AG153" s="1641"/>
      <c r="AH153" s="1641">
        <v>0</v>
      </c>
    </row>
    <row s="1641" customFormat="1" customHeight="1" ht="56.25">
      <c r="A154" s="1829"/>
      <c r="B154" s="1829"/>
      <c r="C154" s="1693"/>
      <c r="D154" s="350"/>
      <c r="E154" s="1037"/>
      <c r="F154" s="1037"/>
      <c r="G154" s="1037"/>
      <c r="H154" s="2583" t="s">
        <v>173</v>
      </c>
      <c r="I154" s="1745">
        <v>46753</v>
      </c>
      <c r="J154" s="1779">
        <v>47118</v>
      </c>
      <c r="K154" s="1784">
        <v>0</v>
      </c>
      <c r="L154" s="2277" t="s">
        <v>331</v>
      </c>
      <c r="M154" s="2324"/>
      <c r="N154" s="624"/>
      <c r="O154" s="1630"/>
      <c r="P154" s="1630"/>
      <c r="Q154" s="1641"/>
      <c r="R154" s="1641"/>
      <c r="S154" s="1641"/>
      <c r="T154" s="1641"/>
      <c r="U154" s="1641"/>
      <c r="V154" s="1641"/>
      <c r="W154" s="1641"/>
      <c r="X154" s="1641"/>
      <c r="Y154" s="1641"/>
      <c r="Z154" s="1641"/>
      <c r="AA154" s="1641"/>
      <c r="AB154" s="1641"/>
      <c r="AC154" s="1641"/>
      <c r="AD154" s="1641"/>
      <c r="AE154" s="1641"/>
      <c r="AF154" s="1641"/>
      <c r="AG154" s="1641"/>
      <c r="AH154" s="1641">
        <v>0</v>
      </c>
    </row>
    <row s="1641" customFormat="1" customHeight="1" ht="56.25">
      <c r="A155" s="1829"/>
      <c r="B155" s="1829"/>
      <c r="C155" s="1693"/>
      <c r="D155" s="350"/>
      <c r="E155" s="1037"/>
      <c r="F155" s="1037"/>
      <c r="G155" s="1037"/>
      <c r="H155" s="2583" t="s">
        <v>173</v>
      </c>
      <c r="I155" s="1745">
        <v>47119</v>
      </c>
      <c r="J155" s="1779">
        <v>47483</v>
      </c>
      <c r="K155" s="1784">
        <v>0</v>
      </c>
      <c r="L155" s="2277" t="s">
        <v>331</v>
      </c>
      <c r="M155" s="2324"/>
      <c r="N155" s="624"/>
      <c r="O155" s="1630"/>
      <c r="P155" s="1630"/>
      <c r="Q155" s="1641"/>
      <c r="R155" s="1641"/>
      <c r="S155" s="1641"/>
      <c r="T155" s="1641"/>
      <c r="U155" s="1641"/>
      <c r="V155" s="1641"/>
      <c r="W155" s="1641"/>
      <c r="X155" s="1641"/>
      <c r="Y155" s="1641"/>
      <c r="Z155" s="1641"/>
      <c r="AA155" s="1641"/>
      <c r="AB155" s="1641"/>
      <c r="AC155" s="1641"/>
      <c r="AD155" s="1641"/>
      <c r="AE155" s="1641"/>
      <c r="AF155" s="1641"/>
      <c r="AG155" s="1641"/>
      <c r="AH155" s="1641">
        <v>0</v>
      </c>
    </row>
    <row s="1641" customFormat="1" customHeight="1" ht="56.25">
      <c r="A156" s="1829"/>
      <c r="B156" s="1829"/>
      <c r="C156" s="1693"/>
      <c r="D156" s="350"/>
      <c r="E156" s="1037"/>
      <c r="F156" s="1037"/>
      <c r="G156" s="1037"/>
      <c r="H156" s="2583" t="s">
        <v>173</v>
      </c>
      <c r="I156" s="1745">
        <v>47484</v>
      </c>
      <c r="J156" s="1779">
        <v>47848</v>
      </c>
      <c r="K156" s="1784">
        <v>0</v>
      </c>
      <c r="L156" s="2277" t="s">
        <v>331</v>
      </c>
      <c r="M156" s="2324"/>
      <c r="N156" s="624"/>
      <c r="O156" s="1630"/>
      <c r="P156" s="1630"/>
      <c r="Q156" s="1641"/>
      <c r="R156" s="1641"/>
      <c r="S156" s="1641"/>
      <c r="T156" s="1641"/>
      <c r="U156" s="1641"/>
      <c r="V156" s="1641"/>
      <c r="W156" s="1641"/>
      <c r="X156" s="1641"/>
      <c r="Y156" s="1641"/>
      <c r="Z156" s="1641"/>
      <c r="AA156" s="1641"/>
      <c r="AB156" s="1641"/>
      <c r="AC156" s="1641"/>
      <c r="AD156" s="1641"/>
      <c r="AE156" s="1641"/>
      <c r="AF156" s="1641"/>
      <c r="AG156" s="1641"/>
      <c r="AH156" s="1641">
        <v>0</v>
      </c>
    </row>
    <row s="1641" customFormat="1" customHeight="1" ht="18.75">
      <c r="A157" s="1786"/>
      <c r="B157" s="1786"/>
      <c r="C157" s="375" t="s">
        <v>1170</v>
      </c>
      <c r="D157" s="2468"/>
      <c r="E157" s="2210"/>
      <c r="F157" s="2389"/>
      <c r="G157" s="2433"/>
      <c r="H157" s="1506"/>
      <c r="I157" s="657" t="s">
        <v>1169</v>
      </c>
      <c r="J157" s="577"/>
      <c r="K157" s="1506"/>
      <c r="L157" s="220"/>
      <c r="M157" s="347"/>
      <c r="N157" s="340"/>
      <c r="O157" s="1630"/>
      <c r="P157" s="1630"/>
      <c r="AH157" s="1637">
        <v>0</v>
      </c>
    </row>
    <row s="1641" customFormat="1" customHeight="1" ht="0.75">
      <c r="A158" s="1786"/>
      <c r="B158" s="1786"/>
      <c r="C158" s="375" t="s">
        <v>1179</v>
      </c>
      <c r="D158" s="2468"/>
      <c r="E158" s="2210"/>
      <c r="F158" s="2389"/>
      <c r="G158" s="406"/>
      <c r="H158" s="1506"/>
      <c r="I158" s="657"/>
      <c r="J158" s="577"/>
      <c r="K158" s="1506"/>
      <c r="L158" s="220"/>
      <c r="M158" s="347"/>
      <c r="N158" s="340"/>
      <c r="O158" s="1630"/>
      <c r="P158" s="1630"/>
      <c r="AH158" s="1637">
        <v>0</v>
      </c>
    </row>
    <row s="1641" customFormat="1" customHeight="1" ht="18.75" hidden="1">
      <c r="A159" s="1786" t="s">
        <v>206</v>
      </c>
      <c r="B159" s="1786" t="s">
        <v>207</v>
      </c>
      <c r="C159" s="375"/>
      <c r="D159" s="2468"/>
      <c r="E159" s="2210"/>
      <c r="F159" s="2389" t="str">
        <f>INDEX(PT_DIFFERENTIATION_VTAR,MATCH(A159,PT_DIFFERENTIATION_VTAR_ID,0))</f>
        <v>Тарифы на услуги по передаче тепловой энергии</v>
      </c>
      <c r="G159" s="2433" t="str">
        <f>INDEX(PT_DIFFERENTIATION_NTAR,MATCH(B159,PT_DIFFERENTIATION_NTAR_ID,0))</f>
        <v/>
      </c>
      <c r="H159" s="1868"/>
      <c r="I159" s="1745"/>
      <c r="J159" s="1779"/>
      <c r="K159" s="1784"/>
      <c r="L159" s="1868" t="s">
        <v>331</v>
      </c>
      <c r="M159" s="347"/>
      <c r="N159" s="340"/>
      <c r="O159" s="1630"/>
      <c r="P159" s="1630"/>
      <c r="AH159" s="1637">
        <v>0</v>
      </c>
    </row>
    <row s="1641" customFormat="1" customHeight="1" ht="18.75" hidden="1">
      <c r="A160" s="1786"/>
      <c r="B160" s="1786"/>
      <c r="C160" s="375" t="s">
        <v>1170</v>
      </c>
      <c r="D160" s="2468"/>
      <c r="E160" s="2210"/>
      <c r="F160" s="2389"/>
      <c r="G160" s="2433"/>
      <c r="H160" s="1506"/>
      <c r="I160" s="657" t="s">
        <v>1169</v>
      </c>
      <c r="J160" s="577"/>
      <c r="K160" s="1506"/>
      <c r="L160" s="220"/>
      <c r="M160" s="347"/>
      <c r="N160" s="340"/>
      <c r="O160" s="1630"/>
      <c r="P160" s="1630"/>
      <c r="AH160" s="1637">
        <v>0</v>
      </c>
    </row>
    <row s="1641" customFormat="1" customHeight="1" ht="0.75" hidden="1">
      <c r="A161" s="1786"/>
      <c r="B161" s="1786"/>
      <c r="C161" s="375" t="s">
        <v>1179</v>
      </c>
      <c r="D161" s="2468"/>
      <c r="E161" s="2210"/>
      <c r="F161" s="2389"/>
      <c r="G161" s="406"/>
      <c r="H161" s="1506"/>
      <c r="I161" s="657"/>
      <c r="J161" s="577"/>
      <c r="K161" s="1506"/>
      <c r="L161" s="220"/>
      <c r="M161" s="347"/>
      <c r="N161" s="340"/>
      <c r="O161" s="1630"/>
      <c r="P161" s="1630"/>
      <c r="AH161" s="1637">
        <v>0</v>
      </c>
    </row>
    <row s="1641" customFormat="1" customHeight="1" ht="18.75" hidden="1">
      <c r="A162" s="1786" t="s">
        <v>212</v>
      </c>
      <c r="B162" s="1786" t="s">
        <v>213</v>
      </c>
      <c r="C162" s="375"/>
      <c r="D162" s="2468"/>
      <c r="E162" s="2210"/>
      <c r="F162" s="2389" t="str">
        <f>INDEX(PT_DIFFERENTIATION_VTAR,MATCH(A162,PT_DIFFERENTIATION_VTAR_ID,0))</f>
        <v>Тарифы на услуги по передаче теплоносителя</v>
      </c>
      <c r="G162" s="2433" t="str">
        <f>INDEX(PT_DIFFERENTIATION_NTAR,MATCH(B162,PT_DIFFERENTIATION_NTAR_ID,0))</f>
        <v/>
      </c>
      <c r="H162" s="1868"/>
      <c r="I162" s="1745"/>
      <c r="J162" s="1779"/>
      <c r="K162" s="1784"/>
      <c r="L162" s="1868" t="s">
        <v>331</v>
      </c>
      <c r="M162" s="347"/>
      <c r="N162" s="340"/>
      <c r="O162" s="1630"/>
      <c r="P162" s="1630"/>
      <c r="AH162" s="1637">
        <v>0</v>
      </c>
    </row>
    <row s="1641" customFormat="1" customHeight="1" ht="18.75" hidden="1">
      <c r="A163" s="1786"/>
      <c r="B163" s="1786"/>
      <c r="C163" s="375" t="s">
        <v>1170</v>
      </c>
      <c r="D163" s="2468"/>
      <c r="E163" s="2210"/>
      <c r="F163" s="2389"/>
      <c r="G163" s="2433"/>
      <c r="H163" s="1506"/>
      <c r="I163" s="657" t="s">
        <v>1169</v>
      </c>
      <c r="J163" s="577"/>
      <c r="K163" s="1506"/>
      <c r="L163" s="220"/>
      <c r="M163" s="347"/>
      <c r="N163" s="340"/>
      <c r="O163" s="1630"/>
      <c r="P163" s="1630"/>
      <c r="AH163" s="1637">
        <v>0</v>
      </c>
    </row>
    <row s="1641" customFormat="1" customHeight="1" ht="0.75" hidden="1">
      <c r="A164" s="1786"/>
      <c r="B164" s="1786"/>
      <c r="C164" s="375" t="s">
        <v>1179</v>
      </c>
      <c r="D164" s="2468"/>
      <c r="E164" s="2210"/>
      <c r="F164" s="2389"/>
      <c r="G164" s="406"/>
      <c r="H164" s="1506"/>
      <c r="I164" s="657"/>
      <c r="J164" s="577"/>
      <c r="K164" s="1506"/>
      <c r="L164" s="220"/>
      <c r="M164" s="347"/>
      <c r="N164" s="340"/>
      <c r="O164" s="1630"/>
      <c r="P164" s="1630"/>
      <c r="AH164" s="1637">
        <v>0</v>
      </c>
    </row>
    <row s="1641" customFormat="1" customHeight="1" ht="18.75" hidden="1">
      <c r="A165" s="1786" t="s">
        <v>218</v>
      </c>
      <c r="B165" s="1786" t="s">
        <v>219</v>
      </c>
      <c r="C165" s="375"/>
      <c r="D165" s="2468"/>
      <c r="E165" s="2210"/>
      <c r="F165" s="2389" t="str">
        <f>INDEX(PT_DIFFERENTIATION_VTAR,MATCH(A165,PT_DIFFERENTIATION_VTAR_ID,0))</f>
        <v>Плата за услуги по поддержанию резервной тепловой мощности при отсутствии потребления тепловой энергии</v>
      </c>
      <c r="G165" s="2433" t="str">
        <f>INDEX(PT_DIFFERENTIATION_NTAR,MATCH(B165,PT_DIFFERENTIATION_NTAR_ID,0))</f>
        <v/>
      </c>
      <c r="H165" s="1868"/>
      <c r="I165" s="1745"/>
      <c r="J165" s="1779"/>
      <c r="K165" s="1784"/>
      <c r="L165" s="1868" t="s">
        <v>331</v>
      </c>
      <c r="M165" s="347"/>
      <c r="N165" s="340"/>
      <c r="O165" s="1630"/>
      <c r="P165" s="1630"/>
      <c r="AH165" s="1637">
        <v>0</v>
      </c>
    </row>
    <row s="1641" customFormat="1" customHeight="1" ht="18.75" hidden="1">
      <c r="A166" s="1786"/>
      <c r="B166" s="1786"/>
      <c r="C166" s="375" t="s">
        <v>1170</v>
      </c>
      <c r="D166" s="2468"/>
      <c r="E166" s="2210"/>
      <c r="F166" s="2389"/>
      <c r="G166" s="2433"/>
      <c r="H166" s="1506"/>
      <c r="I166" s="657" t="s">
        <v>1169</v>
      </c>
      <c r="J166" s="577"/>
      <c r="K166" s="1506"/>
      <c r="L166" s="220"/>
      <c r="M166" s="347"/>
      <c r="N166" s="340"/>
      <c r="O166" s="1630"/>
      <c r="P166" s="1630"/>
      <c r="AH166" s="1637">
        <v>0</v>
      </c>
    </row>
    <row s="1641" customFormat="1" customHeight="1" ht="0.75" hidden="1">
      <c r="A167" s="1786"/>
      <c r="B167" s="1786"/>
      <c r="C167" s="375" t="s">
        <v>1179</v>
      </c>
      <c r="D167" s="2468"/>
      <c r="E167" s="2210"/>
      <c r="F167" s="2389"/>
      <c r="G167" s="406"/>
      <c r="H167" s="1506"/>
      <c r="I167" s="657"/>
      <c r="J167" s="577"/>
      <c r="K167" s="1506"/>
      <c r="L167" s="220"/>
      <c r="M167" s="347"/>
      <c r="N167" s="340"/>
      <c r="O167" s="1630"/>
      <c r="P167" s="1630"/>
      <c r="AH167" s="1637">
        <v>0</v>
      </c>
    </row>
    <row s="1641" customFormat="1" customHeight="1" ht="18.75" hidden="1">
      <c r="A168" s="1786" t="s">
        <v>224</v>
      </c>
      <c r="B168" s="1786" t="s">
        <v>225</v>
      </c>
      <c r="C168" s="375"/>
      <c r="D168" s="2468"/>
      <c r="E168" s="2210"/>
      <c r="F168" s="2389" t="str">
        <f>INDEX(PT_DIFFERENTIATION_VTAR,MATCH(A168,PT_DIFFERENTIATION_VTAR_ID,0))</f>
        <v>Плата за подключение (технологическое присоединение) к системе теплоснабжения</v>
      </c>
      <c r="G168" s="2433" t="str">
        <f>INDEX(PT_DIFFERENTIATION_NTAR,MATCH(B168,PT_DIFFERENTIATION_NTAR_ID,0))</f>
        <v/>
      </c>
      <c r="H168" s="1868"/>
      <c r="I168" s="1745"/>
      <c r="J168" s="1779"/>
      <c r="K168" s="1784"/>
      <c r="L168" s="1868" t="s">
        <v>331</v>
      </c>
      <c r="M168" s="347"/>
      <c r="N168" s="340"/>
      <c r="O168" s="1630"/>
      <c r="P168" s="1630"/>
      <c r="AH168" s="1637">
        <v>0</v>
      </c>
    </row>
    <row s="1641" customFormat="1" customHeight="1" ht="18.75" hidden="1">
      <c r="A169" s="1786"/>
      <c r="B169" s="1786"/>
      <c r="C169" s="375" t="s">
        <v>1170</v>
      </c>
      <c r="D169" s="2468"/>
      <c r="E169" s="2210"/>
      <c r="F169" s="2389"/>
      <c r="G169" s="2433"/>
      <c r="H169" s="1506"/>
      <c r="I169" s="657" t="s">
        <v>1169</v>
      </c>
      <c r="J169" s="577"/>
      <c r="K169" s="1506"/>
      <c r="L169" s="220"/>
      <c r="M169" s="347"/>
      <c r="N169" s="340"/>
      <c r="O169" s="1630"/>
      <c r="P169" s="1630"/>
      <c r="AH169" s="1637">
        <v>0</v>
      </c>
    </row>
    <row s="1641" customFormat="1" customHeight="1" ht="0.75" hidden="1">
      <c r="A170" s="1786"/>
      <c r="B170" s="1786"/>
      <c r="C170" s="375" t="s">
        <v>1179</v>
      </c>
      <c r="D170" s="2468"/>
      <c r="E170" s="2210"/>
      <c r="F170" s="2389"/>
      <c r="G170" s="406"/>
      <c r="H170" s="1506"/>
      <c r="I170" s="657"/>
      <c r="J170" s="577"/>
      <c r="K170" s="1506"/>
      <c r="L170" s="220"/>
      <c r="M170" s="347"/>
      <c r="N170" s="340"/>
      <c r="O170" s="1630"/>
      <c r="P170" s="1630"/>
      <c r="AH170" s="1637">
        <v>0</v>
      </c>
    </row>
    <row s="1641" customFormat="1" customHeight="1" ht="18.75" hidden="1">
      <c r="A171" s="1786" t="s">
        <v>230</v>
      </c>
      <c r="B171" s="1786" t="s">
        <v>231</v>
      </c>
      <c r="C171" s="375"/>
      <c r="D171" s="2468"/>
      <c r="E171" s="2210"/>
      <c r="F171" s="2389" t="str">
        <f>INDEX(PT_DIFFERENTIATION_VTAR,MATCH(A171,PT_DIFFERENTIATION_VTAR_ID,0))</f>
        <v>Плата за подключение (технологическое присоединение) к системе теплоснабжения (индивидуальная)</v>
      </c>
      <c r="G171" s="2433" t="str">
        <f>INDEX(PT_DIFFERENTIATION_NTAR,MATCH(B171,PT_DIFFERENTIATION_NTAR_ID,0))</f>
        <v/>
      </c>
      <c r="H171" s="1995"/>
      <c r="I171" s="1745"/>
      <c r="J171" s="1779"/>
      <c r="K171" s="1784"/>
      <c r="L171" s="1995" t="s">
        <v>331</v>
      </c>
      <c r="M171" s="347"/>
      <c r="N171" s="340"/>
      <c r="O171" s="1630"/>
      <c r="P171" s="1630"/>
      <c r="AH171" s="1637">
        <v>0</v>
      </c>
    </row>
    <row s="1641" customFormat="1" customHeight="1" ht="18.75" hidden="1">
      <c r="A172" s="1786"/>
      <c r="B172" s="1786"/>
      <c r="C172" s="375" t="s">
        <v>1170</v>
      </c>
      <c r="D172" s="2468"/>
      <c r="E172" s="2210"/>
      <c r="F172" s="2389"/>
      <c r="G172" s="2433"/>
      <c r="H172" s="1506"/>
      <c r="I172" s="657" t="s">
        <v>1169</v>
      </c>
      <c r="J172" s="577"/>
      <c r="K172" s="1506"/>
      <c r="L172" s="220"/>
      <c r="M172" s="347"/>
      <c r="N172" s="340"/>
      <c r="O172" s="1630"/>
      <c r="P172" s="1630"/>
      <c r="AH172" s="1637">
        <v>0</v>
      </c>
    </row>
    <row s="1641" customFormat="1" customHeight="1" ht="0.75" hidden="1">
      <c r="A173" s="1786"/>
      <c r="B173" s="1786"/>
      <c r="C173" s="375" t="s">
        <v>1179</v>
      </c>
      <c r="D173" s="2468"/>
      <c r="E173" s="2210"/>
      <c r="F173" s="2389"/>
      <c r="G173" s="406"/>
      <c r="H173" s="1506"/>
      <c r="I173" s="657"/>
      <c r="J173" s="577"/>
      <c r="K173" s="1506"/>
      <c r="L173" s="220"/>
      <c r="M173" s="347"/>
      <c r="N173" s="340"/>
      <c r="O173" s="1630"/>
      <c r="P173" s="1630"/>
      <c r="AH173" s="1637">
        <v>0</v>
      </c>
    </row>
    <row s="1641" customFormat="1" customHeight="1" ht="18.75" hidden="1">
      <c r="A174" s="1786" t="s">
        <v>250</v>
      </c>
      <c r="B174" s="1786" t="s">
        <v>251</v>
      </c>
      <c r="C174" s="375"/>
      <c r="D174" s="2468"/>
      <c r="E174" s="2210"/>
      <c r="F174" s="2389" t="str">
        <f>INDEX(PT_DIFFERENTIATION_VTAR,MATCH(A174,PT_DIFFERENTIATION_VTAR_ID,0))</f>
        <v>Тариф на питьевую воду (питьевое водоснабжение)</v>
      </c>
      <c r="G174" s="2433" t="str">
        <f>INDEX(PT_DIFFERENTIATION_NTAR,MATCH(B174,PT_DIFFERENTIATION_NTAR_ID,0))</f>
        <v/>
      </c>
      <c r="H174" s="1868"/>
      <c r="I174" s="1745"/>
      <c r="J174" s="1779"/>
      <c r="K174" s="1784"/>
      <c r="L174" s="1868" t="s">
        <v>331</v>
      </c>
      <c r="M174" s="347"/>
      <c r="N174" s="340"/>
      <c r="O174" s="1630"/>
      <c r="P174" s="1630"/>
      <c r="AH174" s="1637">
        <v>0</v>
      </c>
    </row>
    <row s="1641" customFormat="1" customHeight="1" ht="18.75" hidden="1">
      <c r="A175" s="1786"/>
      <c r="B175" s="1786"/>
      <c r="C175" s="375" t="s">
        <v>1170</v>
      </c>
      <c r="D175" s="2468"/>
      <c r="E175" s="2210"/>
      <c r="F175" s="2389"/>
      <c r="G175" s="2433"/>
      <c r="H175" s="1506"/>
      <c r="I175" s="657" t="s">
        <v>1169</v>
      </c>
      <c r="J175" s="577"/>
      <c r="K175" s="1506"/>
      <c r="L175" s="220"/>
      <c r="M175" s="347"/>
      <c r="N175" s="340"/>
      <c r="O175" s="1630"/>
      <c r="P175" s="1630"/>
      <c r="AH175" s="1637">
        <v>0</v>
      </c>
    </row>
    <row s="1641" customFormat="1" customHeight="1" ht="0.75" hidden="1">
      <c r="A176" s="1786"/>
      <c r="B176" s="1786"/>
      <c r="C176" s="375" t="s">
        <v>1179</v>
      </c>
      <c r="D176" s="2468"/>
      <c r="E176" s="2210"/>
      <c r="F176" s="2389"/>
      <c r="G176" s="406"/>
      <c r="H176" s="1506"/>
      <c r="I176" s="657"/>
      <c r="J176" s="577"/>
      <c r="K176" s="1506"/>
      <c r="L176" s="220"/>
      <c r="M176" s="347"/>
      <c r="N176" s="340"/>
      <c r="O176" s="1630"/>
      <c r="P176" s="1630"/>
      <c r="AH176" s="1637">
        <v>0</v>
      </c>
    </row>
    <row s="1641" customFormat="1" customHeight="1" ht="18.75" hidden="1">
      <c r="A177" s="1786" t="s">
        <v>255</v>
      </c>
      <c r="B177" s="1786" t="s">
        <v>256</v>
      </c>
      <c r="C177" s="375"/>
      <c r="D177" s="2468"/>
      <c r="E177" s="2210"/>
      <c r="F177" s="2389" t="str">
        <f>INDEX(PT_DIFFERENTIATION_VTAR,MATCH(A177,PT_DIFFERENTIATION_VTAR_ID,0))</f>
        <v>Тариф на техническую воду</v>
      </c>
      <c r="G177" s="2433" t="str">
        <f>INDEX(PT_DIFFERENTIATION_NTAR,MATCH(B177,PT_DIFFERENTIATION_NTAR_ID,0))</f>
        <v/>
      </c>
      <c r="H177" s="1868"/>
      <c r="I177" s="1745"/>
      <c r="J177" s="1779"/>
      <c r="K177" s="1784"/>
      <c r="L177" s="1868" t="s">
        <v>331</v>
      </c>
      <c r="M177" s="347"/>
      <c r="N177" s="340"/>
      <c r="O177" s="1630"/>
      <c r="P177" s="1630"/>
      <c r="AH177" s="1637">
        <v>0</v>
      </c>
    </row>
    <row s="1641" customFormat="1" customHeight="1" ht="18.75" hidden="1">
      <c r="A178" s="1786"/>
      <c r="B178" s="1786"/>
      <c r="C178" s="375" t="s">
        <v>1170</v>
      </c>
      <c r="D178" s="2468"/>
      <c r="E178" s="2210"/>
      <c r="F178" s="2389"/>
      <c r="G178" s="2433"/>
      <c r="H178" s="1506"/>
      <c r="I178" s="657" t="s">
        <v>1169</v>
      </c>
      <c r="J178" s="577"/>
      <c r="K178" s="1506"/>
      <c r="L178" s="220"/>
      <c r="M178" s="347"/>
      <c r="N178" s="340"/>
      <c r="O178" s="1630"/>
      <c r="P178" s="1630"/>
      <c r="AH178" s="1637">
        <v>0</v>
      </c>
    </row>
    <row s="1641" customFormat="1" customHeight="1" ht="0.75" hidden="1">
      <c r="A179" s="1786"/>
      <c r="B179" s="1786"/>
      <c r="C179" s="375" t="s">
        <v>1179</v>
      </c>
      <c r="D179" s="2468"/>
      <c r="E179" s="2210"/>
      <c r="F179" s="2389"/>
      <c r="G179" s="406"/>
      <c r="H179" s="1506"/>
      <c r="I179" s="657"/>
      <c r="J179" s="577"/>
      <c r="K179" s="1506"/>
      <c r="L179" s="220"/>
      <c r="M179" s="347"/>
      <c r="N179" s="340"/>
      <c r="O179" s="1630"/>
      <c r="P179" s="1630"/>
      <c r="AH179" s="1637">
        <v>0</v>
      </c>
    </row>
    <row s="1641" customFormat="1" customHeight="1" ht="18.75" hidden="1">
      <c r="A180" s="1786" t="s">
        <v>260</v>
      </c>
      <c r="B180" s="1786" t="s">
        <v>261</v>
      </c>
      <c r="C180" s="375"/>
      <c r="D180" s="2468"/>
      <c r="E180" s="2210"/>
      <c r="F180" s="2389" t="str">
        <f>INDEX(PT_DIFFERENTIATION_VTAR,MATCH(A180,PT_DIFFERENTIATION_VTAR_ID,0))</f>
        <v>Тариф на транспортировку воды</v>
      </c>
      <c r="G180" s="2433" t="str">
        <f>INDEX(PT_DIFFERENTIATION_NTAR,MATCH(B180,PT_DIFFERENTIATION_NTAR_ID,0))</f>
        <v/>
      </c>
      <c r="H180" s="1868"/>
      <c r="I180" s="1745"/>
      <c r="J180" s="1779"/>
      <c r="K180" s="1784"/>
      <c r="L180" s="1868" t="s">
        <v>331</v>
      </c>
      <c r="M180" s="347"/>
      <c r="N180" s="340"/>
      <c r="O180" s="1630"/>
      <c r="P180" s="1630"/>
      <c r="AH180" s="1637">
        <v>0</v>
      </c>
    </row>
    <row s="1641" customFormat="1" customHeight="1" ht="18.75" hidden="1">
      <c r="A181" s="1786"/>
      <c r="B181" s="1786"/>
      <c r="C181" s="375" t="s">
        <v>1170</v>
      </c>
      <c r="D181" s="2468"/>
      <c r="E181" s="2210"/>
      <c r="F181" s="2389"/>
      <c r="G181" s="2433"/>
      <c r="H181" s="1506"/>
      <c r="I181" s="657" t="s">
        <v>1169</v>
      </c>
      <c r="J181" s="577"/>
      <c r="K181" s="1506"/>
      <c r="L181" s="220"/>
      <c r="M181" s="347"/>
      <c r="N181" s="340"/>
      <c r="O181" s="1630"/>
      <c r="P181" s="1630"/>
      <c r="AH181" s="1637">
        <v>0</v>
      </c>
    </row>
    <row s="1641" customFormat="1" customHeight="1" ht="0.75" hidden="1">
      <c r="A182" s="1786"/>
      <c r="B182" s="1786"/>
      <c r="C182" s="375" t="s">
        <v>1179</v>
      </c>
      <c r="D182" s="2468"/>
      <c r="E182" s="2210"/>
      <c r="F182" s="2389"/>
      <c r="G182" s="406"/>
      <c r="H182" s="1506"/>
      <c r="I182" s="657"/>
      <c r="J182" s="577"/>
      <c r="K182" s="1506"/>
      <c r="L182" s="220"/>
      <c r="M182" s="347"/>
      <c r="N182" s="340"/>
      <c r="O182" s="1630"/>
      <c r="P182" s="1630"/>
      <c r="AH182" s="1637">
        <v>0</v>
      </c>
    </row>
    <row s="1641" customFormat="1" customHeight="1" ht="18.75" hidden="1">
      <c r="A183" s="1786" t="s">
        <v>265</v>
      </c>
      <c r="B183" s="1786" t="s">
        <v>266</v>
      </c>
      <c r="C183" s="375"/>
      <c r="D183" s="2468"/>
      <c r="E183" s="2210"/>
      <c r="F183" s="2389" t="str">
        <f>INDEX(PT_DIFFERENTIATION_VTAR,MATCH(A183,PT_DIFFERENTIATION_VTAR_ID,0))</f>
        <v>Тариф на подвоз воды</v>
      </c>
      <c r="G183" s="2433" t="str">
        <f>INDEX(PT_DIFFERENTIATION_NTAR,MATCH(B183,PT_DIFFERENTIATION_NTAR_ID,0))</f>
        <v/>
      </c>
      <c r="H183" s="1868"/>
      <c r="I183" s="1745"/>
      <c r="J183" s="1779"/>
      <c r="K183" s="1784"/>
      <c r="L183" s="1868" t="s">
        <v>331</v>
      </c>
      <c r="M183" s="347"/>
      <c r="N183" s="340"/>
      <c r="O183" s="1630"/>
      <c r="P183" s="1630"/>
      <c r="AH183" s="1637">
        <v>0</v>
      </c>
    </row>
    <row s="1641" customFormat="1" customHeight="1" ht="18.75" hidden="1">
      <c r="A184" s="1786"/>
      <c r="B184" s="1786"/>
      <c r="C184" s="375" t="s">
        <v>1170</v>
      </c>
      <c r="D184" s="2468"/>
      <c r="E184" s="2210"/>
      <c r="F184" s="2389"/>
      <c r="G184" s="2433"/>
      <c r="H184" s="1506"/>
      <c r="I184" s="657" t="s">
        <v>1169</v>
      </c>
      <c r="J184" s="577"/>
      <c r="K184" s="1506"/>
      <c r="L184" s="220"/>
      <c r="M184" s="347"/>
      <c r="N184" s="340"/>
      <c r="O184" s="1630"/>
      <c r="P184" s="1630"/>
      <c r="AH184" s="1637">
        <v>0</v>
      </c>
    </row>
    <row s="1641" customFormat="1" customHeight="1" ht="0.75" hidden="1">
      <c r="A185" s="1786"/>
      <c r="B185" s="1786"/>
      <c r="C185" s="375" t="s">
        <v>1179</v>
      </c>
      <c r="D185" s="2468"/>
      <c r="E185" s="2210"/>
      <c r="F185" s="2389"/>
      <c r="G185" s="406"/>
      <c r="H185" s="1506"/>
      <c r="I185" s="657"/>
      <c r="J185" s="577"/>
      <c r="K185" s="1506"/>
      <c r="L185" s="220"/>
      <c r="M185" s="347"/>
      <c r="N185" s="340"/>
      <c r="O185" s="1630"/>
      <c r="P185" s="1630"/>
      <c r="AH185" s="1637">
        <v>0</v>
      </c>
    </row>
    <row s="1641" customFormat="1" customHeight="1" ht="18.75" hidden="1">
      <c r="A186" s="1786" t="s">
        <v>270</v>
      </c>
      <c r="B186" s="1786" t="s">
        <v>271</v>
      </c>
      <c r="C186" s="375"/>
      <c r="D186" s="2468"/>
      <c r="E186" s="2210"/>
      <c r="F186" s="2389" t="str">
        <f>INDEX(PT_DIFFERENTIATION_VTAR,MATCH(A186,PT_DIFFERENTIATION_VTAR_ID,0))</f>
        <v>Тариф на подключение (технологическое присоединение) к централизованной системе холодного водоснабжения</v>
      </c>
      <c r="G186" s="2433" t="str">
        <f>INDEX(PT_DIFFERENTIATION_NTAR,MATCH(B186,PT_DIFFERENTIATION_NTAR_ID,0))</f>
        <v/>
      </c>
      <c r="H186" s="1868"/>
      <c r="I186" s="1745"/>
      <c r="J186" s="1779"/>
      <c r="K186" s="1784"/>
      <c r="L186" s="1868" t="s">
        <v>331</v>
      </c>
      <c r="M186" s="347"/>
      <c r="N186" s="340"/>
      <c r="O186" s="1630"/>
      <c r="P186" s="1630"/>
      <c r="AH186" s="1637">
        <v>0</v>
      </c>
    </row>
    <row s="1641" customFormat="1" customHeight="1" ht="18.75" hidden="1">
      <c r="A187" s="1786"/>
      <c r="B187" s="1786"/>
      <c r="C187" s="375" t="s">
        <v>1170</v>
      </c>
      <c r="D187" s="2468"/>
      <c r="E187" s="2210"/>
      <c r="F187" s="2389"/>
      <c r="G187" s="2433"/>
      <c r="H187" s="1506"/>
      <c r="I187" s="657" t="s">
        <v>1169</v>
      </c>
      <c r="J187" s="577"/>
      <c r="K187" s="1506"/>
      <c r="L187" s="220"/>
      <c r="M187" s="347"/>
      <c r="N187" s="340"/>
      <c r="O187" s="1630"/>
      <c r="P187" s="1630"/>
      <c r="AH187" s="1637">
        <v>0</v>
      </c>
    </row>
    <row s="1641" customFormat="1" customHeight="1" ht="0.75" hidden="1">
      <c r="A188" s="1786"/>
      <c r="B188" s="1786"/>
      <c r="C188" s="375" t="s">
        <v>1179</v>
      </c>
      <c r="D188" s="2468"/>
      <c r="E188" s="2210"/>
      <c r="F188" s="2389"/>
      <c r="G188" s="406"/>
      <c r="H188" s="1506"/>
      <c r="I188" s="657"/>
      <c r="J188" s="577"/>
      <c r="K188" s="1506"/>
      <c r="L188" s="220"/>
      <c r="M188" s="347"/>
      <c r="N188" s="340"/>
      <c r="O188" s="1630"/>
      <c r="P188" s="1630"/>
      <c r="AH188" s="1637">
        <v>0</v>
      </c>
    </row>
    <row s="1641" customFormat="1" customHeight="1" ht="18.75" hidden="1">
      <c r="A189" s="1786" t="s">
        <v>275</v>
      </c>
      <c r="B189" s="1786" t="s">
        <v>276</v>
      </c>
      <c r="C189" s="375"/>
      <c r="D189" s="2468"/>
      <c r="E189" s="2210"/>
      <c r="F189" s="2389" t="str">
        <f>INDEX(PT_DIFFERENTIATION_VTAR,MATCH(A189,PT_DIFFERENTIATION_VTAR_ID,0))</f>
        <v>Тариф на горячую воду (горячее водоснабжение)</v>
      </c>
      <c r="G189" s="2433" t="str">
        <f>INDEX(PT_DIFFERENTIATION_NTAR,MATCH(B189,PT_DIFFERENTIATION_NTAR_ID,0))</f>
        <v/>
      </c>
      <c r="H189" s="1868"/>
      <c r="I189" s="1745"/>
      <c r="J189" s="1779"/>
      <c r="K189" s="1784"/>
      <c r="L189" s="1868" t="s">
        <v>331</v>
      </c>
      <c r="M189" s="347"/>
      <c r="N189" s="340"/>
      <c r="O189" s="1630"/>
      <c r="P189" s="1630"/>
      <c r="AH189" s="1637">
        <v>0</v>
      </c>
    </row>
    <row s="1641" customFormat="1" customHeight="1" ht="18.75" hidden="1">
      <c r="A190" s="1786"/>
      <c r="B190" s="1786"/>
      <c r="C190" s="375" t="s">
        <v>1170</v>
      </c>
      <c r="D190" s="2468"/>
      <c r="E190" s="2210"/>
      <c r="F190" s="2389"/>
      <c r="G190" s="2433"/>
      <c r="H190" s="1506"/>
      <c r="I190" s="657" t="s">
        <v>1169</v>
      </c>
      <c r="J190" s="577"/>
      <c r="K190" s="1506"/>
      <c r="L190" s="220"/>
      <c r="M190" s="347"/>
      <c r="N190" s="340"/>
      <c r="O190" s="1630"/>
      <c r="P190" s="1630"/>
      <c r="AH190" s="1637">
        <v>0</v>
      </c>
    </row>
    <row s="1641" customFormat="1" customHeight="1" ht="0.75" hidden="1">
      <c r="A191" s="1786"/>
      <c r="B191" s="1786"/>
      <c r="C191" s="375" t="s">
        <v>1179</v>
      </c>
      <c r="D191" s="2468"/>
      <c r="E191" s="2210"/>
      <c r="F191" s="2389"/>
      <c r="G191" s="406"/>
      <c r="H191" s="1506"/>
      <c r="I191" s="657"/>
      <c r="J191" s="577"/>
      <c r="K191" s="1506"/>
      <c r="L191" s="220"/>
      <c r="M191" s="347"/>
      <c r="N191" s="340"/>
      <c r="O191" s="1630"/>
      <c r="P191" s="1630"/>
      <c r="AH191" s="1637">
        <v>0</v>
      </c>
    </row>
    <row s="1641" customFormat="1" customHeight="1" ht="18.75" hidden="1">
      <c r="A192" s="1786" t="s">
        <v>280</v>
      </c>
      <c r="B192" s="1786" t="s">
        <v>281</v>
      </c>
      <c r="C192" s="375"/>
      <c r="D192" s="2468"/>
      <c r="E192" s="2210"/>
      <c r="F192" s="2389" t="str">
        <f>INDEX(PT_DIFFERENTIATION_VTAR,MATCH(A192,PT_DIFFERENTIATION_VTAR_ID,0))</f>
        <v>Тариф на транспортировку горячей воды</v>
      </c>
      <c r="G192" s="2433" t="str">
        <f>INDEX(PT_DIFFERENTIATION_NTAR,MATCH(B192,PT_DIFFERENTIATION_NTAR_ID,0))</f>
        <v/>
      </c>
      <c r="H192" s="1868"/>
      <c r="I192" s="1745"/>
      <c r="J192" s="1779"/>
      <c r="K192" s="1784"/>
      <c r="L192" s="1868" t="s">
        <v>331</v>
      </c>
      <c r="M192" s="347"/>
      <c r="N192" s="340"/>
      <c r="O192" s="1630"/>
      <c r="P192" s="1630"/>
      <c r="AH192" s="1637">
        <v>0</v>
      </c>
    </row>
    <row s="1641" customFormat="1" customHeight="1" ht="18.75" hidden="1">
      <c r="A193" s="1786"/>
      <c r="B193" s="1786"/>
      <c r="C193" s="375" t="s">
        <v>1170</v>
      </c>
      <c r="D193" s="2468"/>
      <c r="E193" s="2210"/>
      <c r="F193" s="2389"/>
      <c r="G193" s="2433"/>
      <c r="H193" s="1506"/>
      <c r="I193" s="657" t="s">
        <v>1169</v>
      </c>
      <c r="J193" s="577"/>
      <c r="K193" s="1506"/>
      <c r="L193" s="220"/>
      <c r="M193" s="347"/>
      <c r="N193" s="340"/>
      <c r="O193" s="1630"/>
      <c r="P193" s="1630"/>
      <c r="AH193" s="1637">
        <v>0</v>
      </c>
    </row>
    <row s="1641" customFormat="1" customHeight="1" ht="0.75" hidden="1">
      <c r="A194" s="1786"/>
      <c r="B194" s="1786"/>
      <c r="C194" s="375" t="s">
        <v>1179</v>
      </c>
      <c r="D194" s="2468"/>
      <c r="E194" s="2210"/>
      <c r="F194" s="2389"/>
      <c r="G194" s="406"/>
      <c r="H194" s="1506"/>
      <c r="I194" s="657"/>
      <c r="J194" s="577"/>
      <c r="K194" s="1506"/>
      <c r="L194" s="220"/>
      <c r="M194" s="347"/>
      <c r="N194" s="340"/>
      <c r="O194" s="1630"/>
      <c r="P194" s="1630"/>
      <c r="AH194" s="1637">
        <v>0</v>
      </c>
    </row>
    <row s="1641" customFormat="1" customHeight="1" ht="18.75" hidden="1">
      <c r="A195" s="1786" t="s">
        <v>285</v>
      </c>
      <c r="B195" s="1786" t="s">
        <v>286</v>
      </c>
      <c r="C195" s="375"/>
      <c r="D195" s="2468"/>
      <c r="E195" s="2210"/>
      <c r="F195" s="2389" t="str">
        <f>INDEX(PT_DIFFERENTIATION_VTAR,MATCH(A195,PT_DIFFERENTIATION_VTAR_ID,0))</f>
        <v>Тариф на подключение (технологическое присоединение) к централизованной системе горячего водоснабжения</v>
      </c>
      <c r="G195" s="2433" t="str">
        <f>INDEX(PT_DIFFERENTIATION_NTAR,MATCH(B195,PT_DIFFERENTIATION_NTAR_ID,0))</f>
        <v/>
      </c>
      <c r="H195" s="1868"/>
      <c r="I195" s="1745"/>
      <c r="J195" s="1779"/>
      <c r="K195" s="1784"/>
      <c r="L195" s="1868" t="s">
        <v>331</v>
      </c>
      <c r="M195" s="347"/>
      <c r="N195" s="340"/>
      <c r="O195" s="1630"/>
      <c r="P195" s="1630"/>
      <c r="AH195" s="1637">
        <v>0</v>
      </c>
    </row>
    <row s="1641" customFormat="1" customHeight="1" ht="18.75" hidden="1">
      <c r="A196" s="1786"/>
      <c r="B196" s="1786"/>
      <c r="C196" s="375" t="s">
        <v>1170</v>
      </c>
      <c r="D196" s="2468"/>
      <c r="E196" s="2210"/>
      <c r="F196" s="2389"/>
      <c r="G196" s="2433"/>
      <c r="H196" s="1506"/>
      <c r="I196" s="657" t="s">
        <v>1169</v>
      </c>
      <c r="J196" s="577"/>
      <c r="K196" s="1506"/>
      <c r="L196" s="220"/>
      <c r="M196" s="347"/>
      <c r="N196" s="340"/>
      <c r="O196" s="1630"/>
      <c r="P196" s="1630"/>
      <c r="AH196" s="1637">
        <v>0</v>
      </c>
    </row>
    <row s="1641" customFormat="1" customHeight="1" ht="0.75" hidden="1">
      <c r="A197" s="1786"/>
      <c r="B197" s="1786"/>
      <c r="C197" s="375" t="s">
        <v>1179</v>
      </c>
      <c r="D197" s="2468"/>
      <c r="E197" s="2210"/>
      <c r="F197" s="2389"/>
      <c r="G197" s="406"/>
      <c r="H197" s="1506"/>
      <c r="I197" s="657"/>
      <c r="J197" s="577"/>
      <c r="K197" s="1506"/>
      <c r="L197" s="220"/>
      <c r="M197" s="347"/>
      <c r="N197" s="340"/>
      <c r="O197" s="1630"/>
      <c r="P197" s="1630"/>
      <c r="AH197" s="1637">
        <v>0</v>
      </c>
    </row>
    <row s="1641" customFormat="1" customHeight="1" ht="18.75" hidden="1">
      <c r="A198" s="1786" t="s">
        <v>290</v>
      </c>
      <c r="B198" s="1786" t="s">
        <v>291</v>
      </c>
      <c r="C198" s="375"/>
      <c r="D198" s="2468"/>
      <c r="E198" s="2210"/>
      <c r="F198" s="2389" t="str">
        <f>INDEX(PT_DIFFERENTIATION_VTAR,MATCH(A198,PT_DIFFERENTIATION_VTAR_ID,0))</f>
        <v>Тариф на водоотведение</v>
      </c>
      <c r="G198" s="2433" t="str">
        <f>INDEX(PT_DIFFERENTIATION_NTAR,MATCH(B198,PT_DIFFERENTIATION_NTAR_ID,0))</f>
        <v/>
      </c>
      <c r="H198" s="1868"/>
      <c r="I198" s="1745"/>
      <c r="J198" s="1779"/>
      <c r="K198" s="1784"/>
      <c r="L198" s="1868" t="s">
        <v>331</v>
      </c>
      <c r="M198" s="347"/>
      <c r="N198" s="340"/>
      <c r="O198" s="1630"/>
      <c r="P198" s="1630"/>
      <c r="AH198" s="1637">
        <v>0</v>
      </c>
    </row>
    <row s="1641" customFormat="1" customHeight="1" ht="18.75" hidden="1">
      <c r="A199" s="1786"/>
      <c r="B199" s="1786"/>
      <c r="C199" s="375" t="s">
        <v>1170</v>
      </c>
      <c r="D199" s="2468"/>
      <c r="E199" s="2210"/>
      <c r="F199" s="2389"/>
      <c r="G199" s="2433"/>
      <c r="H199" s="1506"/>
      <c r="I199" s="657" t="s">
        <v>1169</v>
      </c>
      <c r="J199" s="577"/>
      <c r="K199" s="1506"/>
      <c r="L199" s="220"/>
      <c r="M199" s="347"/>
      <c r="N199" s="340"/>
      <c r="O199" s="1630"/>
      <c r="P199" s="1630"/>
      <c r="AH199" s="1637">
        <v>0</v>
      </c>
    </row>
    <row s="1641" customFormat="1" customHeight="1" ht="0.75" hidden="1">
      <c r="A200" s="1786"/>
      <c r="B200" s="1786"/>
      <c r="C200" s="375" t="s">
        <v>1179</v>
      </c>
      <c r="D200" s="2468"/>
      <c r="E200" s="2210"/>
      <c r="F200" s="2389"/>
      <c r="G200" s="406"/>
      <c r="H200" s="1506"/>
      <c r="I200" s="657"/>
      <c r="J200" s="577"/>
      <c r="K200" s="1506"/>
      <c r="L200" s="220"/>
      <c r="M200" s="347"/>
      <c r="N200" s="340"/>
      <c r="O200" s="1630"/>
      <c r="P200" s="1630"/>
      <c r="AH200" s="1637">
        <v>0</v>
      </c>
    </row>
    <row s="1641" customFormat="1" customHeight="1" ht="18.75" hidden="1">
      <c r="A201" s="1786" t="s">
        <v>295</v>
      </c>
      <c r="B201" s="1786" t="s">
        <v>296</v>
      </c>
      <c r="C201" s="375"/>
      <c r="D201" s="2468"/>
      <c r="E201" s="2210"/>
      <c r="F201" s="2389" t="str">
        <f>INDEX(PT_DIFFERENTIATION_VTAR,MATCH(A201,PT_DIFFERENTIATION_VTAR_ID,0))</f>
        <v>Тариф на транспортировку сточных вод</v>
      </c>
      <c r="G201" s="2433" t="str">
        <f>INDEX(PT_DIFFERENTIATION_NTAR,MATCH(B201,PT_DIFFERENTIATION_NTAR_ID,0))</f>
        <v/>
      </c>
      <c r="H201" s="1868"/>
      <c r="I201" s="1745"/>
      <c r="J201" s="1779"/>
      <c r="K201" s="1784"/>
      <c r="L201" s="1868" t="s">
        <v>331</v>
      </c>
      <c r="M201" s="347"/>
      <c r="N201" s="340"/>
      <c r="O201" s="1630"/>
      <c r="P201" s="1630"/>
      <c r="AH201" s="1637">
        <v>0</v>
      </c>
    </row>
    <row s="1641" customFormat="1" customHeight="1" ht="18.75" hidden="1">
      <c r="A202" s="1786"/>
      <c r="B202" s="1786"/>
      <c r="C202" s="375" t="s">
        <v>1170</v>
      </c>
      <c r="D202" s="2468"/>
      <c r="E202" s="2210"/>
      <c r="F202" s="2389"/>
      <c r="G202" s="2433"/>
      <c r="H202" s="1506"/>
      <c r="I202" s="657" t="s">
        <v>1169</v>
      </c>
      <c r="J202" s="577"/>
      <c r="K202" s="1506"/>
      <c r="L202" s="220"/>
      <c r="M202" s="347"/>
      <c r="N202" s="340"/>
      <c r="O202" s="1630"/>
      <c r="P202" s="1630"/>
      <c r="AH202" s="1637">
        <v>0</v>
      </c>
    </row>
    <row s="1641" customFormat="1" customHeight="1" ht="0.75" hidden="1">
      <c r="A203" s="1786"/>
      <c r="B203" s="1786"/>
      <c r="C203" s="375" t="s">
        <v>1179</v>
      </c>
      <c r="D203" s="2468"/>
      <c r="E203" s="2210"/>
      <c r="F203" s="2389"/>
      <c r="G203" s="406"/>
      <c r="H203" s="1506"/>
      <c r="I203" s="657"/>
      <c r="J203" s="577"/>
      <c r="K203" s="1506"/>
      <c r="L203" s="220"/>
      <c r="M203" s="347"/>
      <c r="N203" s="340"/>
      <c r="O203" s="1630"/>
      <c r="P203" s="1630"/>
      <c r="AH203" s="1637">
        <v>0</v>
      </c>
    </row>
    <row s="1641" customFormat="1" customHeight="1" ht="18.75" hidden="1">
      <c r="A204" s="1786" t="s">
        <v>300</v>
      </c>
      <c r="B204" s="1786" t="s">
        <v>301</v>
      </c>
      <c r="C204" s="375"/>
      <c r="D204" s="2468"/>
      <c r="E204" s="2210"/>
      <c r="F204" s="2389" t="str">
        <f>INDEX(PT_DIFFERENTIATION_VTAR,MATCH(A204,PT_DIFFERENTIATION_VTAR_ID,0))</f>
        <v>Тариф на подключение (технологическое присоединение) к централизованной системе водоотведения</v>
      </c>
      <c r="G204" s="2433" t="str">
        <f>INDEX(PT_DIFFERENTIATION_NTAR,MATCH(B204,PT_DIFFERENTIATION_NTAR_ID,0))</f>
        <v/>
      </c>
      <c r="H204" s="1868"/>
      <c r="I204" s="1745"/>
      <c r="J204" s="1779"/>
      <c r="K204" s="1784"/>
      <c r="L204" s="1868" t="s">
        <v>331</v>
      </c>
      <c r="M204" s="347"/>
      <c r="N204" s="340"/>
      <c r="O204" s="1630"/>
      <c r="P204" s="1630"/>
      <c r="AH204" s="1637">
        <v>0</v>
      </c>
    </row>
    <row s="1641" customFormat="1" customHeight="1" ht="18.75" hidden="1">
      <c r="A205" s="1786"/>
      <c r="B205" s="1786"/>
      <c r="C205" s="375" t="s">
        <v>1170</v>
      </c>
      <c r="D205" s="2468"/>
      <c r="E205" s="2210"/>
      <c r="F205" s="2389"/>
      <c r="G205" s="2433"/>
      <c r="H205" s="1506"/>
      <c r="I205" s="657" t="s">
        <v>1169</v>
      </c>
      <c r="J205" s="577"/>
      <c r="K205" s="1506"/>
      <c r="L205" s="220"/>
      <c r="M205" s="347"/>
      <c r="N205" s="340"/>
      <c r="O205" s="1630"/>
      <c r="P205" s="1630"/>
      <c r="AH205" s="1637">
        <v>0</v>
      </c>
    </row>
    <row s="1641" customFormat="1" customHeight="1" ht="1.05">
      <c r="A206" s="1786"/>
      <c r="B206" s="1786"/>
      <c r="C206" s="375" t="s">
        <v>1179</v>
      </c>
      <c r="D206" s="2468"/>
      <c r="E206" s="2210"/>
      <c r="F206" s="2389"/>
      <c r="G206" s="406"/>
      <c r="H206" s="1506"/>
      <c r="I206" s="657"/>
      <c r="J206" s="577"/>
      <c r="K206" s="1506"/>
      <c r="L206" s="220"/>
      <c r="M206" s="347"/>
      <c r="N206" s="340"/>
      <c r="O206" s="1630"/>
      <c r="P206" s="1630"/>
      <c r="AH206" s="1637">
        <v>1</v>
      </c>
    </row>
    <row customHeight="1" ht="19.95">
      <c r="A207" s="1786"/>
      <c r="B207" s="1786"/>
      <c r="D207" s="382"/>
      <c r="E207" s="153" t="s">
        <v>92</v>
      </c>
      <c r="F20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207" s="2466"/>
      <c r="H207" s="2466"/>
      <c r="I207" s="2466"/>
      <c r="J207" s="2466"/>
      <c r="K207" s="2466"/>
      <c r="L207" s="2466"/>
      <c r="M207" s="303"/>
      <c r="N207" s="340"/>
      <c r="AH207" s="380">
        <v>19</v>
      </c>
    </row>
    <row s="1641" customFormat="1" customHeight="1" ht="60.75" hidden="1">
      <c r="A208" s="1786" t="s">
        <v>157</v>
      </c>
      <c r="B208" s="1786" t="s">
        <v>158</v>
      </c>
      <c r="C208" s="375"/>
      <c r="D208" s="2468"/>
      <c r="E208" s="2210"/>
      <c r="F208" s="2389" t="str">
        <f>INDEX(PT_DIFFERENTIATION_VTAR,MATCH(A208,PT_DIFFERENTIATION_VTAR_ID,0))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8" s="2433" t="str">
        <f>INDEX(PT_DIFFERENTIATION_NTAR,MATCH(B208,PT_DIFFERENTIATION_NTAR_ID,0))</f>
        <v/>
      </c>
      <c r="H208" s="1868"/>
      <c r="I208" s="1745"/>
      <c r="J208" s="1779"/>
      <c r="K208" s="1784"/>
      <c r="L208" s="1868" t="s">
        <v>331</v>
      </c>
      <c r="M20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208" s="340"/>
      <c r="O208" s="1630"/>
      <c r="P208" s="1630"/>
      <c r="AH208" s="1637">
        <v>0</v>
      </c>
    </row>
    <row s="1641" customFormat="1" customHeight="1" ht="18.75" hidden="1">
      <c r="A209" s="1786"/>
      <c r="B209" s="1786"/>
      <c r="C209" s="375" t="s">
        <v>1170</v>
      </c>
      <c r="D209" s="2468"/>
      <c r="E209" s="2210"/>
      <c r="F209" s="2389"/>
      <c r="G209" s="2433"/>
      <c r="H209" s="1506"/>
      <c r="I209" s="657" t="s">
        <v>1169</v>
      </c>
      <c r="J209" s="577"/>
      <c r="K209" s="1506"/>
      <c r="L209" s="220"/>
      <c r="M209" s="2176"/>
      <c r="N209" s="340"/>
      <c r="O209" s="1630"/>
      <c r="P209" s="1630"/>
      <c r="AH209" s="1637">
        <v>0</v>
      </c>
    </row>
    <row s="1641" customFormat="1" customHeight="1" ht="0.75" hidden="1">
      <c r="A210" s="1786"/>
      <c r="B210" s="1786"/>
      <c r="C210" s="375" t="s">
        <v>1179</v>
      </c>
      <c r="D210" s="2468"/>
      <c r="E210" s="2210"/>
      <c r="F210" s="2389"/>
      <c r="G210" s="406"/>
      <c r="H210" s="1506"/>
      <c r="I210" s="657"/>
      <c r="J210" s="577"/>
      <c r="K210" s="1506"/>
      <c r="L210" s="220"/>
      <c r="M210" s="2176"/>
      <c r="N210" s="340"/>
      <c r="O210" s="1630"/>
      <c r="P210" s="1630"/>
      <c r="AH210" s="1637">
        <v>0</v>
      </c>
    </row>
    <row s="1641" customFormat="1" customHeight="1" ht="45">
      <c r="A211" s="1786" t="s">
        <v>165</v>
      </c>
      <c r="B211" s="1786" t="s">
        <v>166</v>
      </c>
      <c r="C211" s="375"/>
      <c r="D211" s="2468"/>
      <c r="E211" s="2210"/>
      <c r="F211" s="2389" t="str">
        <f>INDEX(PT_DIFFERENTIATION_VTAR,MATCH(A211,PT_DIFFERENTIATION_VTAR_ID,0))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1" s="2433" t="str">
        <f>INDEX(PT_DIFFERENTIATION_NTAR,MATCH(B211,PT_DIFFERENTIATION_NTAR_ID,0))</f>
        <v>Тарифы на тепловую энергию (мощность) потребителям в случае отсутствия дифференциации тарифов по схеме подключения
</v>
      </c>
      <c r="H211" s="1868"/>
      <c r="I211" s="1745">
        <v>46023</v>
      </c>
      <c r="J211" s="1779">
        <v>46387</v>
      </c>
      <c r="K211" s="1784">
        <v>11.938</v>
      </c>
      <c r="L211" s="1868" t="s">
        <v>331</v>
      </c>
      <c r="M211" s="2177"/>
      <c r="N211" s="340"/>
      <c r="O211" s="1630"/>
      <c r="P211" s="1630"/>
      <c r="AH211" s="1637">
        <v>0</v>
      </c>
    </row>
    <row s="1641" customFormat="1" customHeight="1" ht="56.25">
      <c r="A212" s="1829"/>
      <c r="B212" s="1829"/>
      <c r="C212" s="1693"/>
      <c r="D212" s="350"/>
      <c r="E212" s="1037"/>
      <c r="F212" s="1037"/>
      <c r="G212" s="1037"/>
      <c r="H212" s="2583" t="s">
        <v>173</v>
      </c>
      <c r="I212" s="1745">
        <v>46388</v>
      </c>
      <c r="J212" s="1779">
        <v>46752</v>
      </c>
      <c r="K212" s="1784">
        <v>11.938</v>
      </c>
      <c r="L212" s="2277" t="s">
        <v>331</v>
      </c>
      <c r="M212" s="2324"/>
      <c r="N212" s="624"/>
      <c r="O212" s="1630"/>
      <c r="P212" s="1630"/>
      <c r="Q212" s="1641"/>
      <c r="R212" s="1641"/>
      <c r="S212" s="1641"/>
      <c r="T212" s="1641"/>
      <c r="U212" s="1641"/>
      <c r="V212" s="1641"/>
      <c r="W212" s="1641"/>
      <c r="X212" s="1641"/>
      <c r="Y212" s="1641"/>
      <c r="Z212" s="1641"/>
      <c r="AA212" s="1641"/>
      <c r="AB212" s="1641"/>
      <c r="AC212" s="1641"/>
      <c r="AD212" s="1641"/>
      <c r="AE212" s="1641"/>
      <c r="AF212" s="1641"/>
      <c r="AG212" s="1641"/>
      <c r="AH212" s="1641">
        <v>0</v>
      </c>
    </row>
    <row s="1641" customFormat="1" customHeight="1" ht="56.25">
      <c r="A213" s="1829"/>
      <c r="B213" s="1829"/>
      <c r="C213" s="1693"/>
      <c r="D213" s="350"/>
      <c r="E213" s="1037"/>
      <c r="F213" s="1037"/>
      <c r="G213" s="1037"/>
      <c r="H213" s="2583" t="s">
        <v>173</v>
      </c>
      <c r="I213" s="1745">
        <v>46753</v>
      </c>
      <c r="J213" s="1779">
        <v>47118</v>
      </c>
      <c r="K213" s="1784">
        <v>11.938</v>
      </c>
      <c r="L213" s="2277" t="s">
        <v>331</v>
      </c>
      <c r="M213" s="2324"/>
      <c r="N213" s="624"/>
      <c r="O213" s="1630"/>
      <c r="P213" s="1630"/>
      <c r="Q213" s="1641"/>
      <c r="R213" s="1641"/>
      <c r="S213" s="1641"/>
      <c r="T213" s="1641"/>
      <c r="U213" s="1641"/>
      <c r="V213" s="1641"/>
      <c r="W213" s="1641"/>
      <c r="X213" s="1641"/>
      <c r="Y213" s="1641"/>
      <c r="Z213" s="1641"/>
      <c r="AA213" s="1641"/>
      <c r="AB213" s="1641"/>
      <c r="AC213" s="1641"/>
      <c r="AD213" s="1641"/>
      <c r="AE213" s="1641"/>
      <c r="AF213" s="1641"/>
      <c r="AG213" s="1641"/>
      <c r="AH213" s="1641">
        <v>0</v>
      </c>
    </row>
    <row s="1641" customFormat="1" customHeight="1" ht="56.25">
      <c r="A214" s="1829"/>
      <c r="B214" s="1829"/>
      <c r="C214" s="1693"/>
      <c r="D214" s="350"/>
      <c r="E214" s="1037"/>
      <c r="F214" s="1037"/>
      <c r="G214" s="1037"/>
      <c r="H214" s="2583" t="s">
        <v>173</v>
      </c>
      <c r="I214" s="1745">
        <v>47119</v>
      </c>
      <c r="J214" s="1779">
        <v>47483</v>
      </c>
      <c r="K214" s="1784">
        <v>11.938</v>
      </c>
      <c r="L214" s="2277" t="s">
        <v>331</v>
      </c>
      <c r="M214" s="2324"/>
      <c r="N214" s="624"/>
      <c r="O214" s="1630"/>
      <c r="P214" s="1630"/>
      <c r="Q214" s="1641"/>
      <c r="R214" s="1641"/>
      <c r="S214" s="1641"/>
      <c r="T214" s="1641"/>
      <c r="U214" s="1641"/>
      <c r="V214" s="1641"/>
      <c r="W214" s="1641"/>
      <c r="X214" s="1641"/>
      <c r="Y214" s="1641"/>
      <c r="Z214" s="1641"/>
      <c r="AA214" s="1641"/>
      <c r="AB214" s="1641"/>
      <c r="AC214" s="1641"/>
      <c r="AD214" s="1641"/>
      <c r="AE214" s="1641"/>
      <c r="AF214" s="1641"/>
      <c r="AG214" s="1641"/>
      <c r="AH214" s="1641">
        <v>0</v>
      </c>
    </row>
    <row s="1641" customFormat="1" customHeight="1" ht="56.25">
      <c r="A215" s="1829"/>
      <c r="B215" s="1829"/>
      <c r="C215" s="1693"/>
      <c r="D215" s="350"/>
      <c r="E215" s="1037"/>
      <c r="F215" s="1037"/>
      <c r="G215" s="1037"/>
      <c r="H215" s="2583" t="s">
        <v>173</v>
      </c>
      <c r="I215" s="1745">
        <v>47484</v>
      </c>
      <c r="J215" s="1779">
        <v>47848</v>
      </c>
      <c r="K215" s="1784">
        <v>11.938</v>
      </c>
      <c r="L215" s="2277" t="s">
        <v>331</v>
      </c>
      <c r="M215" s="2324"/>
      <c r="N215" s="624"/>
      <c r="O215" s="1630"/>
      <c r="P215" s="1630"/>
      <c r="Q215" s="1641"/>
      <c r="R215" s="1641"/>
      <c r="S215" s="1641"/>
      <c r="T215" s="1641"/>
      <c r="U215" s="1641"/>
      <c r="V215" s="1641"/>
      <c r="W215" s="1641"/>
      <c r="X215" s="1641"/>
      <c r="Y215" s="1641"/>
      <c r="Z215" s="1641"/>
      <c r="AA215" s="1641"/>
      <c r="AB215" s="1641"/>
      <c r="AC215" s="1641"/>
      <c r="AD215" s="1641"/>
      <c r="AE215" s="1641"/>
      <c r="AF215" s="1641"/>
      <c r="AG215" s="1641"/>
      <c r="AH215" s="1641">
        <v>0</v>
      </c>
    </row>
    <row s="1641" customFormat="1" customHeight="1" ht="18.75">
      <c r="A216" s="1786"/>
      <c r="B216" s="1786"/>
      <c r="C216" s="375" t="s">
        <v>1170</v>
      </c>
      <c r="D216" s="2468"/>
      <c r="E216" s="2210"/>
      <c r="F216" s="2389"/>
      <c r="G216" s="2433"/>
      <c r="H216" s="1506"/>
      <c r="I216" s="657" t="s">
        <v>1169</v>
      </c>
      <c r="J216" s="577"/>
      <c r="K216" s="1506"/>
      <c r="L216" s="220"/>
      <c r="M216" s="1867"/>
      <c r="N216" s="340"/>
      <c r="O216" s="1630"/>
      <c r="P216" s="1630"/>
      <c r="AH216" s="1637">
        <v>0</v>
      </c>
    </row>
    <row s="1641" customFormat="1" customHeight="1" ht="18.75">
      <c r="A217" s="1829" t="s">
        <v>165</v>
      </c>
      <c r="B217" s="1829" t="s">
        <v>175</v>
      </c>
      <c r="C217" s="1693"/>
      <c r="D217" s="350"/>
      <c r="E217" s="1037"/>
      <c r="F217" s="1037"/>
      <c r="G217" s="2433" t="str">
        <f>INDEX(PT_DIFFERENTIATION_NTAR,MATCH(B217,PT_DIFFERENTIATION_NTAR_ID,0))</f>
        <v>Тарифы на тепловую энергию (мощность) населению и потребителям, приравненных к населению
</v>
      </c>
      <c r="H217" s="2277"/>
      <c r="I217" s="1745">
        <v>46023</v>
      </c>
      <c r="J217" s="1779">
        <v>46387</v>
      </c>
      <c r="K217" s="1784">
        <v>50.509</v>
      </c>
      <c r="L217" s="2277" t="s">
        <v>331</v>
      </c>
      <c r="M217" s="2324"/>
      <c r="N217" s="624"/>
      <c r="O217" s="1630"/>
      <c r="P217" s="1630"/>
      <c r="Q217" s="1641"/>
      <c r="R217" s="1641"/>
      <c r="S217" s="1641"/>
      <c r="T217" s="1641"/>
      <c r="U217" s="1641"/>
      <c r="V217" s="1641"/>
      <c r="W217" s="1641"/>
      <c r="X217" s="1641"/>
      <c r="Y217" s="1641"/>
      <c r="Z217" s="1641"/>
      <c r="AA217" s="1641"/>
      <c r="AB217" s="1641"/>
      <c r="AC217" s="1641"/>
      <c r="AD217" s="1641"/>
      <c r="AE217" s="1641"/>
      <c r="AF217" s="1641"/>
      <c r="AG217" s="1641"/>
      <c r="AH217" s="1641">
        <v>0</v>
      </c>
    </row>
    <row s="1641" customFormat="1" customHeight="1" ht="56.25">
      <c r="A218" s="1829"/>
      <c r="B218" s="1829"/>
      <c r="C218" s="1693"/>
      <c r="D218" s="350"/>
      <c r="E218" s="1037"/>
      <c r="F218" s="1037"/>
      <c r="G218" s="1037"/>
      <c r="H218" s="2583" t="s">
        <v>173</v>
      </c>
      <c r="I218" s="1745">
        <v>46388</v>
      </c>
      <c r="J218" s="1779">
        <v>46752</v>
      </c>
      <c r="K218" s="1784">
        <v>50.509</v>
      </c>
      <c r="L218" s="2277" t="s">
        <v>331</v>
      </c>
      <c r="M218" s="2324"/>
      <c r="N218" s="624"/>
      <c r="O218" s="1630"/>
      <c r="P218" s="1630"/>
      <c r="Q218" s="1641"/>
      <c r="R218" s="1641"/>
      <c r="S218" s="1641"/>
      <c r="T218" s="1641"/>
      <c r="U218" s="1641"/>
      <c r="V218" s="1641"/>
      <c r="W218" s="1641"/>
      <c r="X218" s="1641"/>
      <c r="Y218" s="1641"/>
      <c r="Z218" s="1641"/>
      <c r="AA218" s="1641"/>
      <c r="AB218" s="1641"/>
      <c r="AC218" s="1641"/>
      <c r="AD218" s="1641"/>
      <c r="AE218" s="1641"/>
      <c r="AF218" s="1641"/>
      <c r="AG218" s="1641"/>
      <c r="AH218" s="1641">
        <v>0</v>
      </c>
    </row>
    <row s="1641" customFormat="1" customHeight="1" ht="56.25">
      <c r="A219" s="1829"/>
      <c r="B219" s="1829"/>
      <c r="C219" s="1693"/>
      <c r="D219" s="350"/>
      <c r="E219" s="1037"/>
      <c r="F219" s="1037"/>
      <c r="G219" s="1037"/>
      <c r="H219" s="2583" t="s">
        <v>173</v>
      </c>
      <c r="I219" s="1745">
        <v>46753</v>
      </c>
      <c r="J219" s="1779">
        <v>47118</v>
      </c>
      <c r="K219" s="1784">
        <v>50.509</v>
      </c>
      <c r="L219" s="2277" t="s">
        <v>331</v>
      </c>
      <c r="M219" s="2324"/>
      <c r="N219" s="624"/>
      <c r="O219" s="1630"/>
      <c r="P219" s="1630"/>
      <c r="Q219" s="1641"/>
      <c r="R219" s="1641"/>
      <c r="S219" s="1641"/>
      <c r="T219" s="1641"/>
      <c r="U219" s="1641"/>
      <c r="V219" s="1641"/>
      <c r="W219" s="1641"/>
      <c r="X219" s="1641"/>
      <c r="Y219" s="1641"/>
      <c r="Z219" s="1641"/>
      <c r="AA219" s="1641"/>
      <c r="AB219" s="1641"/>
      <c r="AC219" s="1641"/>
      <c r="AD219" s="1641"/>
      <c r="AE219" s="1641"/>
      <c r="AF219" s="1641"/>
      <c r="AG219" s="1641"/>
      <c r="AH219" s="1641">
        <v>0</v>
      </c>
    </row>
    <row s="1641" customFormat="1" customHeight="1" ht="56.25">
      <c r="A220" s="1829"/>
      <c r="B220" s="1829"/>
      <c r="C220" s="1693"/>
      <c r="D220" s="350"/>
      <c r="E220" s="1037"/>
      <c r="F220" s="1037"/>
      <c r="G220" s="1037"/>
      <c r="H220" s="2583" t="s">
        <v>173</v>
      </c>
      <c r="I220" s="1745">
        <v>47119</v>
      </c>
      <c r="J220" s="1779">
        <v>47483</v>
      </c>
      <c r="K220" s="1784">
        <v>50.509</v>
      </c>
      <c r="L220" s="2277" t="s">
        <v>331</v>
      </c>
      <c r="M220" s="2324"/>
      <c r="N220" s="624"/>
      <c r="O220" s="1630"/>
      <c r="P220" s="1630"/>
      <c r="Q220" s="1641"/>
      <c r="R220" s="1641"/>
      <c r="S220" s="1641"/>
      <c r="T220" s="1641"/>
      <c r="U220" s="1641"/>
      <c r="V220" s="1641"/>
      <c r="W220" s="1641"/>
      <c r="X220" s="1641"/>
      <c r="Y220" s="1641"/>
      <c r="Z220" s="1641"/>
      <c r="AA220" s="1641"/>
      <c r="AB220" s="1641"/>
      <c r="AC220" s="1641"/>
      <c r="AD220" s="1641"/>
      <c r="AE220" s="1641"/>
      <c r="AF220" s="1641"/>
      <c r="AG220" s="1641"/>
      <c r="AH220" s="1641">
        <v>0</v>
      </c>
    </row>
    <row s="1641" customFormat="1" customHeight="1" ht="56.25">
      <c r="A221" s="1829"/>
      <c r="B221" s="1829"/>
      <c r="C221" s="1693"/>
      <c r="D221" s="350"/>
      <c r="E221" s="1037"/>
      <c r="F221" s="1037"/>
      <c r="G221" s="1037"/>
      <c r="H221" s="2583" t="s">
        <v>173</v>
      </c>
      <c r="I221" s="1745">
        <v>47484</v>
      </c>
      <c r="J221" s="1779">
        <v>47848</v>
      </c>
      <c r="K221" s="1784">
        <v>50.509</v>
      </c>
      <c r="L221" s="2277" t="s">
        <v>331</v>
      </c>
      <c r="M221" s="2324"/>
      <c r="N221" s="624"/>
      <c r="O221" s="1630"/>
      <c r="P221" s="1630"/>
      <c r="Q221" s="1641"/>
      <c r="R221" s="1641"/>
      <c r="S221" s="1641"/>
      <c r="T221" s="1641"/>
      <c r="U221" s="1641"/>
      <c r="V221" s="1641"/>
      <c r="W221" s="1641"/>
      <c r="X221" s="1641"/>
      <c r="Y221" s="1641"/>
      <c r="Z221" s="1641"/>
      <c r="AA221" s="1641"/>
      <c r="AB221" s="1641"/>
      <c r="AC221" s="1641"/>
      <c r="AD221" s="1641"/>
      <c r="AE221" s="1641"/>
      <c r="AF221" s="1641"/>
      <c r="AG221" s="1641"/>
      <c r="AH221" s="1641">
        <v>0</v>
      </c>
    </row>
    <row s="1641" customFormat="1" customHeight="1" ht="18.75">
      <c r="A222" s="1829"/>
      <c r="B222" s="1829"/>
      <c r="C222" s="1693" t="s">
        <v>1170</v>
      </c>
      <c r="D222" s="350"/>
      <c r="E222" s="1037"/>
      <c r="F222" s="1037"/>
      <c r="G222" s="2433"/>
      <c r="H222" s="2702"/>
      <c r="I222" s="2712" t="s">
        <v>1169</v>
      </c>
      <c r="J222" s="2704"/>
      <c r="K222" s="2702"/>
      <c r="L222" s="2705"/>
      <c r="M222" s="2324"/>
      <c r="N222" s="624"/>
      <c r="O222" s="1630"/>
      <c r="P222" s="1630"/>
      <c r="Q222" s="1641"/>
      <c r="R222" s="1641"/>
      <c r="S222" s="1641"/>
      <c r="T222" s="1641"/>
      <c r="U222" s="1641"/>
      <c r="V222" s="1641"/>
      <c r="W222" s="1641"/>
      <c r="X222" s="1641"/>
      <c r="Y222" s="1641"/>
      <c r="Z222" s="1641"/>
      <c r="AA222" s="1641"/>
      <c r="AB222" s="1641"/>
      <c r="AC222" s="1641"/>
      <c r="AD222" s="1641"/>
      <c r="AE222" s="1641"/>
      <c r="AF222" s="1641"/>
      <c r="AG222" s="1641"/>
      <c r="AH222" s="1641">
        <v>0</v>
      </c>
    </row>
    <row s="1641" customFormat="1" customHeight="1" ht="18.75">
      <c r="A223" s="1829" t="s">
        <v>165</v>
      </c>
      <c r="B223" s="1829" t="s">
        <v>180</v>
      </c>
      <c r="C223" s="1693"/>
      <c r="D223" s="350"/>
      <c r="E223" s="1037"/>
      <c r="F223" s="1037"/>
      <c r="G223" s="2433" t="str">
        <f>INDEX(PT_DIFFERENTIATION_NTAR,MATCH(B223,PT_DIFFERENTIATION_NTAR_ID,0))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223" s="2277"/>
      <c r="I223" s="1745">
        <v>46023</v>
      </c>
      <c r="J223" s="1779">
        <v>46387</v>
      </c>
      <c r="K223" s="1784">
        <v>0</v>
      </c>
      <c r="L223" s="2277" t="s">
        <v>331</v>
      </c>
      <c r="M223" s="2324"/>
      <c r="N223" s="624"/>
      <c r="O223" s="1630"/>
      <c r="P223" s="1630"/>
      <c r="Q223" s="1641"/>
      <c r="R223" s="1641"/>
      <c r="S223" s="1641"/>
      <c r="T223" s="1641"/>
      <c r="U223" s="1641"/>
      <c r="V223" s="1641"/>
      <c r="W223" s="1641"/>
      <c r="X223" s="1641"/>
      <c r="Y223" s="1641"/>
      <c r="Z223" s="1641"/>
      <c r="AA223" s="1641"/>
      <c r="AB223" s="1641"/>
      <c r="AC223" s="1641"/>
      <c r="AD223" s="1641"/>
      <c r="AE223" s="1641"/>
      <c r="AF223" s="1641"/>
      <c r="AG223" s="1641"/>
      <c r="AH223" s="1641">
        <v>0</v>
      </c>
    </row>
    <row s="1641" customFormat="1" customHeight="1" ht="56.25">
      <c r="A224" s="1829"/>
      <c r="B224" s="1829"/>
      <c r="C224" s="1693"/>
      <c r="D224" s="350"/>
      <c r="E224" s="1037"/>
      <c r="F224" s="1037"/>
      <c r="G224" s="1037"/>
      <c r="H224" s="2583" t="s">
        <v>173</v>
      </c>
      <c r="I224" s="1745">
        <v>46388</v>
      </c>
      <c r="J224" s="1779">
        <v>46752</v>
      </c>
      <c r="K224" s="1784">
        <v>0</v>
      </c>
      <c r="L224" s="2277" t="s">
        <v>331</v>
      </c>
      <c r="M224" s="2324"/>
      <c r="N224" s="624"/>
      <c r="O224" s="1630"/>
      <c r="P224" s="1630"/>
      <c r="Q224" s="1641"/>
      <c r="R224" s="1641"/>
      <c r="S224" s="1641"/>
      <c r="T224" s="1641"/>
      <c r="U224" s="1641"/>
      <c r="V224" s="1641"/>
      <c r="W224" s="1641"/>
      <c r="X224" s="1641"/>
      <c r="Y224" s="1641"/>
      <c r="Z224" s="1641"/>
      <c r="AA224" s="1641"/>
      <c r="AB224" s="1641"/>
      <c r="AC224" s="1641"/>
      <c r="AD224" s="1641"/>
      <c r="AE224" s="1641"/>
      <c r="AF224" s="1641"/>
      <c r="AG224" s="1641"/>
      <c r="AH224" s="1641">
        <v>0</v>
      </c>
    </row>
    <row s="1641" customFormat="1" customHeight="1" ht="56.25">
      <c r="A225" s="1829"/>
      <c r="B225" s="1829"/>
      <c r="C225" s="1693"/>
      <c r="D225" s="350"/>
      <c r="E225" s="1037"/>
      <c r="F225" s="1037"/>
      <c r="G225" s="1037"/>
      <c r="H225" s="2583" t="s">
        <v>173</v>
      </c>
      <c r="I225" s="1745">
        <v>46753</v>
      </c>
      <c r="J225" s="1779">
        <v>47118</v>
      </c>
      <c r="K225" s="1784">
        <v>0</v>
      </c>
      <c r="L225" s="2277" t="s">
        <v>331</v>
      </c>
      <c r="M225" s="2324"/>
      <c r="N225" s="624"/>
      <c r="O225" s="1630"/>
      <c r="P225" s="1630"/>
      <c r="Q225" s="1641"/>
      <c r="R225" s="1641"/>
      <c r="S225" s="1641"/>
      <c r="T225" s="1641"/>
      <c r="U225" s="1641"/>
      <c r="V225" s="1641"/>
      <c r="W225" s="1641"/>
      <c r="X225" s="1641"/>
      <c r="Y225" s="1641"/>
      <c r="Z225" s="1641"/>
      <c r="AA225" s="1641"/>
      <c r="AB225" s="1641"/>
      <c r="AC225" s="1641"/>
      <c r="AD225" s="1641"/>
      <c r="AE225" s="1641"/>
      <c r="AF225" s="1641"/>
      <c r="AG225" s="1641"/>
      <c r="AH225" s="1641">
        <v>0</v>
      </c>
    </row>
    <row s="1641" customFormat="1" customHeight="1" ht="56.25">
      <c r="A226" s="1829"/>
      <c r="B226" s="1829"/>
      <c r="C226" s="1693"/>
      <c r="D226" s="350"/>
      <c r="E226" s="1037"/>
      <c r="F226" s="1037"/>
      <c r="G226" s="1037"/>
      <c r="H226" s="2583" t="s">
        <v>173</v>
      </c>
      <c r="I226" s="1745">
        <v>47119</v>
      </c>
      <c r="J226" s="1779">
        <v>47483</v>
      </c>
      <c r="K226" s="1784">
        <v>0</v>
      </c>
      <c r="L226" s="2277" t="s">
        <v>331</v>
      </c>
      <c r="M226" s="2324"/>
      <c r="N226" s="624"/>
      <c r="O226" s="1630"/>
      <c r="P226" s="1630"/>
      <c r="Q226" s="1641"/>
      <c r="R226" s="1641"/>
      <c r="S226" s="1641"/>
      <c r="T226" s="1641"/>
      <c r="U226" s="1641"/>
      <c r="V226" s="1641"/>
      <c r="W226" s="1641"/>
      <c r="X226" s="1641"/>
      <c r="Y226" s="1641"/>
      <c r="Z226" s="1641"/>
      <c r="AA226" s="1641"/>
      <c r="AB226" s="1641"/>
      <c r="AC226" s="1641"/>
      <c r="AD226" s="1641"/>
      <c r="AE226" s="1641"/>
      <c r="AF226" s="1641"/>
      <c r="AG226" s="1641"/>
      <c r="AH226" s="1641">
        <v>0</v>
      </c>
    </row>
    <row s="1641" customFormat="1" customHeight="1" ht="56.25">
      <c r="A227" s="1829"/>
      <c r="B227" s="1829"/>
      <c r="C227" s="1693"/>
      <c r="D227" s="350"/>
      <c r="E227" s="1037"/>
      <c r="F227" s="1037"/>
      <c r="G227" s="1037"/>
      <c r="H227" s="2583" t="s">
        <v>173</v>
      </c>
      <c r="I227" s="1745">
        <v>47484</v>
      </c>
      <c r="J227" s="1779">
        <v>47848</v>
      </c>
      <c r="K227" s="1784">
        <v>0</v>
      </c>
      <c r="L227" s="2277" t="s">
        <v>331</v>
      </c>
      <c r="M227" s="2324"/>
      <c r="N227" s="624"/>
      <c r="O227" s="1630"/>
      <c r="P227" s="1630"/>
      <c r="Q227" s="1641"/>
      <c r="R227" s="1641"/>
      <c r="S227" s="1641"/>
      <c r="T227" s="1641"/>
      <c r="U227" s="1641"/>
      <c r="V227" s="1641"/>
      <c r="W227" s="1641"/>
      <c r="X227" s="1641"/>
      <c r="Y227" s="1641"/>
      <c r="Z227" s="1641"/>
      <c r="AA227" s="1641"/>
      <c r="AB227" s="1641"/>
      <c r="AC227" s="1641"/>
      <c r="AD227" s="1641"/>
      <c r="AE227" s="1641"/>
      <c r="AF227" s="1641"/>
      <c r="AG227" s="1641"/>
      <c r="AH227" s="1641">
        <v>0</v>
      </c>
    </row>
    <row s="1641" customFormat="1" customHeight="1" ht="18.75">
      <c r="A228" s="1829"/>
      <c r="B228" s="1829"/>
      <c r="C228" s="1693" t="s">
        <v>1170</v>
      </c>
      <c r="D228" s="350"/>
      <c r="E228" s="1037"/>
      <c r="F228" s="1037"/>
      <c r="G228" s="2433"/>
      <c r="H228" s="2702"/>
      <c r="I228" s="2713" t="s">
        <v>1169</v>
      </c>
      <c r="J228" s="2704"/>
      <c r="K228" s="2702"/>
      <c r="L228" s="2705"/>
      <c r="M228" s="2324"/>
      <c r="N228" s="624"/>
      <c r="O228" s="1630"/>
      <c r="P228" s="1630"/>
      <c r="Q228" s="1641"/>
      <c r="R228" s="1641"/>
      <c r="S228" s="1641"/>
      <c r="T228" s="1641"/>
      <c r="U228" s="1641"/>
      <c r="V228" s="1641"/>
      <c r="W228" s="1641"/>
      <c r="X228" s="1641"/>
      <c r="Y228" s="1641"/>
      <c r="Z228" s="1641"/>
      <c r="AA228" s="1641"/>
      <c r="AB228" s="1641"/>
      <c r="AC228" s="1641"/>
      <c r="AD228" s="1641"/>
      <c r="AE228" s="1641"/>
      <c r="AF228" s="1641"/>
      <c r="AG228" s="1641"/>
      <c r="AH228" s="1641">
        <v>0</v>
      </c>
    </row>
    <row s="1641" customFormat="1" customHeight="1" ht="18.75">
      <c r="A229" s="1829" t="s">
        <v>165</v>
      </c>
      <c r="B229" s="1829" t="s">
        <v>185</v>
      </c>
      <c r="C229" s="1693"/>
      <c r="D229" s="350"/>
      <c r="E229" s="1037"/>
      <c r="F229" s="1037"/>
      <c r="G229" s="2433" t="str">
        <f>INDEX(PT_DIFFERENTIATION_NTAR,MATCH(B229,PT_DIFFERENTIATION_NTAR_ID,0))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229" s="2277"/>
      <c r="I229" s="1745">
        <v>46023</v>
      </c>
      <c r="J229" s="1779">
        <v>46387</v>
      </c>
      <c r="K229" s="1784">
        <v>0</v>
      </c>
      <c r="L229" s="2277" t="s">
        <v>331</v>
      </c>
      <c r="M229" s="2324"/>
      <c r="N229" s="624"/>
      <c r="O229" s="1630"/>
      <c r="P229" s="1630"/>
      <c r="Q229" s="1641"/>
      <c r="R229" s="1641"/>
      <c r="S229" s="1641"/>
      <c r="T229" s="1641"/>
      <c r="U229" s="1641"/>
      <c r="V229" s="1641"/>
      <c r="W229" s="1641"/>
      <c r="X229" s="1641"/>
      <c r="Y229" s="1641"/>
      <c r="Z229" s="1641"/>
      <c r="AA229" s="1641"/>
      <c r="AB229" s="1641"/>
      <c r="AC229" s="1641"/>
      <c r="AD229" s="1641"/>
      <c r="AE229" s="1641"/>
      <c r="AF229" s="1641"/>
      <c r="AG229" s="1641"/>
      <c r="AH229" s="1641">
        <v>0</v>
      </c>
    </row>
    <row s="1641" customFormat="1" customHeight="1" ht="56.25">
      <c r="A230" s="1829"/>
      <c r="B230" s="1829"/>
      <c r="C230" s="1693"/>
      <c r="D230" s="350"/>
      <c r="E230" s="1037"/>
      <c r="F230" s="1037"/>
      <c r="G230" s="1037"/>
      <c r="H230" s="2583" t="s">
        <v>173</v>
      </c>
      <c r="I230" s="1745">
        <v>46388</v>
      </c>
      <c r="J230" s="1779">
        <v>46752</v>
      </c>
      <c r="K230" s="1784">
        <v>0</v>
      </c>
      <c r="L230" s="2277" t="s">
        <v>331</v>
      </c>
      <c r="M230" s="2324"/>
      <c r="N230" s="624"/>
      <c r="O230" s="1630"/>
      <c r="P230" s="1630"/>
      <c r="Q230" s="1641"/>
      <c r="R230" s="1641"/>
      <c r="S230" s="1641"/>
      <c r="T230" s="1641"/>
      <c r="U230" s="1641"/>
      <c r="V230" s="1641"/>
      <c r="W230" s="1641"/>
      <c r="X230" s="1641"/>
      <c r="Y230" s="1641"/>
      <c r="Z230" s="1641"/>
      <c r="AA230" s="1641"/>
      <c r="AB230" s="1641"/>
      <c r="AC230" s="1641"/>
      <c r="AD230" s="1641"/>
      <c r="AE230" s="1641"/>
      <c r="AF230" s="1641"/>
      <c r="AG230" s="1641"/>
      <c r="AH230" s="1641">
        <v>0</v>
      </c>
    </row>
    <row s="1641" customFormat="1" customHeight="1" ht="56.25">
      <c r="A231" s="1829"/>
      <c r="B231" s="1829"/>
      <c r="C231" s="1693"/>
      <c r="D231" s="350"/>
      <c r="E231" s="1037"/>
      <c r="F231" s="1037"/>
      <c r="G231" s="1037"/>
      <c r="H231" s="2583" t="s">
        <v>173</v>
      </c>
      <c r="I231" s="1745">
        <v>46753</v>
      </c>
      <c r="J231" s="1779">
        <v>47118</v>
      </c>
      <c r="K231" s="1784">
        <v>0</v>
      </c>
      <c r="L231" s="2277" t="s">
        <v>331</v>
      </c>
      <c r="M231" s="2324"/>
      <c r="N231" s="624"/>
      <c r="O231" s="1630"/>
      <c r="P231" s="1630"/>
      <c r="Q231" s="1641"/>
      <c r="R231" s="1641"/>
      <c r="S231" s="1641"/>
      <c r="T231" s="1641"/>
      <c r="U231" s="1641"/>
      <c r="V231" s="1641"/>
      <c r="W231" s="1641"/>
      <c r="X231" s="1641"/>
      <c r="Y231" s="1641"/>
      <c r="Z231" s="1641"/>
      <c r="AA231" s="1641"/>
      <c r="AB231" s="1641"/>
      <c r="AC231" s="1641"/>
      <c r="AD231" s="1641"/>
      <c r="AE231" s="1641"/>
      <c r="AF231" s="1641"/>
      <c r="AG231" s="1641"/>
      <c r="AH231" s="1641">
        <v>0</v>
      </c>
    </row>
    <row s="1641" customFormat="1" customHeight="1" ht="56.25">
      <c r="A232" s="1829"/>
      <c r="B232" s="1829"/>
      <c r="C232" s="1693"/>
      <c r="D232" s="350"/>
      <c r="E232" s="1037"/>
      <c r="F232" s="1037"/>
      <c r="G232" s="1037"/>
      <c r="H232" s="2583" t="s">
        <v>173</v>
      </c>
      <c r="I232" s="1745">
        <v>47119</v>
      </c>
      <c r="J232" s="1779">
        <v>47483</v>
      </c>
      <c r="K232" s="1784">
        <v>0</v>
      </c>
      <c r="L232" s="2277" t="s">
        <v>331</v>
      </c>
      <c r="M232" s="2324"/>
      <c r="N232" s="624"/>
      <c r="O232" s="1630"/>
      <c r="P232" s="1630"/>
      <c r="Q232" s="1641"/>
      <c r="R232" s="1641"/>
      <c r="S232" s="1641"/>
      <c r="T232" s="1641"/>
      <c r="U232" s="1641"/>
      <c r="V232" s="1641"/>
      <c r="W232" s="1641"/>
      <c r="X232" s="1641"/>
      <c r="Y232" s="1641"/>
      <c r="Z232" s="1641"/>
      <c r="AA232" s="1641"/>
      <c r="AB232" s="1641"/>
      <c r="AC232" s="1641"/>
      <c r="AD232" s="1641"/>
      <c r="AE232" s="1641"/>
      <c r="AF232" s="1641"/>
      <c r="AG232" s="1641"/>
      <c r="AH232" s="1641">
        <v>0</v>
      </c>
    </row>
    <row s="1641" customFormat="1" customHeight="1" ht="56.25">
      <c r="A233" s="1829"/>
      <c r="B233" s="1829"/>
      <c r="C233" s="1693"/>
      <c r="D233" s="350"/>
      <c r="E233" s="1037"/>
      <c r="F233" s="1037"/>
      <c r="G233" s="1037"/>
      <c r="H233" s="2583" t="s">
        <v>173</v>
      </c>
      <c r="I233" s="1745">
        <v>47484</v>
      </c>
      <c r="J233" s="1779">
        <v>47848</v>
      </c>
      <c r="K233" s="1784">
        <v>0</v>
      </c>
      <c r="L233" s="2277" t="s">
        <v>331</v>
      </c>
      <c r="M233" s="2324"/>
      <c r="N233" s="624"/>
      <c r="O233" s="1630"/>
      <c r="P233" s="1630"/>
      <c r="Q233" s="1641"/>
      <c r="R233" s="1641"/>
      <c r="S233" s="1641"/>
      <c r="T233" s="1641"/>
      <c r="U233" s="1641"/>
      <c r="V233" s="1641"/>
      <c r="W233" s="1641"/>
      <c r="X233" s="1641"/>
      <c r="Y233" s="1641"/>
      <c r="Z233" s="1641"/>
      <c r="AA233" s="1641"/>
      <c r="AB233" s="1641"/>
      <c r="AC233" s="1641"/>
      <c r="AD233" s="1641"/>
      <c r="AE233" s="1641"/>
      <c r="AF233" s="1641"/>
      <c r="AG233" s="1641"/>
      <c r="AH233" s="1641">
        <v>0</v>
      </c>
    </row>
    <row s="1641" customFormat="1" customHeight="1" ht="18.75">
      <c r="A234" s="1829"/>
      <c r="B234" s="1829"/>
      <c r="C234" s="1693" t="s">
        <v>1170</v>
      </c>
      <c r="D234" s="350"/>
      <c r="E234" s="1037"/>
      <c r="F234" s="1037"/>
      <c r="G234" s="2433"/>
      <c r="H234" s="2702"/>
      <c r="I234" s="2714" t="s">
        <v>1169</v>
      </c>
      <c r="J234" s="2704"/>
      <c r="K234" s="2702"/>
      <c r="L234" s="2705"/>
      <c r="M234" s="2324"/>
      <c r="N234" s="624"/>
      <c r="O234" s="1630"/>
      <c r="P234" s="1630"/>
      <c r="Q234" s="1641"/>
      <c r="R234" s="1641"/>
      <c r="S234" s="1641"/>
      <c r="T234" s="1641"/>
      <c r="U234" s="1641"/>
      <c r="V234" s="1641"/>
      <c r="W234" s="1641"/>
      <c r="X234" s="1641"/>
      <c r="Y234" s="1641"/>
      <c r="Z234" s="1641"/>
      <c r="AA234" s="1641"/>
      <c r="AB234" s="1641"/>
      <c r="AC234" s="1641"/>
      <c r="AD234" s="1641"/>
      <c r="AE234" s="1641"/>
      <c r="AF234" s="1641"/>
      <c r="AG234" s="1641"/>
      <c r="AH234" s="1641">
        <v>0</v>
      </c>
    </row>
    <row s="1641" customFormat="1" customHeight="1" ht="0.75">
      <c r="A235" s="1786"/>
      <c r="B235" s="1786"/>
      <c r="C235" s="375" t="s">
        <v>1179</v>
      </c>
      <c r="D235" s="2468"/>
      <c r="E235" s="2210"/>
      <c r="F235" s="2389"/>
      <c r="G235" s="406"/>
      <c r="H235" s="1506"/>
      <c r="I235" s="657"/>
      <c r="J235" s="577"/>
      <c r="K235" s="1506"/>
      <c r="L235" s="220"/>
      <c r="M235" s="347"/>
      <c r="N235" s="340"/>
      <c r="O235" s="1630"/>
      <c r="P235" s="1630"/>
      <c r="AH235" s="1637">
        <v>0</v>
      </c>
    </row>
    <row s="1641" customFormat="1" customHeight="1" ht="45">
      <c r="A236" s="1786" t="s">
        <v>193</v>
      </c>
      <c r="B236" s="1786" t="s">
        <v>194</v>
      </c>
      <c r="C236" s="375"/>
      <c r="D236" s="2468"/>
      <c r="E236" s="2210"/>
      <c r="F236" s="2389" t="str">
        <f>INDEX(PT_DIFFERENTIATION_VTAR,MATCH(A236,PT_DIFFERENTIATION_VTAR_ID,0))</f>
        <v>Тарифы на теплоноситель, поставляемый теплоснабжающими организациями потребителям, другим теплоснабжающим организациям</v>
      </c>
      <c r="G236" s="2433" t="str">
        <f>INDEX(PT_DIFFERENTIATION_NTAR,MATCH(B236,PT_DIFFERENTIATION_NTAR_ID,0))</f>
        <v>Тариф на теплоноситель, поставляемый потребителям
</v>
      </c>
      <c r="H236" s="1868"/>
      <c r="I236" s="1745">
        <v>46023</v>
      </c>
      <c r="J236" s="1779">
        <v>46387</v>
      </c>
      <c r="K236" s="1784">
        <v>0</v>
      </c>
      <c r="L236" s="1868" t="s">
        <v>331</v>
      </c>
      <c r="M236" s="347"/>
      <c r="N236" s="340"/>
      <c r="O236" s="1630"/>
      <c r="P236" s="1630"/>
      <c r="AH236" s="1637">
        <v>0</v>
      </c>
    </row>
    <row s="1641" customFormat="1" customHeight="1" ht="56.25">
      <c r="A237" s="1829"/>
      <c r="B237" s="1829"/>
      <c r="C237" s="1693"/>
      <c r="D237" s="350"/>
      <c r="E237" s="1037"/>
      <c r="F237" s="1037"/>
      <c r="G237" s="1037"/>
      <c r="H237" s="2583" t="s">
        <v>173</v>
      </c>
      <c r="I237" s="1745">
        <v>46388</v>
      </c>
      <c r="J237" s="1779">
        <v>46752</v>
      </c>
      <c r="K237" s="1784">
        <v>0</v>
      </c>
      <c r="L237" s="2277" t="s">
        <v>331</v>
      </c>
      <c r="M237" s="2324"/>
      <c r="N237" s="624"/>
      <c r="O237" s="1630"/>
      <c r="P237" s="1630"/>
      <c r="Q237" s="1641"/>
      <c r="R237" s="1641"/>
      <c r="S237" s="1641"/>
      <c r="T237" s="1641"/>
      <c r="U237" s="1641"/>
      <c r="V237" s="1641"/>
      <c r="W237" s="1641"/>
      <c r="X237" s="1641"/>
      <c r="Y237" s="1641"/>
      <c r="Z237" s="1641"/>
      <c r="AA237" s="1641"/>
      <c r="AB237" s="1641"/>
      <c r="AC237" s="1641"/>
      <c r="AD237" s="1641"/>
      <c r="AE237" s="1641"/>
      <c r="AF237" s="1641"/>
      <c r="AG237" s="1641"/>
      <c r="AH237" s="1641">
        <v>0</v>
      </c>
    </row>
    <row s="1641" customFormat="1" customHeight="1" ht="56.25">
      <c r="A238" s="1829"/>
      <c r="B238" s="1829"/>
      <c r="C238" s="1693"/>
      <c r="D238" s="350"/>
      <c r="E238" s="1037"/>
      <c r="F238" s="1037"/>
      <c r="G238" s="1037"/>
      <c r="H238" s="2583" t="s">
        <v>173</v>
      </c>
      <c r="I238" s="1745">
        <v>46753</v>
      </c>
      <c r="J238" s="1779">
        <v>47118</v>
      </c>
      <c r="K238" s="1784">
        <v>0</v>
      </c>
      <c r="L238" s="2277" t="s">
        <v>331</v>
      </c>
      <c r="M238" s="2324"/>
      <c r="N238" s="624"/>
      <c r="O238" s="1630"/>
      <c r="P238" s="1630"/>
      <c r="Q238" s="1641"/>
      <c r="R238" s="1641"/>
      <c r="S238" s="1641"/>
      <c r="T238" s="1641"/>
      <c r="U238" s="1641"/>
      <c r="V238" s="1641"/>
      <c r="W238" s="1641"/>
      <c r="X238" s="1641"/>
      <c r="Y238" s="1641"/>
      <c r="Z238" s="1641"/>
      <c r="AA238" s="1641"/>
      <c r="AB238" s="1641"/>
      <c r="AC238" s="1641"/>
      <c r="AD238" s="1641"/>
      <c r="AE238" s="1641"/>
      <c r="AF238" s="1641"/>
      <c r="AG238" s="1641"/>
      <c r="AH238" s="1641">
        <v>0</v>
      </c>
    </row>
    <row s="1641" customFormat="1" customHeight="1" ht="56.25">
      <c r="A239" s="1829"/>
      <c r="B239" s="1829"/>
      <c r="C239" s="1693"/>
      <c r="D239" s="350"/>
      <c r="E239" s="1037"/>
      <c r="F239" s="1037"/>
      <c r="G239" s="1037"/>
      <c r="H239" s="2583" t="s">
        <v>173</v>
      </c>
      <c r="I239" s="1745">
        <v>47119</v>
      </c>
      <c r="J239" s="1779">
        <v>47483</v>
      </c>
      <c r="K239" s="1784">
        <v>0</v>
      </c>
      <c r="L239" s="2277" t="s">
        <v>331</v>
      </c>
      <c r="M239" s="2324"/>
      <c r="N239" s="624"/>
      <c r="O239" s="1630"/>
      <c r="P239" s="1630"/>
      <c r="Q239" s="1641"/>
      <c r="R239" s="1641"/>
      <c r="S239" s="1641"/>
      <c r="T239" s="1641"/>
      <c r="U239" s="1641"/>
      <c r="V239" s="1641"/>
      <c r="W239" s="1641"/>
      <c r="X239" s="1641"/>
      <c r="Y239" s="1641"/>
      <c r="Z239" s="1641"/>
      <c r="AA239" s="1641"/>
      <c r="AB239" s="1641"/>
      <c r="AC239" s="1641"/>
      <c r="AD239" s="1641"/>
      <c r="AE239" s="1641"/>
      <c r="AF239" s="1641"/>
      <c r="AG239" s="1641"/>
      <c r="AH239" s="1641">
        <v>0</v>
      </c>
    </row>
    <row s="1641" customFormat="1" customHeight="1" ht="56.25">
      <c r="A240" s="1829"/>
      <c r="B240" s="1829"/>
      <c r="C240" s="1693"/>
      <c r="D240" s="350"/>
      <c r="E240" s="1037"/>
      <c r="F240" s="1037"/>
      <c r="G240" s="1037"/>
      <c r="H240" s="2583" t="s">
        <v>173</v>
      </c>
      <c r="I240" s="1745">
        <v>47484</v>
      </c>
      <c r="J240" s="1779">
        <v>47848</v>
      </c>
      <c r="K240" s="1784">
        <v>0</v>
      </c>
      <c r="L240" s="2277" t="s">
        <v>331</v>
      </c>
      <c r="M240" s="2324"/>
      <c r="N240" s="624"/>
      <c r="O240" s="1630"/>
      <c r="P240" s="1630"/>
      <c r="Q240" s="1641"/>
      <c r="R240" s="1641"/>
      <c r="S240" s="1641"/>
      <c r="T240" s="1641"/>
      <c r="U240" s="1641"/>
      <c r="V240" s="1641"/>
      <c r="W240" s="1641"/>
      <c r="X240" s="1641"/>
      <c r="Y240" s="1641"/>
      <c r="Z240" s="1641"/>
      <c r="AA240" s="1641"/>
      <c r="AB240" s="1641"/>
      <c r="AC240" s="1641"/>
      <c r="AD240" s="1641"/>
      <c r="AE240" s="1641"/>
      <c r="AF240" s="1641"/>
      <c r="AG240" s="1641"/>
      <c r="AH240" s="1641">
        <v>0</v>
      </c>
    </row>
    <row s="1641" customFormat="1" customHeight="1" ht="18.75">
      <c r="A241" s="1786"/>
      <c r="B241" s="1786"/>
      <c r="C241" s="375" t="s">
        <v>1170</v>
      </c>
      <c r="D241" s="2468"/>
      <c r="E241" s="2210"/>
      <c r="F241" s="2389"/>
      <c r="G241" s="2433"/>
      <c r="H241" s="1506"/>
      <c r="I241" s="657" t="s">
        <v>1169</v>
      </c>
      <c r="J241" s="577"/>
      <c r="K241" s="1506"/>
      <c r="L241" s="220"/>
      <c r="M241" s="347"/>
      <c r="N241" s="340"/>
      <c r="O241" s="1630"/>
      <c r="P241" s="1630"/>
      <c r="AH241" s="1637">
        <v>0</v>
      </c>
    </row>
    <row s="1641" customFormat="1" customHeight="1" ht="0.75">
      <c r="A242" s="1786"/>
      <c r="B242" s="1786"/>
      <c r="C242" s="375" t="s">
        <v>1179</v>
      </c>
      <c r="D242" s="2468"/>
      <c r="E242" s="2210"/>
      <c r="F242" s="2389"/>
      <c r="G242" s="406"/>
      <c r="H242" s="1506"/>
      <c r="I242" s="657"/>
      <c r="J242" s="577"/>
      <c r="K242" s="1506"/>
      <c r="L242" s="220"/>
      <c r="M242" s="347"/>
      <c r="N242" s="340"/>
      <c r="O242" s="1630"/>
      <c r="P242" s="1630"/>
      <c r="AH242" s="1637">
        <v>0</v>
      </c>
    </row>
    <row s="1641" customFormat="1" customHeight="1" ht="45">
      <c r="A243" s="1786" t="s">
        <v>200</v>
      </c>
      <c r="B243" s="1786" t="s">
        <v>201</v>
      </c>
      <c r="C243" s="375"/>
      <c r="D243" s="2468"/>
      <c r="E243" s="2210"/>
      <c r="F243" s="2389" t="str">
        <f>INDEX(PT_DIFFERENTIATION_VTAR,MATCH(A243,PT_DIFFERENTIATION_VTAR_ID,0))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3" s="2433" t="str">
        <f>INDEX(PT_DIFFERENTIATION_NTAR,MATCH(B243,PT_DIFFERENTIATION_NTAR_ID,0))</f>
        <v>Тарифы на горячую воду в открытых системах теплоснабжения (горячее водоснабжение)
</v>
      </c>
      <c r="H243" s="1868"/>
      <c r="I243" s="1745">
        <v>46023</v>
      </c>
      <c r="J243" s="1779">
        <v>46387</v>
      </c>
      <c r="K243" s="1784">
        <v>0</v>
      </c>
      <c r="L243" s="1868" t="s">
        <v>331</v>
      </c>
      <c r="M243" s="347"/>
      <c r="N243" s="340"/>
      <c r="O243" s="1630"/>
      <c r="P243" s="1630"/>
      <c r="AH243" s="1637">
        <v>0</v>
      </c>
    </row>
    <row s="1641" customFormat="1" customHeight="1" ht="56.25">
      <c r="A244" s="1829"/>
      <c r="B244" s="1829"/>
      <c r="C244" s="1693"/>
      <c r="D244" s="350"/>
      <c r="E244" s="1037"/>
      <c r="F244" s="1037"/>
      <c r="G244" s="1037"/>
      <c r="H244" s="2583" t="s">
        <v>173</v>
      </c>
      <c r="I244" s="1745">
        <v>46388</v>
      </c>
      <c r="J244" s="1779">
        <v>46752</v>
      </c>
      <c r="K244" s="1784">
        <v>0</v>
      </c>
      <c r="L244" s="2277" t="s">
        <v>331</v>
      </c>
      <c r="M244" s="2324"/>
      <c r="N244" s="624"/>
      <c r="O244" s="1630"/>
      <c r="P244" s="1630"/>
      <c r="Q244" s="1641"/>
      <c r="R244" s="1641"/>
      <c r="S244" s="1641"/>
      <c r="T244" s="1641"/>
      <c r="U244" s="1641"/>
      <c r="V244" s="1641"/>
      <c r="W244" s="1641"/>
      <c r="X244" s="1641"/>
      <c r="Y244" s="1641"/>
      <c r="Z244" s="1641"/>
      <c r="AA244" s="1641"/>
      <c r="AB244" s="1641"/>
      <c r="AC244" s="1641"/>
      <c r="AD244" s="1641"/>
      <c r="AE244" s="1641"/>
      <c r="AF244" s="1641"/>
      <c r="AG244" s="1641"/>
      <c r="AH244" s="1641">
        <v>0</v>
      </c>
    </row>
    <row s="1641" customFormat="1" customHeight="1" ht="56.25">
      <c r="A245" s="1829"/>
      <c r="B245" s="1829"/>
      <c r="C245" s="1693"/>
      <c r="D245" s="350"/>
      <c r="E245" s="1037"/>
      <c r="F245" s="1037"/>
      <c r="G245" s="1037"/>
      <c r="H245" s="2583" t="s">
        <v>173</v>
      </c>
      <c r="I245" s="1745">
        <v>46753</v>
      </c>
      <c r="J245" s="1779">
        <v>47118</v>
      </c>
      <c r="K245" s="1784">
        <v>0</v>
      </c>
      <c r="L245" s="2277" t="s">
        <v>331</v>
      </c>
      <c r="M245" s="2324"/>
      <c r="N245" s="624"/>
      <c r="O245" s="1630"/>
      <c r="P245" s="1630"/>
      <c r="Q245" s="1641"/>
      <c r="R245" s="1641"/>
      <c r="S245" s="1641"/>
      <c r="T245" s="1641"/>
      <c r="U245" s="1641"/>
      <c r="V245" s="1641"/>
      <c r="W245" s="1641"/>
      <c r="X245" s="1641"/>
      <c r="Y245" s="1641"/>
      <c r="Z245" s="1641"/>
      <c r="AA245" s="1641"/>
      <c r="AB245" s="1641"/>
      <c r="AC245" s="1641"/>
      <c r="AD245" s="1641"/>
      <c r="AE245" s="1641"/>
      <c r="AF245" s="1641"/>
      <c r="AG245" s="1641"/>
      <c r="AH245" s="1641">
        <v>0</v>
      </c>
    </row>
    <row s="1641" customFormat="1" customHeight="1" ht="56.25">
      <c r="A246" s="1829"/>
      <c r="B246" s="1829"/>
      <c r="C246" s="1693"/>
      <c r="D246" s="350"/>
      <c r="E246" s="1037"/>
      <c r="F246" s="1037"/>
      <c r="G246" s="1037"/>
      <c r="H246" s="2583" t="s">
        <v>173</v>
      </c>
      <c r="I246" s="1745">
        <v>47119</v>
      </c>
      <c r="J246" s="1779">
        <v>47483</v>
      </c>
      <c r="K246" s="1784">
        <v>0</v>
      </c>
      <c r="L246" s="2277" t="s">
        <v>331</v>
      </c>
      <c r="M246" s="2324"/>
      <c r="N246" s="624"/>
      <c r="O246" s="1630"/>
      <c r="P246" s="1630"/>
      <c r="Q246" s="1641"/>
      <c r="R246" s="1641"/>
      <c r="S246" s="1641"/>
      <c r="T246" s="1641"/>
      <c r="U246" s="1641"/>
      <c r="V246" s="1641"/>
      <c r="W246" s="1641"/>
      <c r="X246" s="1641"/>
      <c r="Y246" s="1641"/>
      <c r="Z246" s="1641"/>
      <c r="AA246" s="1641"/>
      <c r="AB246" s="1641"/>
      <c r="AC246" s="1641"/>
      <c r="AD246" s="1641"/>
      <c r="AE246" s="1641"/>
      <c r="AF246" s="1641"/>
      <c r="AG246" s="1641"/>
      <c r="AH246" s="1641">
        <v>0</v>
      </c>
    </row>
    <row s="1641" customFormat="1" customHeight="1" ht="56.25">
      <c r="A247" s="1829"/>
      <c r="B247" s="1829"/>
      <c r="C247" s="1693"/>
      <c r="D247" s="350"/>
      <c r="E247" s="1037"/>
      <c r="F247" s="1037"/>
      <c r="G247" s="1037"/>
      <c r="H247" s="2583" t="s">
        <v>173</v>
      </c>
      <c r="I247" s="1745">
        <v>47484</v>
      </c>
      <c r="J247" s="1779">
        <v>47848</v>
      </c>
      <c r="K247" s="1784">
        <v>0</v>
      </c>
      <c r="L247" s="2277" t="s">
        <v>331</v>
      </c>
      <c r="M247" s="2324"/>
      <c r="N247" s="624"/>
      <c r="O247" s="1630"/>
      <c r="P247" s="1630"/>
      <c r="Q247" s="1641"/>
      <c r="R247" s="1641"/>
      <c r="S247" s="1641"/>
      <c r="T247" s="1641"/>
      <c r="U247" s="1641"/>
      <c r="V247" s="1641"/>
      <c r="W247" s="1641"/>
      <c r="X247" s="1641"/>
      <c r="Y247" s="1641"/>
      <c r="Z247" s="1641"/>
      <c r="AA247" s="1641"/>
      <c r="AB247" s="1641"/>
      <c r="AC247" s="1641"/>
      <c r="AD247" s="1641"/>
      <c r="AE247" s="1641"/>
      <c r="AF247" s="1641"/>
      <c r="AG247" s="1641"/>
      <c r="AH247" s="1641">
        <v>0</v>
      </c>
    </row>
    <row s="1641" customFormat="1" customHeight="1" ht="18.75">
      <c r="A248" s="1786"/>
      <c r="B248" s="1786"/>
      <c r="C248" s="375" t="s">
        <v>1170</v>
      </c>
      <c r="D248" s="2468"/>
      <c r="E248" s="2210"/>
      <c r="F248" s="2389"/>
      <c r="G248" s="2433"/>
      <c r="H248" s="1506"/>
      <c r="I248" s="657" t="s">
        <v>1169</v>
      </c>
      <c r="J248" s="577"/>
      <c r="K248" s="1506"/>
      <c r="L248" s="220"/>
      <c r="M248" s="347"/>
      <c r="N248" s="340"/>
      <c r="O248" s="1630"/>
      <c r="P248" s="1630"/>
      <c r="AH248" s="1637">
        <v>0</v>
      </c>
    </row>
    <row s="1641" customFormat="1" customHeight="1" ht="0.75">
      <c r="A249" s="1786"/>
      <c r="B249" s="1786"/>
      <c r="C249" s="375" t="s">
        <v>1179</v>
      </c>
      <c r="D249" s="2468"/>
      <c r="E249" s="2210"/>
      <c r="F249" s="2389"/>
      <c r="G249" s="406"/>
      <c r="H249" s="1506"/>
      <c r="I249" s="657"/>
      <c r="J249" s="577"/>
      <c r="K249" s="1506"/>
      <c r="L249" s="220"/>
      <c r="M249" s="347"/>
      <c r="N249" s="340"/>
      <c r="O249" s="1630"/>
      <c r="P249" s="1630"/>
      <c r="AH249" s="1637">
        <v>0</v>
      </c>
    </row>
    <row s="1641" customFormat="1" customHeight="1" ht="18.75" hidden="1">
      <c r="A250" s="1786" t="s">
        <v>206</v>
      </c>
      <c r="B250" s="1786" t="s">
        <v>207</v>
      </c>
      <c r="C250" s="375"/>
      <c r="D250" s="2468"/>
      <c r="E250" s="2210"/>
      <c r="F250" s="2389" t="str">
        <f>INDEX(PT_DIFFERENTIATION_VTAR,MATCH(A250,PT_DIFFERENTIATION_VTAR_ID,0))</f>
        <v>Тарифы на услуги по передаче тепловой энергии</v>
      </c>
      <c r="G250" s="2433" t="str">
        <f>INDEX(PT_DIFFERENTIATION_NTAR,MATCH(B250,PT_DIFFERENTIATION_NTAR_ID,0))</f>
        <v/>
      </c>
      <c r="H250" s="1868"/>
      <c r="I250" s="1745"/>
      <c r="J250" s="1779"/>
      <c r="K250" s="1784"/>
      <c r="L250" s="1868" t="s">
        <v>331</v>
      </c>
      <c r="M250" s="347"/>
      <c r="N250" s="340"/>
      <c r="O250" s="1630"/>
      <c r="P250" s="1630"/>
      <c r="AH250" s="1637">
        <v>0</v>
      </c>
    </row>
    <row s="1641" customFormat="1" customHeight="1" ht="18.75" hidden="1">
      <c r="A251" s="1786"/>
      <c r="B251" s="1786"/>
      <c r="C251" s="375" t="s">
        <v>1170</v>
      </c>
      <c r="D251" s="2468"/>
      <c r="E251" s="2210"/>
      <c r="F251" s="2389"/>
      <c r="G251" s="2433"/>
      <c r="H251" s="1506"/>
      <c r="I251" s="657" t="s">
        <v>1169</v>
      </c>
      <c r="J251" s="577"/>
      <c r="K251" s="1506"/>
      <c r="L251" s="220"/>
      <c r="M251" s="347"/>
      <c r="N251" s="340"/>
      <c r="O251" s="1630"/>
      <c r="P251" s="1630"/>
      <c r="AH251" s="1637">
        <v>0</v>
      </c>
    </row>
    <row s="1641" customFormat="1" customHeight="1" ht="0.75" hidden="1">
      <c r="A252" s="1786"/>
      <c r="B252" s="1786"/>
      <c r="C252" s="375" t="s">
        <v>1179</v>
      </c>
      <c r="D252" s="2468"/>
      <c r="E252" s="2210"/>
      <c r="F252" s="2389"/>
      <c r="G252" s="406"/>
      <c r="H252" s="1506"/>
      <c r="I252" s="657"/>
      <c r="J252" s="577"/>
      <c r="K252" s="1506"/>
      <c r="L252" s="220"/>
      <c r="M252" s="347"/>
      <c r="N252" s="340"/>
      <c r="O252" s="1630"/>
      <c r="P252" s="1630"/>
      <c r="AH252" s="1637">
        <v>0</v>
      </c>
    </row>
    <row s="1641" customFormat="1" customHeight="1" ht="18.75" hidden="1">
      <c r="A253" s="1786" t="s">
        <v>212</v>
      </c>
      <c r="B253" s="1786" t="s">
        <v>213</v>
      </c>
      <c r="C253" s="375"/>
      <c r="D253" s="2468"/>
      <c r="E253" s="2210"/>
      <c r="F253" s="2389" t="str">
        <f>INDEX(PT_DIFFERENTIATION_VTAR,MATCH(A253,PT_DIFFERENTIATION_VTAR_ID,0))</f>
        <v>Тарифы на услуги по передаче теплоносителя</v>
      </c>
      <c r="G253" s="2433" t="str">
        <f>INDEX(PT_DIFFERENTIATION_NTAR,MATCH(B253,PT_DIFFERENTIATION_NTAR_ID,0))</f>
        <v/>
      </c>
      <c r="H253" s="1868"/>
      <c r="I253" s="1745"/>
      <c r="J253" s="1779"/>
      <c r="K253" s="1784"/>
      <c r="L253" s="1868" t="s">
        <v>331</v>
      </c>
      <c r="M253" s="347"/>
      <c r="N253" s="340"/>
      <c r="O253" s="1630"/>
      <c r="P253" s="1630"/>
      <c r="AH253" s="1637">
        <v>0</v>
      </c>
    </row>
    <row s="1641" customFormat="1" customHeight="1" ht="18.75" hidden="1">
      <c r="A254" s="1786"/>
      <c r="B254" s="1786"/>
      <c r="C254" s="375" t="s">
        <v>1170</v>
      </c>
      <c r="D254" s="2468"/>
      <c r="E254" s="2210"/>
      <c r="F254" s="2389"/>
      <c r="G254" s="2433"/>
      <c r="H254" s="1506"/>
      <c r="I254" s="657" t="s">
        <v>1169</v>
      </c>
      <c r="J254" s="577"/>
      <c r="K254" s="1506"/>
      <c r="L254" s="220"/>
      <c r="M254" s="347"/>
      <c r="N254" s="340"/>
      <c r="O254" s="1630"/>
      <c r="P254" s="1630"/>
      <c r="AH254" s="1637">
        <v>0</v>
      </c>
    </row>
    <row s="1641" customFormat="1" customHeight="1" ht="0.75" hidden="1">
      <c r="A255" s="1786"/>
      <c r="B255" s="1786"/>
      <c r="C255" s="375" t="s">
        <v>1179</v>
      </c>
      <c r="D255" s="2468"/>
      <c r="E255" s="2210"/>
      <c r="F255" s="2389"/>
      <c r="G255" s="406"/>
      <c r="H255" s="1506"/>
      <c r="I255" s="657"/>
      <c r="J255" s="577"/>
      <c r="K255" s="1506"/>
      <c r="L255" s="220"/>
      <c r="M255" s="347"/>
      <c r="N255" s="340"/>
      <c r="O255" s="1630"/>
      <c r="P255" s="1630"/>
      <c r="AH255" s="1637">
        <v>0</v>
      </c>
    </row>
    <row s="1641" customFormat="1" customHeight="1" ht="18.75" hidden="1">
      <c r="A256" s="1786" t="s">
        <v>218</v>
      </c>
      <c r="B256" s="1786" t="s">
        <v>219</v>
      </c>
      <c r="C256" s="375"/>
      <c r="D256" s="2468"/>
      <c r="E256" s="2210"/>
      <c r="F256" s="2389" t="str">
        <f>INDEX(PT_DIFFERENTIATION_VTAR,MATCH(A256,PT_DIFFERENTIATION_VTAR_ID,0))</f>
        <v>Плата за услуги по поддержанию резервной тепловой мощности при отсутствии потребления тепловой энергии</v>
      </c>
      <c r="G256" s="2433" t="str">
        <f>INDEX(PT_DIFFERENTIATION_NTAR,MATCH(B256,PT_DIFFERENTIATION_NTAR_ID,0))</f>
        <v/>
      </c>
      <c r="H256" s="1868"/>
      <c r="I256" s="1745"/>
      <c r="J256" s="1779"/>
      <c r="K256" s="1784"/>
      <c r="L256" s="1868" t="s">
        <v>331</v>
      </c>
      <c r="M256" s="347"/>
      <c r="N256" s="340"/>
      <c r="O256" s="1630"/>
      <c r="P256" s="1630"/>
      <c r="AH256" s="1637">
        <v>0</v>
      </c>
    </row>
    <row s="1641" customFormat="1" customHeight="1" ht="18.75" hidden="1">
      <c r="A257" s="1786"/>
      <c r="B257" s="1786"/>
      <c r="C257" s="375" t="s">
        <v>1170</v>
      </c>
      <c r="D257" s="2468"/>
      <c r="E257" s="2210"/>
      <c r="F257" s="2389"/>
      <c r="G257" s="2433"/>
      <c r="H257" s="1506"/>
      <c r="I257" s="657" t="s">
        <v>1169</v>
      </c>
      <c r="J257" s="577"/>
      <c r="K257" s="1506"/>
      <c r="L257" s="220"/>
      <c r="M257" s="347"/>
      <c r="N257" s="340"/>
      <c r="O257" s="1630"/>
      <c r="P257" s="1630"/>
      <c r="AH257" s="1637">
        <v>0</v>
      </c>
    </row>
    <row s="1641" customFormat="1" customHeight="1" ht="0.75" hidden="1">
      <c r="A258" s="1786"/>
      <c r="B258" s="1786"/>
      <c r="C258" s="375" t="s">
        <v>1179</v>
      </c>
      <c r="D258" s="2468"/>
      <c r="E258" s="2210"/>
      <c r="F258" s="2389"/>
      <c r="G258" s="406"/>
      <c r="H258" s="1506"/>
      <c r="I258" s="657"/>
      <c r="J258" s="577"/>
      <c r="K258" s="1506"/>
      <c r="L258" s="220"/>
      <c r="M258" s="347"/>
      <c r="N258" s="340"/>
      <c r="O258" s="1630"/>
      <c r="P258" s="1630"/>
      <c r="AH258" s="1637">
        <v>0</v>
      </c>
    </row>
    <row s="1641" customFormat="1" customHeight="1" ht="18.75" hidden="1">
      <c r="A259" s="1786" t="s">
        <v>224</v>
      </c>
      <c r="B259" s="1786" t="s">
        <v>225</v>
      </c>
      <c r="C259" s="375"/>
      <c r="D259" s="2468"/>
      <c r="E259" s="2210"/>
      <c r="F259" s="2389" t="str">
        <f>INDEX(PT_DIFFERENTIATION_VTAR,MATCH(A259,PT_DIFFERENTIATION_VTAR_ID,0))</f>
        <v>Плата за подключение (технологическое присоединение) к системе теплоснабжения</v>
      </c>
      <c r="G259" s="2433" t="str">
        <f>INDEX(PT_DIFFERENTIATION_NTAR,MATCH(B259,PT_DIFFERENTIATION_NTAR_ID,0))</f>
        <v/>
      </c>
      <c r="H259" s="1868"/>
      <c r="I259" s="1745"/>
      <c r="J259" s="1779"/>
      <c r="K259" s="1784"/>
      <c r="L259" s="1868" t="s">
        <v>331</v>
      </c>
      <c r="M259" s="347"/>
      <c r="N259" s="340"/>
      <c r="O259" s="1630"/>
      <c r="P259" s="1630"/>
      <c r="AH259" s="1637">
        <v>0</v>
      </c>
    </row>
    <row s="1641" customFormat="1" customHeight="1" ht="18.75" hidden="1">
      <c r="A260" s="1786"/>
      <c r="B260" s="1786"/>
      <c r="C260" s="375" t="s">
        <v>1170</v>
      </c>
      <c r="D260" s="2468"/>
      <c r="E260" s="2210"/>
      <c r="F260" s="2389"/>
      <c r="G260" s="2433"/>
      <c r="H260" s="1506"/>
      <c r="I260" s="657" t="s">
        <v>1169</v>
      </c>
      <c r="J260" s="577"/>
      <c r="K260" s="1506"/>
      <c r="L260" s="220"/>
      <c r="M260" s="347"/>
      <c r="N260" s="340"/>
      <c r="O260" s="1630"/>
      <c r="P260" s="1630"/>
      <c r="AH260" s="1637">
        <v>0</v>
      </c>
    </row>
    <row s="1641" customFormat="1" customHeight="1" ht="0.75" hidden="1">
      <c r="A261" s="1786"/>
      <c r="B261" s="1786"/>
      <c r="C261" s="375" t="s">
        <v>1179</v>
      </c>
      <c r="D261" s="2468"/>
      <c r="E261" s="2210"/>
      <c r="F261" s="2389"/>
      <c r="G261" s="406"/>
      <c r="H261" s="1506"/>
      <c r="I261" s="657"/>
      <c r="J261" s="577"/>
      <c r="K261" s="1506"/>
      <c r="L261" s="220"/>
      <c r="M261" s="347"/>
      <c r="N261" s="340"/>
      <c r="O261" s="1630"/>
      <c r="P261" s="1630"/>
      <c r="AH261" s="1637">
        <v>0</v>
      </c>
    </row>
    <row s="1641" customFormat="1" customHeight="1" ht="18.75" hidden="1">
      <c r="A262" s="1786" t="s">
        <v>230</v>
      </c>
      <c r="B262" s="1786" t="s">
        <v>231</v>
      </c>
      <c r="C262" s="375"/>
      <c r="D262" s="2468"/>
      <c r="E262" s="2210"/>
      <c r="F262" s="2389" t="str">
        <f>INDEX(PT_DIFFERENTIATION_VTAR,MATCH(A262,PT_DIFFERENTIATION_VTAR_ID,0))</f>
        <v>Плата за подключение (технологическое присоединение) к системе теплоснабжения (индивидуальная)</v>
      </c>
      <c r="G262" s="2433" t="str">
        <f>INDEX(PT_DIFFERENTIATION_NTAR,MATCH(B262,PT_DIFFERENTIATION_NTAR_ID,0))</f>
        <v/>
      </c>
      <c r="H262" s="1995"/>
      <c r="I262" s="1745"/>
      <c r="J262" s="1779"/>
      <c r="K262" s="1784"/>
      <c r="L262" s="1995" t="s">
        <v>331</v>
      </c>
      <c r="M262" s="347"/>
      <c r="N262" s="340"/>
      <c r="O262" s="1630"/>
      <c r="P262" s="1630"/>
      <c r="AH262" s="1637">
        <v>0</v>
      </c>
    </row>
    <row s="1641" customFormat="1" customHeight="1" ht="18.75" hidden="1">
      <c r="A263" s="1786"/>
      <c r="B263" s="1786"/>
      <c r="C263" s="375" t="s">
        <v>1170</v>
      </c>
      <c r="D263" s="2468"/>
      <c r="E263" s="2210"/>
      <c r="F263" s="2389"/>
      <c r="G263" s="2433"/>
      <c r="H263" s="1506"/>
      <c r="I263" s="657" t="s">
        <v>1169</v>
      </c>
      <c r="J263" s="577"/>
      <c r="K263" s="1506"/>
      <c r="L263" s="220"/>
      <c r="M263" s="347"/>
      <c r="N263" s="340"/>
      <c r="O263" s="1630"/>
      <c r="P263" s="1630"/>
      <c r="AH263" s="1637">
        <v>0</v>
      </c>
    </row>
    <row s="1641" customFormat="1" customHeight="1" ht="0.75" hidden="1">
      <c r="A264" s="1786"/>
      <c r="B264" s="1786"/>
      <c r="C264" s="375" t="s">
        <v>1179</v>
      </c>
      <c r="D264" s="2468"/>
      <c r="E264" s="2210"/>
      <c r="F264" s="2389"/>
      <c r="G264" s="406"/>
      <c r="H264" s="1506"/>
      <c r="I264" s="657"/>
      <c r="J264" s="577"/>
      <c r="K264" s="1506"/>
      <c r="L264" s="220"/>
      <c r="M264" s="347"/>
      <c r="N264" s="340"/>
      <c r="O264" s="1630"/>
      <c r="P264" s="1630"/>
      <c r="AH264" s="1637">
        <v>0</v>
      </c>
    </row>
    <row s="1641" customFormat="1" customHeight="1" ht="18.75" hidden="1">
      <c r="A265" s="1786" t="s">
        <v>250</v>
      </c>
      <c r="B265" s="1786" t="s">
        <v>251</v>
      </c>
      <c r="C265" s="375"/>
      <c r="D265" s="2468"/>
      <c r="E265" s="2210"/>
      <c r="F265" s="2389" t="str">
        <f>INDEX(PT_DIFFERENTIATION_VTAR,MATCH(A265,PT_DIFFERENTIATION_VTAR_ID,0))</f>
        <v>Тариф на питьевую воду (питьевое водоснабжение)</v>
      </c>
      <c r="G265" s="2433" t="str">
        <f>INDEX(PT_DIFFERENTIATION_NTAR,MATCH(B265,PT_DIFFERENTIATION_NTAR_ID,0))</f>
        <v/>
      </c>
      <c r="H265" s="1868"/>
      <c r="I265" s="1745"/>
      <c r="J265" s="1779"/>
      <c r="K265" s="1784"/>
      <c r="L265" s="1868" t="s">
        <v>331</v>
      </c>
      <c r="M265" s="347"/>
      <c r="N265" s="340"/>
      <c r="O265" s="1630"/>
      <c r="P265" s="1630"/>
      <c r="AH265" s="1637">
        <v>0</v>
      </c>
    </row>
    <row s="1641" customFormat="1" customHeight="1" ht="18.75" hidden="1">
      <c r="A266" s="1786"/>
      <c r="B266" s="1786"/>
      <c r="C266" s="375" t="s">
        <v>1170</v>
      </c>
      <c r="D266" s="2468"/>
      <c r="E266" s="2210"/>
      <c r="F266" s="2389"/>
      <c r="G266" s="2433"/>
      <c r="H266" s="1506"/>
      <c r="I266" s="657" t="s">
        <v>1169</v>
      </c>
      <c r="J266" s="577"/>
      <c r="K266" s="1506"/>
      <c r="L266" s="220"/>
      <c r="M266" s="347"/>
      <c r="N266" s="340"/>
      <c r="O266" s="1630"/>
      <c r="P266" s="1630"/>
      <c r="AH266" s="1637">
        <v>0</v>
      </c>
    </row>
    <row s="1641" customFormat="1" customHeight="1" ht="0.75" hidden="1">
      <c r="A267" s="1786"/>
      <c r="B267" s="1786"/>
      <c r="C267" s="375" t="s">
        <v>1179</v>
      </c>
      <c r="D267" s="2468"/>
      <c r="E267" s="2210"/>
      <c r="F267" s="2389"/>
      <c r="G267" s="406"/>
      <c r="H267" s="1506"/>
      <c r="I267" s="657"/>
      <c r="J267" s="577"/>
      <c r="K267" s="1506"/>
      <c r="L267" s="220"/>
      <c r="M267" s="347"/>
      <c r="N267" s="340"/>
      <c r="O267" s="1630"/>
      <c r="P267" s="1630"/>
      <c r="AH267" s="1637">
        <v>0</v>
      </c>
    </row>
    <row s="1641" customFormat="1" customHeight="1" ht="18.75" hidden="1">
      <c r="A268" s="1786" t="s">
        <v>255</v>
      </c>
      <c r="B268" s="1786" t="s">
        <v>256</v>
      </c>
      <c r="C268" s="375"/>
      <c r="D268" s="2468"/>
      <c r="E268" s="2210"/>
      <c r="F268" s="2389" t="str">
        <f>INDEX(PT_DIFFERENTIATION_VTAR,MATCH(A268,PT_DIFFERENTIATION_VTAR_ID,0))</f>
        <v>Тариф на техническую воду</v>
      </c>
      <c r="G268" s="2433" t="str">
        <f>INDEX(PT_DIFFERENTIATION_NTAR,MATCH(B268,PT_DIFFERENTIATION_NTAR_ID,0))</f>
        <v/>
      </c>
      <c r="H268" s="1868"/>
      <c r="I268" s="1745"/>
      <c r="J268" s="1779"/>
      <c r="K268" s="1784"/>
      <c r="L268" s="1868" t="s">
        <v>331</v>
      </c>
      <c r="M268" s="347"/>
      <c r="N268" s="340"/>
      <c r="O268" s="1630"/>
      <c r="P268" s="1630"/>
      <c r="AH268" s="1637">
        <v>0</v>
      </c>
    </row>
    <row s="1641" customFormat="1" customHeight="1" ht="18.75" hidden="1">
      <c r="A269" s="1786"/>
      <c r="B269" s="1786"/>
      <c r="C269" s="375" t="s">
        <v>1170</v>
      </c>
      <c r="D269" s="2468"/>
      <c r="E269" s="2210"/>
      <c r="F269" s="2389"/>
      <c r="G269" s="2433"/>
      <c r="H269" s="1506"/>
      <c r="I269" s="657" t="s">
        <v>1169</v>
      </c>
      <c r="J269" s="577"/>
      <c r="K269" s="1506"/>
      <c r="L269" s="220"/>
      <c r="M269" s="347"/>
      <c r="N269" s="340"/>
      <c r="O269" s="1630"/>
      <c r="P269" s="1630"/>
      <c r="AH269" s="1637">
        <v>0</v>
      </c>
    </row>
    <row s="1641" customFormat="1" customHeight="1" ht="0.75" hidden="1">
      <c r="A270" s="1786"/>
      <c r="B270" s="1786"/>
      <c r="C270" s="375" t="s">
        <v>1179</v>
      </c>
      <c r="D270" s="2468"/>
      <c r="E270" s="2210"/>
      <c r="F270" s="2389"/>
      <c r="G270" s="406"/>
      <c r="H270" s="1506"/>
      <c r="I270" s="657"/>
      <c r="J270" s="577"/>
      <c r="K270" s="1506"/>
      <c r="L270" s="220"/>
      <c r="M270" s="347"/>
      <c r="N270" s="340"/>
      <c r="O270" s="1630"/>
      <c r="P270" s="1630"/>
      <c r="AH270" s="1637">
        <v>0</v>
      </c>
    </row>
    <row s="1641" customFormat="1" customHeight="1" ht="18.75" hidden="1">
      <c r="A271" s="1786" t="s">
        <v>260</v>
      </c>
      <c r="B271" s="1786" t="s">
        <v>261</v>
      </c>
      <c r="C271" s="375"/>
      <c r="D271" s="2468"/>
      <c r="E271" s="2210"/>
      <c r="F271" s="2389" t="str">
        <f>INDEX(PT_DIFFERENTIATION_VTAR,MATCH(A271,PT_DIFFERENTIATION_VTAR_ID,0))</f>
        <v>Тариф на транспортировку воды</v>
      </c>
      <c r="G271" s="2433" t="str">
        <f>INDEX(PT_DIFFERENTIATION_NTAR,MATCH(B271,PT_DIFFERENTIATION_NTAR_ID,0))</f>
        <v/>
      </c>
      <c r="H271" s="1868"/>
      <c r="I271" s="1745"/>
      <c r="J271" s="1779"/>
      <c r="K271" s="1784"/>
      <c r="L271" s="1868" t="s">
        <v>331</v>
      </c>
      <c r="M271" s="347"/>
      <c r="N271" s="340"/>
      <c r="O271" s="1630"/>
      <c r="P271" s="1630"/>
      <c r="AH271" s="1637">
        <v>0</v>
      </c>
    </row>
    <row s="1641" customFormat="1" customHeight="1" ht="18.75" hidden="1">
      <c r="A272" s="1786"/>
      <c r="B272" s="1786"/>
      <c r="C272" s="375" t="s">
        <v>1170</v>
      </c>
      <c r="D272" s="2468"/>
      <c r="E272" s="2210"/>
      <c r="F272" s="2389"/>
      <c r="G272" s="2433"/>
      <c r="H272" s="1506"/>
      <c r="I272" s="657" t="s">
        <v>1169</v>
      </c>
      <c r="J272" s="577"/>
      <c r="K272" s="1506"/>
      <c r="L272" s="220"/>
      <c r="M272" s="347"/>
      <c r="N272" s="340"/>
      <c r="O272" s="1630"/>
      <c r="P272" s="1630"/>
      <c r="AH272" s="1637">
        <v>0</v>
      </c>
    </row>
    <row s="1641" customFormat="1" customHeight="1" ht="0.75" hidden="1">
      <c r="A273" s="1786"/>
      <c r="B273" s="1786"/>
      <c r="C273" s="375" t="s">
        <v>1179</v>
      </c>
      <c r="D273" s="2468"/>
      <c r="E273" s="2210"/>
      <c r="F273" s="2389"/>
      <c r="G273" s="406"/>
      <c r="H273" s="1506"/>
      <c r="I273" s="657"/>
      <c r="J273" s="577"/>
      <c r="K273" s="1506"/>
      <c r="L273" s="220"/>
      <c r="M273" s="347"/>
      <c r="N273" s="340"/>
      <c r="O273" s="1630"/>
      <c r="P273" s="1630"/>
      <c r="AH273" s="1637">
        <v>0</v>
      </c>
    </row>
    <row s="1641" customFormat="1" customHeight="1" ht="18.75" hidden="1">
      <c r="A274" s="1786" t="s">
        <v>265</v>
      </c>
      <c r="B274" s="1786" t="s">
        <v>266</v>
      </c>
      <c r="C274" s="375"/>
      <c r="D274" s="2468"/>
      <c r="E274" s="2210"/>
      <c r="F274" s="2389" t="str">
        <f>INDEX(PT_DIFFERENTIATION_VTAR,MATCH(A274,PT_DIFFERENTIATION_VTAR_ID,0))</f>
        <v>Тариф на подвоз воды</v>
      </c>
      <c r="G274" s="2433" t="str">
        <f>INDEX(PT_DIFFERENTIATION_NTAR,MATCH(B274,PT_DIFFERENTIATION_NTAR_ID,0))</f>
        <v/>
      </c>
      <c r="H274" s="1868"/>
      <c r="I274" s="1745"/>
      <c r="J274" s="1779"/>
      <c r="K274" s="1784"/>
      <c r="L274" s="1868" t="s">
        <v>331</v>
      </c>
      <c r="M274" s="347"/>
      <c r="N274" s="340"/>
      <c r="O274" s="1630"/>
      <c r="P274" s="1630"/>
      <c r="AH274" s="1637">
        <v>0</v>
      </c>
    </row>
    <row s="1641" customFormat="1" customHeight="1" ht="18.75" hidden="1">
      <c r="A275" s="1786"/>
      <c r="B275" s="1786"/>
      <c r="C275" s="375" t="s">
        <v>1170</v>
      </c>
      <c r="D275" s="2468"/>
      <c r="E275" s="2210"/>
      <c r="F275" s="2389"/>
      <c r="G275" s="2433"/>
      <c r="H275" s="1506"/>
      <c r="I275" s="657" t="s">
        <v>1169</v>
      </c>
      <c r="J275" s="577"/>
      <c r="K275" s="1506"/>
      <c r="L275" s="220"/>
      <c r="M275" s="347"/>
      <c r="N275" s="340"/>
      <c r="O275" s="1630"/>
      <c r="P275" s="1630"/>
      <c r="AH275" s="1637">
        <v>0</v>
      </c>
    </row>
    <row s="1641" customFormat="1" customHeight="1" ht="0.75" hidden="1">
      <c r="A276" s="1786"/>
      <c r="B276" s="1786"/>
      <c r="C276" s="375" t="s">
        <v>1179</v>
      </c>
      <c r="D276" s="2468"/>
      <c r="E276" s="2210"/>
      <c r="F276" s="2389"/>
      <c r="G276" s="406"/>
      <c r="H276" s="1506"/>
      <c r="I276" s="657"/>
      <c r="J276" s="577"/>
      <c r="K276" s="1506"/>
      <c r="L276" s="220"/>
      <c r="M276" s="347"/>
      <c r="N276" s="340"/>
      <c r="O276" s="1630"/>
      <c r="P276" s="1630"/>
      <c r="AH276" s="1637">
        <v>0</v>
      </c>
    </row>
    <row s="1641" customFormat="1" customHeight="1" ht="18.75" hidden="1">
      <c r="A277" s="1786" t="s">
        <v>270</v>
      </c>
      <c r="B277" s="1786" t="s">
        <v>271</v>
      </c>
      <c r="C277" s="375"/>
      <c r="D277" s="2468"/>
      <c r="E277" s="2210"/>
      <c r="F277" s="2389" t="str">
        <f>INDEX(PT_DIFFERENTIATION_VTAR,MATCH(A277,PT_DIFFERENTIATION_VTAR_ID,0))</f>
        <v>Тариф на подключение (технологическое присоединение) к централизованной системе холодного водоснабжения</v>
      </c>
      <c r="G277" s="2433" t="str">
        <f>INDEX(PT_DIFFERENTIATION_NTAR,MATCH(B277,PT_DIFFERENTIATION_NTAR_ID,0))</f>
        <v/>
      </c>
      <c r="H277" s="1868"/>
      <c r="I277" s="1745"/>
      <c r="J277" s="1779"/>
      <c r="K277" s="1784"/>
      <c r="L277" s="1868" t="s">
        <v>331</v>
      </c>
      <c r="M277" s="347"/>
      <c r="N277" s="340"/>
      <c r="O277" s="1630"/>
      <c r="P277" s="1630"/>
      <c r="AH277" s="1637">
        <v>0</v>
      </c>
    </row>
    <row s="1641" customFormat="1" customHeight="1" ht="18.75" hidden="1">
      <c r="A278" s="1786"/>
      <c r="B278" s="1786"/>
      <c r="C278" s="375" t="s">
        <v>1170</v>
      </c>
      <c r="D278" s="2468"/>
      <c r="E278" s="2210"/>
      <c r="F278" s="2389"/>
      <c r="G278" s="2433"/>
      <c r="H278" s="1506"/>
      <c r="I278" s="657" t="s">
        <v>1169</v>
      </c>
      <c r="J278" s="577"/>
      <c r="K278" s="1506"/>
      <c r="L278" s="220"/>
      <c r="M278" s="347"/>
      <c r="N278" s="340"/>
      <c r="O278" s="1630"/>
      <c r="P278" s="1630"/>
      <c r="AH278" s="1637">
        <v>0</v>
      </c>
    </row>
    <row s="1641" customFormat="1" customHeight="1" ht="0.75" hidden="1">
      <c r="A279" s="1786"/>
      <c r="B279" s="1786"/>
      <c r="C279" s="375" t="s">
        <v>1179</v>
      </c>
      <c r="D279" s="2468"/>
      <c r="E279" s="2210"/>
      <c r="F279" s="2389"/>
      <c r="G279" s="406"/>
      <c r="H279" s="1506"/>
      <c r="I279" s="657"/>
      <c r="J279" s="577"/>
      <c r="K279" s="1506"/>
      <c r="L279" s="220"/>
      <c r="M279" s="347"/>
      <c r="N279" s="340"/>
      <c r="O279" s="1630"/>
      <c r="P279" s="1630"/>
      <c r="AH279" s="1637">
        <v>0</v>
      </c>
    </row>
    <row s="1641" customFormat="1" customHeight="1" ht="18.75" hidden="1">
      <c r="A280" s="1786" t="s">
        <v>275</v>
      </c>
      <c r="B280" s="1786" t="s">
        <v>276</v>
      </c>
      <c r="C280" s="375"/>
      <c r="D280" s="2468"/>
      <c r="E280" s="2210"/>
      <c r="F280" s="2389" t="str">
        <f>INDEX(PT_DIFFERENTIATION_VTAR,MATCH(A280,PT_DIFFERENTIATION_VTAR_ID,0))</f>
        <v>Тариф на горячую воду (горячее водоснабжение)</v>
      </c>
      <c r="G280" s="2433" t="str">
        <f>INDEX(PT_DIFFERENTIATION_NTAR,MATCH(B280,PT_DIFFERENTIATION_NTAR_ID,0))</f>
        <v/>
      </c>
      <c r="H280" s="1868"/>
      <c r="I280" s="1745"/>
      <c r="J280" s="1779"/>
      <c r="K280" s="1784"/>
      <c r="L280" s="1868" t="s">
        <v>331</v>
      </c>
      <c r="M280" s="347"/>
      <c r="N280" s="340"/>
      <c r="O280" s="1630"/>
      <c r="P280" s="1630"/>
      <c r="AH280" s="1637">
        <v>0</v>
      </c>
    </row>
    <row s="1641" customFormat="1" customHeight="1" ht="18.75" hidden="1">
      <c r="A281" s="1786"/>
      <c r="B281" s="1786"/>
      <c r="C281" s="375" t="s">
        <v>1170</v>
      </c>
      <c r="D281" s="2468"/>
      <c r="E281" s="2210"/>
      <c r="F281" s="2389"/>
      <c r="G281" s="2433"/>
      <c r="H281" s="1506"/>
      <c r="I281" s="657" t="s">
        <v>1169</v>
      </c>
      <c r="J281" s="577"/>
      <c r="K281" s="1506"/>
      <c r="L281" s="220"/>
      <c r="M281" s="347"/>
      <c r="N281" s="340"/>
      <c r="O281" s="1630"/>
      <c r="P281" s="1630"/>
      <c r="AH281" s="1637">
        <v>0</v>
      </c>
    </row>
    <row s="1641" customFormat="1" customHeight="1" ht="0.75" hidden="1">
      <c r="A282" s="1786"/>
      <c r="B282" s="1786"/>
      <c r="C282" s="375" t="s">
        <v>1179</v>
      </c>
      <c r="D282" s="2468"/>
      <c r="E282" s="2210"/>
      <c r="F282" s="2389"/>
      <c r="G282" s="406"/>
      <c r="H282" s="1506"/>
      <c r="I282" s="657"/>
      <c r="J282" s="577"/>
      <c r="K282" s="1506"/>
      <c r="L282" s="220"/>
      <c r="M282" s="347"/>
      <c r="N282" s="340"/>
      <c r="O282" s="1630"/>
      <c r="P282" s="1630"/>
      <c r="AH282" s="1637">
        <v>0</v>
      </c>
    </row>
    <row s="1641" customFormat="1" customHeight="1" ht="18.75" hidden="1">
      <c r="A283" s="1786" t="s">
        <v>280</v>
      </c>
      <c r="B283" s="1786" t="s">
        <v>281</v>
      </c>
      <c r="C283" s="375"/>
      <c r="D283" s="2468"/>
      <c r="E283" s="2210"/>
      <c r="F283" s="2389" t="str">
        <f>INDEX(PT_DIFFERENTIATION_VTAR,MATCH(A283,PT_DIFFERENTIATION_VTAR_ID,0))</f>
        <v>Тариф на транспортировку горячей воды</v>
      </c>
      <c r="G283" s="2433" t="str">
        <f>INDEX(PT_DIFFERENTIATION_NTAR,MATCH(B283,PT_DIFFERENTIATION_NTAR_ID,0))</f>
        <v/>
      </c>
      <c r="H283" s="1868"/>
      <c r="I283" s="1745"/>
      <c r="J283" s="1779"/>
      <c r="K283" s="1784"/>
      <c r="L283" s="1868" t="s">
        <v>331</v>
      </c>
      <c r="M283" s="347"/>
      <c r="N283" s="340"/>
      <c r="O283" s="1630"/>
      <c r="P283" s="1630"/>
      <c r="AH283" s="1637">
        <v>0</v>
      </c>
    </row>
    <row s="1641" customFormat="1" customHeight="1" ht="18.75" hidden="1">
      <c r="A284" s="1786"/>
      <c r="B284" s="1786"/>
      <c r="C284" s="375" t="s">
        <v>1170</v>
      </c>
      <c r="D284" s="2468"/>
      <c r="E284" s="2210"/>
      <c r="F284" s="2389"/>
      <c r="G284" s="2433"/>
      <c r="H284" s="1506"/>
      <c r="I284" s="657" t="s">
        <v>1169</v>
      </c>
      <c r="J284" s="577"/>
      <c r="K284" s="1506"/>
      <c r="L284" s="220"/>
      <c r="M284" s="347"/>
      <c r="N284" s="340"/>
      <c r="O284" s="1630"/>
      <c r="P284" s="1630"/>
      <c r="AH284" s="1637">
        <v>0</v>
      </c>
    </row>
    <row s="1641" customFormat="1" customHeight="1" ht="0.75" hidden="1">
      <c r="A285" s="1786"/>
      <c r="B285" s="1786"/>
      <c r="C285" s="375" t="s">
        <v>1179</v>
      </c>
      <c r="D285" s="2468"/>
      <c r="E285" s="2210"/>
      <c r="F285" s="2389"/>
      <c r="G285" s="406"/>
      <c r="H285" s="1506"/>
      <c r="I285" s="657"/>
      <c r="J285" s="577"/>
      <c r="K285" s="1506"/>
      <c r="L285" s="220"/>
      <c r="M285" s="347"/>
      <c r="N285" s="340"/>
      <c r="O285" s="1630"/>
      <c r="P285" s="1630"/>
      <c r="AH285" s="1637">
        <v>0</v>
      </c>
    </row>
    <row s="1641" customFormat="1" customHeight="1" ht="18.75" hidden="1">
      <c r="A286" s="1786" t="s">
        <v>285</v>
      </c>
      <c r="B286" s="1786" t="s">
        <v>286</v>
      </c>
      <c r="C286" s="375"/>
      <c r="D286" s="2468"/>
      <c r="E286" s="2210"/>
      <c r="F286" s="2389" t="str">
        <f>INDEX(PT_DIFFERENTIATION_VTAR,MATCH(A286,PT_DIFFERENTIATION_VTAR_ID,0))</f>
        <v>Тариф на подключение (технологическое присоединение) к централизованной системе горячего водоснабжения</v>
      </c>
      <c r="G286" s="2433" t="str">
        <f>INDEX(PT_DIFFERENTIATION_NTAR,MATCH(B286,PT_DIFFERENTIATION_NTAR_ID,0))</f>
        <v/>
      </c>
      <c r="H286" s="1868"/>
      <c r="I286" s="1745"/>
      <c r="J286" s="1779"/>
      <c r="K286" s="1784"/>
      <c r="L286" s="1868" t="s">
        <v>331</v>
      </c>
      <c r="M286" s="347"/>
      <c r="N286" s="340"/>
      <c r="O286" s="1630"/>
      <c r="P286" s="1630"/>
      <c r="AH286" s="1637">
        <v>0</v>
      </c>
    </row>
    <row s="1641" customFormat="1" customHeight="1" ht="18.75" hidden="1">
      <c r="A287" s="1786"/>
      <c r="B287" s="1786"/>
      <c r="C287" s="375" t="s">
        <v>1170</v>
      </c>
      <c r="D287" s="2468"/>
      <c r="E287" s="2210"/>
      <c r="F287" s="2389"/>
      <c r="G287" s="2433"/>
      <c r="H287" s="1506"/>
      <c r="I287" s="657" t="s">
        <v>1169</v>
      </c>
      <c r="J287" s="577"/>
      <c r="K287" s="1506"/>
      <c r="L287" s="220"/>
      <c r="M287" s="347"/>
      <c r="N287" s="340"/>
      <c r="O287" s="1630"/>
      <c r="P287" s="1630"/>
      <c r="AH287" s="1637">
        <v>0</v>
      </c>
    </row>
    <row s="1641" customFormat="1" customHeight="1" ht="0.75" hidden="1">
      <c r="A288" s="1786"/>
      <c r="B288" s="1786"/>
      <c r="C288" s="375" t="s">
        <v>1179</v>
      </c>
      <c r="D288" s="2468"/>
      <c r="E288" s="2210"/>
      <c r="F288" s="2389"/>
      <c r="G288" s="406"/>
      <c r="H288" s="1506"/>
      <c r="I288" s="657"/>
      <c r="J288" s="577"/>
      <c r="K288" s="1506"/>
      <c r="L288" s="220"/>
      <c r="M288" s="347"/>
      <c r="N288" s="340"/>
      <c r="O288" s="1630"/>
      <c r="P288" s="1630"/>
      <c r="AH288" s="1637">
        <v>0</v>
      </c>
    </row>
    <row s="1641" customFormat="1" customHeight="1" ht="18.75" hidden="1">
      <c r="A289" s="1786" t="s">
        <v>290</v>
      </c>
      <c r="B289" s="1786" t="s">
        <v>291</v>
      </c>
      <c r="C289" s="375"/>
      <c r="D289" s="2468"/>
      <c r="E289" s="2210"/>
      <c r="F289" s="2389" t="str">
        <f>INDEX(PT_DIFFERENTIATION_VTAR,MATCH(A289,PT_DIFFERENTIATION_VTAR_ID,0))</f>
        <v>Тариф на водоотведение</v>
      </c>
      <c r="G289" s="2433" t="str">
        <f>INDEX(PT_DIFFERENTIATION_NTAR,MATCH(B289,PT_DIFFERENTIATION_NTAR_ID,0))</f>
        <v/>
      </c>
      <c r="H289" s="1868"/>
      <c r="I289" s="1745"/>
      <c r="J289" s="1779"/>
      <c r="K289" s="1784"/>
      <c r="L289" s="1868" t="s">
        <v>331</v>
      </c>
      <c r="M289" s="347"/>
      <c r="N289" s="340"/>
      <c r="O289" s="1630"/>
      <c r="P289" s="1630"/>
      <c r="AH289" s="1637">
        <v>0</v>
      </c>
    </row>
    <row s="1641" customFormat="1" customHeight="1" ht="18.75" hidden="1">
      <c r="A290" s="1786"/>
      <c r="B290" s="1786"/>
      <c r="C290" s="375" t="s">
        <v>1170</v>
      </c>
      <c r="D290" s="2468"/>
      <c r="E290" s="2210"/>
      <c r="F290" s="2389"/>
      <c r="G290" s="2433"/>
      <c r="H290" s="1506"/>
      <c r="I290" s="657" t="s">
        <v>1169</v>
      </c>
      <c r="J290" s="577"/>
      <c r="K290" s="1506"/>
      <c r="L290" s="220"/>
      <c r="M290" s="347"/>
      <c r="N290" s="340"/>
      <c r="O290" s="1630"/>
      <c r="P290" s="1630"/>
      <c r="AH290" s="1637">
        <v>0</v>
      </c>
    </row>
    <row s="1641" customFormat="1" customHeight="1" ht="0.75" hidden="1">
      <c r="A291" s="1786"/>
      <c r="B291" s="1786"/>
      <c r="C291" s="375" t="s">
        <v>1179</v>
      </c>
      <c r="D291" s="2468"/>
      <c r="E291" s="2210"/>
      <c r="F291" s="2389"/>
      <c r="G291" s="406"/>
      <c r="H291" s="1506"/>
      <c r="I291" s="657"/>
      <c r="J291" s="577"/>
      <c r="K291" s="1506"/>
      <c r="L291" s="220"/>
      <c r="M291" s="347"/>
      <c r="N291" s="340"/>
      <c r="O291" s="1630"/>
      <c r="P291" s="1630"/>
      <c r="AH291" s="1637">
        <v>0</v>
      </c>
    </row>
    <row s="1641" customFormat="1" customHeight="1" ht="18.75" hidden="1">
      <c r="A292" s="1786" t="s">
        <v>295</v>
      </c>
      <c r="B292" s="1786" t="s">
        <v>296</v>
      </c>
      <c r="C292" s="375"/>
      <c r="D292" s="2468"/>
      <c r="E292" s="2210"/>
      <c r="F292" s="2389" t="str">
        <f>INDEX(PT_DIFFERENTIATION_VTAR,MATCH(A292,PT_DIFFERENTIATION_VTAR_ID,0))</f>
        <v>Тариф на транспортировку сточных вод</v>
      </c>
      <c r="G292" s="2433" t="str">
        <f>INDEX(PT_DIFFERENTIATION_NTAR,MATCH(B292,PT_DIFFERENTIATION_NTAR_ID,0))</f>
        <v/>
      </c>
      <c r="H292" s="1868"/>
      <c r="I292" s="1745"/>
      <c r="J292" s="1779"/>
      <c r="K292" s="1784"/>
      <c r="L292" s="1868" t="s">
        <v>331</v>
      </c>
      <c r="M292" s="347"/>
      <c r="N292" s="340"/>
      <c r="O292" s="1630"/>
      <c r="P292" s="1630"/>
      <c r="AH292" s="1637">
        <v>0</v>
      </c>
    </row>
    <row s="1641" customFormat="1" customHeight="1" ht="18.75" hidden="1">
      <c r="A293" s="1786"/>
      <c r="B293" s="1786"/>
      <c r="C293" s="375" t="s">
        <v>1170</v>
      </c>
      <c r="D293" s="2468"/>
      <c r="E293" s="2210"/>
      <c r="F293" s="2389"/>
      <c r="G293" s="2433"/>
      <c r="H293" s="1506"/>
      <c r="I293" s="657" t="s">
        <v>1169</v>
      </c>
      <c r="J293" s="577"/>
      <c r="K293" s="1506"/>
      <c r="L293" s="220"/>
      <c r="M293" s="347"/>
      <c r="N293" s="340"/>
      <c r="O293" s="1630"/>
      <c r="P293" s="1630"/>
      <c r="AH293" s="1637">
        <v>0</v>
      </c>
    </row>
    <row s="1641" customFormat="1" customHeight="1" ht="0.75" hidden="1">
      <c r="A294" s="1786"/>
      <c r="B294" s="1786"/>
      <c r="C294" s="375" t="s">
        <v>1179</v>
      </c>
      <c r="D294" s="2468"/>
      <c r="E294" s="2210"/>
      <c r="F294" s="2389"/>
      <c r="G294" s="406"/>
      <c r="H294" s="1506"/>
      <c r="I294" s="657"/>
      <c r="J294" s="577"/>
      <c r="K294" s="1506"/>
      <c r="L294" s="220"/>
      <c r="M294" s="347"/>
      <c r="N294" s="340"/>
      <c r="O294" s="1630"/>
      <c r="P294" s="1630"/>
      <c r="AH294" s="1637">
        <v>0</v>
      </c>
    </row>
    <row s="1641" customFormat="1" customHeight="1" ht="18.75" hidden="1">
      <c r="A295" s="1786" t="s">
        <v>300</v>
      </c>
      <c r="B295" s="1786" t="s">
        <v>301</v>
      </c>
      <c r="C295" s="375"/>
      <c r="D295" s="2468"/>
      <c r="E295" s="2210"/>
      <c r="F295" s="2389" t="str">
        <f>INDEX(PT_DIFFERENTIATION_VTAR,MATCH(A295,PT_DIFFERENTIATION_VTAR_ID,0))</f>
        <v>Тариф на подключение (технологическое присоединение) к централизованной системе водоотведения</v>
      </c>
      <c r="G295" s="2433" t="str">
        <f>INDEX(PT_DIFFERENTIATION_NTAR,MATCH(B295,PT_DIFFERENTIATION_NTAR_ID,0))</f>
        <v/>
      </c>
      <c r="H295" s="1868"/>
      <c r="I295" s="1745"/>
      <c r="J295" s="1779"/>
      <c r="K295" s="1784"/>
      <c r="L295" s="1868" t="s">
        <v>331</v>
      </c>
      <c r="M295" s="347"/>
      <c r="N295" s="340"/>
      <c r="O295" s="1630"/>
      <c r="P295" s="1630"/>
      <c r="AH295" s="1637">
        <v>0</v>
      </c>
    </row>
    <row s="1641" customFormat="1" customHeight="1" ht="18.75" hidden="1">
      <c r="A296" s="1786"/>
      <c r="B296" s="1786"/>
      <c r="C296" s="375" t="s">
        <v>1170</v>
      </c>
      <c r="D296" s="2468"/>
      <c r="E296" s="2210"/>
      <c r="F296" s="2389"/>
      <c r="G296" s="2433"/>
      <c r="H296" s="1506"/>
      <c r="I296" s="657" t="s">
        <v>1169</v>
      </c>
      <c r="J296" s="577"/>
      <c r="K296" s="1506"/>
      <c r="L296" s="220"/>
      <c r="M296" s="347"/>
      <c r="N296" s="340"/>
      <c r="O296" s="1630"/>
      <c r="P296" s="1630"/>
      <c r="AH296" s="1637">
        <v>0</v>
      </c>
    </row>
    <row s="1641" customFormat="1" customHeight="1" ht="1.05">
      <c r="A297" s="1786"/>
      <c r="B297" s="1786"/>
      <c r="C297" s="375" t="s">
        <v>1179</v>
      </c>
      <c r="D297" s="2468"/>
      <c r="E297" s="2210"/>
      <c r="F297" s="2389"/>
      <c r="G297" s="406"/>
      <c r="H297" s="1506"/>
      <c r="I297" s="657"/>
      <c r="J297" s="577"/>
      <c r="K297" s="1506"/>
      <c r="L297" s="220"/>
      <c r="M297" s="347"/>
      <c r="N297" s="340"/>
      <c r="O297" s="1630"/>
      <c r="P297" s="1630"/>
      <c r="AH297" s="1637">
        <v>1</v>
      </c>
    </row>
    <row customHeight="1" ht="27.299999999999997">
      <c r="A298" s="1786"/>
      <c r="B298" s="1786"/>
      <c r="D298" s="382"/>
      <c r="E298" s="153" t="s">
        <v>113</v>
      </c>
      <c r="F29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98" s="2466"/>
      <c r="H298" s="2466"/>
      <c r="I298" s="2466"/>
      <c r="J298" s="2466"/>
      <c r="K298" s="2466"/>
      <c r="L298" s="2466"/>
      <c r="M298" s="303"/>
      <c r="N298" s="340"/>
      <c r="AH298" s="380">
        <v>26</v>
      </c>
    </row>
    <row s="1641" customFormat="1" customHeight="1" ht="60.75" hidden="1">
      <c r="A299" s="1786" t="s">
        <v>157</v>
      </c>
      <c r="B299" s="1786" t="s">
        <v>158</v>
      </c>
      <c r="C299" s="375"/>
      <c r="D299" s="2468"/>
      <c r="E299" s="2210"/>
      <c r="F299" s="2389" t="str">
        <f>INDEX(PT_DIFFERENTIATION_VTAR,MATCH(A299,PT_DIFFERENTIATION_VTAR_ID,0))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9" s="2433" t="str">
        <f>INDEX(PT_DIFFERENTIATION_NTAR,MATCH(B299,PT_DIFFERENTIATION_NTAR_ID,0))</f>
        <v/>
      </c>
      <c r="H299" s="1868"/>
      <c r="I299" s="1745"/>
      <c r="J299" s="1779"/>
      <c r="K299" s="1784"/>
      <c r="L299" s="1868" t="s">
        <v>331</v>
      </c>
      <c r="M29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99" s="340"/>
      <c r="O299" s="1630"/>
      <c r="P299" s="1630"/>
      <c r="AH299" s="1637">
        <v>0</v>
      </c>
    </row>
    <row s="1641" customFormat="1" customHeight="1" ht="18.75" hidden="1">
      <c r="A300" s="1786"/>
      <c r="B300" s="1786"/>
      <c r="C300" s="375" t="s">
        <v>1170</v>
      </c>
      <c r="D300" s="2468"/>
      <c r="E300" s="2210"/>
      <c r="F300" s="2389"/>
      <c r="G300" s="2433"/>
      <c r="H300" s="1506"/>
      <c r="I300" s="657" t="s">
        <v>1169</v>
      </c>
      <c r="J300" s="577"/>
      <c r="K300" s="1506"/>
      <c r="L300" s="220"/>
      <c r="M300" s="2176"/>
      <c r="N300" s="340"/>
      <c r="O300" s="1630"/>
      <c r="P300" s="1630"/>
      <c r="AH300" s="1637">
        <v>0</v>
      </c>
    </row>
    <row s="1641" customFormat="1" customHeight="1" ht="0.75" hidden="1">
      <c r="A301" s="1786"/>
      <c r="B301" s="1786"/>
      <c r="C301" s="375" t="s">
        <v>1179</v>
      </c>
      <c r="D301" s="2468"/>
      <c r="E301" s="2210"/>
      <c r="F301" s="2389"/>
      <c r="G301" s="406"/>
      <c r="H301" s="1506"/>
      <c r="I301" s="657"/>
      <c r="J301" s="577"/>
      <c r="K301" s="1506"/>
      <c r="L301" s="220"/>
      <c r="M301" s="2176"/>
      <c r="N301" s="340"/>
      <c r="O301" s="1630"/>
      <c r="P301" s="1630"/>
      <c r="AH301" s="1637">
        <v>0</v>
      </c>
    </row>
    <row s="1641" customFormat="1" customHeight="1" ht="127.5">
      <c r="A302" s="1786" t="s">
        <v>165</v>
      </c>
      <c r="B302" s="1786" t="s">
        <v>166</v>
      </c>
      <c r="C302" s="375"/>
      <c r="D302" s="2468"/>
      <c r="E302" s="2210"/>
      <c r="F302" s="2389" t="str">
        <f>INDEX(PT_DIFFERENTIATION_VTAR,MATCH(A302,PT_DIFFERENTIATION_VTAR_ID,0))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2" s="2433" t="str">
        <f>INDEX(PT_DIFFERENTIATION_NTAR,MATCH(B302,PT_DIFFERENTIATION_NTAR_ID,0))</f>
        <v>Тарифы на тепловую энергию (мощность) потребителям в случае отсутствия дифференциации тарифов по схеме подключения
</v>
      </c>
      <c r="H302" s="1868"/>
      <c r="I302" s="1745">
        <v>46023</v>
      </c>
      <c r="J302" s="1779">
        <v>46387</v>
      </c>
      <c r="K302" s="1784">
        <v>0</v>
      </c>
      <c r="L302" s="1868" t="s">
        <v>331</v>
      </c>
      <c r="M302" s="2177"/>
      <c r="N302" s="340"/>
      <c r="O302" s="1630"/>
      <c r="P302" s="1630"/>
      <c r="AH302" s="1637">
        <v>0</v>
      </c>
    </row>
    <row s="1641" customFormat="1" customHeight="1" ht="56.25">
      <c r="A303" s="1829"/>
      <c r="B303" s="1829"/>
      <c r="C303" s="1693"/>
      <c r="D303" s="350"/>
      <c r="E303" s="1037"/>
      <c r="F303" s="1037"/>
      <c r="G303" s="1037"/>
      <c r="H303" s="2583" t="s">
        <v>173</v>
      </c>
      <c r="I303" s="1745">
        <v>46388</v>
      </c>
      <c r="J303" s="1779">
        <v>46752</v>
      </c>
      <c r="K303" s="1784">
        <v>0</v>
      </c>
      <c r="L303" s="2277" t="s">
        <v>331</v>
      </c>
      <c r="M303" s="2324"/>
      <c r="N303" s="624"/>
      <c r="O303" s="1630"/>
      <c r="P303" s="1630"/>
      <c r="Q303" s="1641"/>
      <c r="R303" s="1641"/>
      <c r="S303" s="1641"/>
      <c r="T303" s="1641"/>
      <c r="U303" s="1641"/>
      <c r="V303" s="1641"/>
      <c r="W303" s="1641"/>
      <c r="X303" s="1641"/>
      <c r="Y303" s="1641"/>
      <c r="Z303" s="1641"/>
      <c r="AA303" s="1641"/>
      <c r="AB303" s="1641"/>
      <c r="AC303" s="1641"/>
      <c r="AD303" s="1641"/>
      <c r="AE303" s="1641"/>
      <c r="AF303" s="1641"/>
      <c r="AG303" s="1641"/>
      <c r="AH303" s="1641">
        <v>0</v>
      </c>
    </row>
    <row s="1641" customFormat="1" customHeight="1" ht="56.25">
      <c r="A304" s="1829"/>
      <c r="B304" s="1829"/>
      <c r="C304" s="1693"/>
      <c r="D304" s="350"/>
      <c r="E304" s="1037"/>
      <c r="F304" s="1037"/>
      <c r="G304" s="1037"/>
      <c r="H304" s="2583" t="s">
        <v>173</v>
      </c>
      <c r="I304" s="1745">
        <v>46753</v>
      </c>
      <c r="J304" s="1779">
        <v>47118</v>
      </c>
      <c r="K304" s="1784">
        <v>0</v>
      </c>
      <c r="L304" s="2277" t="s">
        <v>331</v>
      </c>
      <c r="M304" s="2324"/>
      <c r="N304" s="624"/>
      <c r="O304" s="1630"/>
      <c r="P304" s="1630"/>
      <c r="Q304" s="1641"/>
      <c r="R304" s="1641"/>
      <c r="S304" s="1641"/>
      <c r="T304" s="1641"/>
      <c r="U304" s="1641"/>
      <c r="V304" s="1641"/>
      <c r="W304" s="1641"/>
      <c r="X304" s="1641"/>
      <c r="Y304" s="1641"/>
      <c r="Z304" s="1641"/>
      <c r="AA304" s="1641"/>
      <c r="AB304" s="1641"/>
      <c r="AC304" s="1641"/>
      <c r="AD304" s="1641"/>
      <c r="AE304" s="1641"/>
      <c r="AF304" s="1641"/>
      <c r="AG304" s="1641"/>
      <c r="AH304" s="1641">
        <v>0</v>
      </c>
    </row>
    <row s="1641" customFormat="1" customHeight="1" ht="56.25">
      <c r="A305" s="1829"/>
      <c r="B305" s="1829"/>
      <c r="C305" s="1693"/>
      <c r="D305" s="350"/>
      <c r="E305" s="1037"/>
      <c r="F305" s="1037"/>
      <c r="G305" s="1037"/>
      <c r="H305" s="2583" t="s">
        <v>173</v>
      </c>
      <c r="I305" s="1745">
        <v>47119</v>
      </c>
      <c r="J305" s="1779">
        <v>47483</v>
      </c>
      <c r="K305" s="1784">
        <v>0</v>
      </c>
      <c r="L305" s="2277" t="s">
        <v>331</v>
      </c>
      <c r="M305" s="2324"/>
      <c r="N305" s="624"/>
      <c r="O305" s="1630"/>
      <c r="P305" s="1630"/>
      <c r="Q305" s="1641"/>
      <c r="R305" s="1641"/>
      <c r="S305" s="1641"/>
      <c r="T305" s="1641"/>
      <c r="U305" s="1641"/>
      <c r="V305" s="1641"/>
      <c r="W305" s="1641"/>
      <c r="X305" s="1641"/>
      <c r="Y305" s="1641"/>
      <c r="Z305" s="1641"/>
      <c r="AA305" s="1641"/>
      <c r="AB305" s="1641"/>
      <c r="AC305" s="1641"/>
      <c r="AD305" s="1641"/>
      <c r="AE305" s="1641"/>
      <c r="AF305" s="1641"/>
      <c r="AG305" s="1641"/>
      <c r="AH305" s="1641">
        <v>0</v>
      </c>
    </row>
    <row s="1641" customFormat="1" customHeight="1" ht="56.25">
      <c r="A306" s="1829"/>
      <c r="B306" s="1829"/>
      <c r="C306" s="1693"/>
      <c r="D306" s="350"/>
      <c r="E306" s="1037"/>
      <c r="F306" s="1037"/>
      <c r="G306" s="1037"/>
      <c r="H306" s="2583" t="s">
        <v>173</v>
      </c>
      <c r="I306" s="1745">
        <v>47484</v>
      </c>
      <c r="J306" s="1779">
        <v>47848</v>
      </c>
      <c r="K306" s="1784">
        <v>0</v>
      </c>
      <c r="L306" s="2277" t="s">
        <v>331</v>
      </c>
      <c r="M306" s="2324"/>
      <c r="N306" s="624"/>
      <c r="O306" s="1630"/>
      <c r="P306" s="1630"/>
      <c r="Q306" s="1641"/>
      <c r="R306" s="1641"/>
      <c r="S306" s="1641"/>
      <c r="T306" s="1641"/>
      <c r="U306" s="1641"/>
      <c r="V306" s="1641"/>
      <c r="W306" s="1641"/>
      <c r="X306" s="1641"/>
      <c r="Y306" s="1641"/>
      <c r="Z306" s="1641"/>
      <c r="AA306" s="1641"/>
      <c r="AB306" s="1641"/>
      <c r="AC306" s="1641"/>
      <c r="AD306" s="1641"/>
      <c r="AE306" s="1641"/>
      <c r="AF306" s="1641"/>
      <c r="AG306" s="1641"/>
      <c r="AH306" s="1641">
        <v>0</v>
      </c>
    </row>
    <row s="1641" customFormat="1" customHeight="1" ht="18.75">
      <c r="A307" s="1786"/>
      <c r="B307" s="1786"/>
      <c r="C307" s="375" t="s">
        <v>1170</v>
      </c>
      <c r="D307" s="2468"/>
      <c r="E307" s="2210"/>
      <c r="F307" s="2389"/>
      <c r="G307" s="2433"/>
      <c r="H307" s="1506"/>
      <c r="I307" s="657" t="s">
        <v>1169</v>
      </c>
      <c r="J307" s="577"/>
      <c r="K307" s="1506"/>
      <c r="L307" s="220"/>
      <c r="M307" s="1867"/>
      <c r="N307" s="340"/>
      <c r="O307" s="1630"/>
      <c r="P307" s="1630"/>
      <c r="AH307" s="1637">
        <v>0</v>
      </c>
    </row>
    <row s="1641" customFormat="1" customHeight="1" ht="18.75">
      <c r="A308" s="1829" t="s">
        <v>165</v>
      </c>
      <c r="B308" s="1829" t="s">
        <v>175</v>
      </c>
      <c r="C308" s="1693"/>
      <c r="D308" s="350"/>
      <c r="E308" s="1037"/>
      <c r="F308" s="1037"/>
      <c r="G308" s="2433" t="str">
        <f>INDEX(PT_DIFFERENTIATION_NTAR,MATCH(B308,PT_DIFFERENTIATION_NTAR_ID,0))</f>
        <v>Тарифы на тепловую энергию (мощность) населению и потребителям, приравненных к населению
</v>
      </c>
      <c r="H308" s="2277"/>
      <c r="I308" s="1745">
        <v>46023</v>
      </c>
      <c r="J308" s="1779">
        <v>46387</v>
      </c>
      <c r="K308" s="1784">
        <v>0</v>
      </c>
      <c r="L308" s="2277" t="s">
        <v>331</v>
      </c>
      <c r="M308" s="2324"/>
      <c r="N308" s="624"/>
      <c r="O308" s="1630"/>
      <c r="P308" s="1630"/>
      <c r="Q308" s="1641"/>
      <c r="R308" s="1641"/>
      <c r="S308" s="1641"/>
      <c r="T308" s="1641"/>
      <c r="U308" s="1641"/>
      <c r="V308" s="1641"/>
      <c r="W308" s="1641"/>
      <c r="X308" s="1641"/>
      <c r="Y308" s="1641"/>
      <c r="Z308" s="1641"/>
      <c r="AA308" s="1641"/>
      <c r="AB308" s="1641"/>
      <c r="AC308" s="1641"/>
      <c r="AD308" s="1641"/>
      <c r="AE308" s="1641"/>
      <c r="AF308" s="1641"/>
      <c r="AG308" s="1641"/>
      <c r="AH308" s="1641">
        <v>0</v>
      </c>
    </row>
    <row s="1641" customFormat="1" customHeight="1" ht="56.25">
      <c r="A309" s="1829"/>
      <c r="B309" s="1829"/>
      <c r="C309" s="1693"/>
      <c r="D309" s="350"/>
      <c r="E309" s="1037"/>
      <c r="F309" s="1037"/>
      <c r="G309" s="1037"/>
      <c r="H309" s="2583" t="s">
        <v>173</v>
      </c>
      <c r="I309" s="1745">
        <v>46388</v>
      </c>
      <c r="J309" s="1779">
        <v>46752</v>
      </c>
      <c r="K309" s="1784">
        <v>0</v>
      </c>
      <c r="L309" s="2277" t="s">
        <v>331</v>
      </c>
      <c r="M309" s="2324"/>
      <c r="N309" s="624"/>
      <c r="O309" s="1630"/>
      <c r="P309" s="1630"/>
      <c r="Q309" s="1641"/>
      <c r="R309" s="1641"/>
      <c r="S309" s="1641"/>
      <c r="T309" s="1641"/>
      <c r="U309" s="1641"/>
      <c r="V309" s="1641"/>
      <c r="W309" s="1641"/>
      <c r="X309" s="1641"/>
      <c r="Y309" s="1641"/>
      <c r="Z309" s="1641"/>
      <c r="AA309" s="1641"/>
      <c r="AB309" s="1641"/>
      <c r="AC309" s="1641"/>
      <c r="AD309" s="1641"/>
      <c r="AE309" s="1641"/>
      <c r="AF309" s="1641"/>
      <c r="AG309" s="1641"/>
      <c r="AH309" s="1641">
        <v>0</v>
      </c>
    </row>
    <row s="1641" customFormat="1" customHeight="1" ht="56.25">
      <c r="A310" s="1829"/>
      <c r="B310" s="1829"/>
      <c r="C310" s="1693"/>
      <c r="D310" s="350"/>
      <c r="E310" s="1037"/>
      <c r="F310" s="1037"/>
      <c r="G310" s="1037"/>
      <c r="H310" s="2583" t="s">
        <v>173</v>
      </c>
      <c r="I310" s="1745">
        <v>46753</v>
      </c>
      <c r="J310" s="1779">
        <v>47118</v>
      </c>
      <c r="K310" s="1784">
        <v>0</v>
      </c>
      <c r="L310" s="2277" t="s">
        <v>331</v>
      </c>
      <c r="M310" s="2324"/>
      <c r="N310" s="624"/>
      <c r="O310" s="1630"/>
      <c r="P310" s="1630"/>
      <c r="Q310" s="1641"/>
      <c r="R310" s="1641"/>
      <c r="S310" s="1641"/>
      <c r="T310" s="1641"/>
      <c r="U310" s="1641"/>
      <c r="V310" s="1641"/>
      <c r="W310" s="1641"/>
      <c r="X310" s="1641"/>
      <c r="Y310" s="1641"/>
      <c r="Z310" s="1641"/>
      <c r="AA310" s="1641"/>
      <c r="AB310" s="1641"/>
      <c r="AC310" s="1641"/>
      <c r="AD310" s="1641"/>
      <c r="AE310" s="1641"/>
      <c r="AF310" s="1641"/>
      <c r="AG310" s="1641"/>
      <c r="AH310" s="1641">
        <v>0</v>
      </c>
    </row>
    <row s="1641" customFormat="1" customHeight="1" ht="56.25">
      <c r="A311" s="1829"/>
      <c r="B311" s="1829"/>
      <c r="C311" s="1693"/>
      <c r="D311" s="350"/>
      <c r="E311" s="1037"/>
      <c r="F311" s="1037"/>
      <c r="G311" s="1037"/>
      <c r="H311" s="2583" t="s">
        <v>173</v>
      </c>
      <c r="I311" s="1745">
        <v>47119</v>
      </c>
      <c r="J311" s="1779">
        <v>47483</v>
      </c>
      <c r="K311" s="1784">
        <v>0</v>
      </c>
      <c r="L311" s="2277" t="s">
        <v>331</v>
      </c>
      <c r="M311" s="2324"/>
      <c r="N311" s="624"/>
      <c r="O311" s="1630"/>
      <c r="P311" s="1630"/>
      <c r="Q311" s="1641"/>
      <c r="R311" s="1641"/>
      <c r="S311" s="1641"/>
      <c r="T311" s="1641"/>
      <c r="U311" s="1641"/>
      <c r="V311" s="1641"/>
      <c r="W311" s="1641"/>
      <c r="X311" s="1641"/>
      <c r="Y311" s="1641"/>
      <c r="Z311" s="1641"/>
      <c r="AA311" s="1641"/>
      <c r="AB311" s="1641"/>
      <c r="AC311" s="1641"/>
      <c r="AD311" s="1641"/>
      <c r="AE311" s="1641"/>
      <c r="AF311" s="1641"/>
      <c r="AG311" s="1641"/>
      <c r="AH311" s="1641">
        <v>0</v>
      </c>
    </row>
    <row s="1641" customFormat="1" customHeight="1" ht="56.25">
      <c r="A312" s="1829"/>
      <c r="B312" s="1829"/>
      <c r="C312" s="1693"/>
      <c r="D312" s="350"/>
      <c r="E312" s="1037"/>
      <c r="F312" s="1037"/>
      <c r="G312" s="1037"/>
      <c r="H312" s="2583" t="s">
        <v>173</v>
      </c>
      <c r="I312" s="1745">
        <v>47484</v>
      </c>
      <c r="J312" s="1779">
        <v>47848</v>
      </c>
      <c r="K312" s="1784">
        <v>0</v>
      </c>
      <c r="L312" s="2277" t="s">
        <v>331</v>
      </c>
      <c r="M312" s="2324"/>
      <c r="N312" s="624"/>
      <c r="O312" s="1630"/>
      <c r="P312" s="1630"/>
      <c r="Q312" s="1641"/>
      <c r="R312" s="1641"/>
      <c r="S312" s="1641"/>
      <c r="T312" s="1641"/>
      <c r="U312" s="1641"/>
      <c r="V312" s="1641"/>
      <c r="W312" s="1641"/>
      <c r="X312" s="1641"/>
      <c r="Y312" s="1641"/>
      <c r="Z312" s="1641"/>
      <c r="AA312" s="1641"/>
      <c r="AB312" s="1641"/>
      <c r="AC312" s="1641"/>
      <c r="AD312" s="1641"/>
      <c r="AE312" s="1641"/>
      <c r="AF312" s="1641"/>
      <c r="AG312" s="1641"/>
      <c r="AH312" s="1641">
        <v>0</v>
      </c>
    </row>
    <row s="1641" customFormat="1" customHeight="1" ht="18.75">
      <c r="A313" s="1829"/>
      <c r="B313" s="1829"/>
      <c r="C313" s="1693" t="s">
        <v>1170</v>
      </c>
      <c r="D313" s="350"/>
      <c r="E313" s="1037"/>
      <c r="F313" s="1037"/>
      <c r="G313" s="2433"/>
      <c r="H313" s="2702"/>
      <c r="I313" s="2715" t="s">
        <v>1169</v>
      </c>
      <c r="J313" s="2704"/>
      <c r="K313" s="2702"/>
      <c r="L313" s="2705"/>
      <c r="M313" s="2324"/>
      <c r="N313" s="624"/>
      <c r="O313" s="1630"/>
      <c r="P313" s="1630"/>
      <c r="Q313" s="1641"/>
      <c r="R313" s="1641"/>
      <c r="S313" s="1641"/>
      <c r="T313" s="1641"/>
      <c r="U313" s="1641"/>
      <c r="V313" s="1641"/>
      <c r="W313" s="1641"/>
      <c r="X313" s="1641"/>
      <c r="Y313" s="1641"/>
      <c r="Z313" s="1641"/>
      <c r="AA313" s="1641"/>
      <c r="AB313" s="1641"/>
      <c r="AC313" s="1641"/>
      <c r="AD313" s="1641"/>
      <c r="AE313" s="1641"/>
      <c r="AF313" s="1641"/>
      <c r="AG313" s="1641"/>
      <c r="AH313" s="1641">
        <v>0</v>
      </c>
    </row>
    <row s="1641" customFormat="1" customHeight="1" ht="18.75">
      <c r="A314" s="1829" t="s">
        <v>165</v>
      </c>
      <c r="B314" s="1829" t="s">
        <v>180</v>
      </c>
      <c r="C314" s="1693"/>
      <c r="D314" s="350"/>
      <c r="E314" s="1037"/>
      <c r="F314" s="1037"/>
      <c r="G314" s="2433" t="str">
        <f>INDEX(PT_DIFFERENTIATION_NTAR,MATCH(B314,PT_DIFFERENTIATION_NTAR_ID,0))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14" s="2277"/>
      <c r="I314" s="1745">
        <v>46023</v>
      </c>
      <c r="J314" s="1779">
        <v>46387</v>
      </c>
      <c r="K314" s="1784">
        <v>0</v>
      </c>
      <c r="L314" s="2277" t="s">
        <v>331</v>
      </c>
      <c r="M314" s="2324"/>
      <c r="N314" s="624"/>
      <c r="O314" s="1630"/>
      <c r="P314" s="1630"/>
      <c r="Q314" s="1641"/>
      <c r="R314" s="1641"/>
      <c r="S314" s="1641"/>
      <c r="T314" s="1641"/>
      <c r="U314" s="1641"/>
      <c r="V314" s="1641"/>
      <c r="W314" s="1641"/>
      <c r="X314" s="1641"/>
      <c r="Y314" s="1641"/>
      <c r="Z314" s="1641"/>
      <c r="AA314" s="1641"/>
      <c r="AB314" s="1641"/>
      <c r="AC314" s="1641"/>
      <c r="AD314" s="1641"/>
      <c r="AE314" s="1641"/>
      <c r="AF314" s="1641"/>
      <c r="AG314" s="1641"/>
      <c r="AH314" s="1641">
        <v>0</v>
      </c>
    </row>
    <row s="1641" customFormat="1" customHeight="1" ht="56.25">
      <c r="A315" s="1829"/>
      <c r="B315" s="1829"/>
      <c r="C315" s="1693"/>
      <c r="D315" s="350"/>
      <c r="E315" s="1037"/>
      <c r="F315" s="1037"/>
      <c r="G315" s="1037"/>
      <c r="H315" s="2583" t="s">
        <v>173</v>
      </c>
      <c r="I315" s="1745">
        <v>46388</v>
      </c>
      <c r="J315" s="1779">
        <v>46752</v>
      </c>
      <c r="K315" s="1784">
        <v>0</v>
      </c>
      <c r="L315" s="2277" t="s">
        <v>331</v>
      </c>
      <c r="M315" s="2324"/>
      <c r="N315" s="624"/>
      <c r="O315" s="1630"/>
      <c r="P315" s="1630"/>
      <c r="Q315" s="1641"/>
      <c r="R315" s="1641"/>
      <c r="S315" s="1641"/>
      <c r="T315" s="1641"/>
      <c r="U315" s="1641"/>
      <c r="V315" s="1641"/>
      <c r="W315" s="1641"/>
      <c r="X315" s="1641"/>
      <c r="Y315" s="1641"/>
      <c r="Z315" s="1641"/>
      <c r="AA315" s="1641"/>
      <c r="AB315" s="1641"/>
      <c r="AC315" s="1641"/>
      <c r="AD315" s="1641"/>
      <c r="AE315" s="1641"/>
      <c r="AF315" s="1641"/>
      <c r="AG315" s="1641"/>
      <c r="AH315" s="1641">
        <v>0</v>
      </c>
    </row>
    <row s="1641" customFormat="1" customHeight="1" ht="56.25">
      <c r="A316" s="1829"/>
      <c r="B316" s="1829"/>
      <c r="C316" s="1693"/>
      <c r="D316" s="350"/>
      <c r="E316" s="1037"/>
      <c r="F316" s="1037"/>
      <c r="G316" s="1037"/>
      <c r="H316" s="2583" t="s">
        <v>173</v>
      </c>
      <c r="I316" s="1745">
        <v>46753</v>
      </c>
      <c r="J316" s="1779">
        <v>47118</v>
      </c>
      <c r="K316" s="1784">
        <v>0</v>
      </c>
      <c r="L316" s="2277" t="s">
        <v>331</v>
      </c>
      <c r="M316" s="2324"/>
      <c r="N316" s="624"/>
      <c r="O316" s="1630"/>
      <c r="P316" s="1630"/>
      <c r="Q316" s="1641"/>
      <c r="R316" s="1641"/>
      <c r="S316" s="1641"/>
      <c r="T316" s="1641"/>
      <c r="U316" s="1641"/>
      <c r="V316" s="1641"/>
      <c r="W316" s="1641"/>
      <c r="X316" s="1641"/>
      <c r="Y316" s="1641"/>
      <c r="Z316" s="1641"/>
      <c r="AA316" s="1641"/>
      <c r="AB316" s="1641"/>
      <c r="AC316" s="1641"/>
      <c r="AD316" s="1641"/>
      <c r="AE316" s="1641"/>
      <c r="AF316" s="1641"/>
      <c r="AG316" s="1641"/>
      <c r="AH316" s="1641">
        <v>0</v>
      </c>
    </row>
    <row s="1641" customFormat="1" customHeight="1" ht="56.25">
      <c r="A317" s="1829"/>
      <c r="B317" s="1829"/>
      <c r="C317" s="1693"/>
      <c r="D317" s="350"/>
      <c r="E317" s="1037"/>
      <c r="F317" s="1037"/>
      <c r="G317" s="1037"/>
      <c r="H317" s="2583" t="s">
        <v>173</v>
      </c>
      <c r="I317" s="1745">
        <v>47119</v>
      </c>
      <c r="J317" s="1779">
        <v>47483</v>
      </c>
      <c r="K317" s="1784">
        <v>0</v>
      </c>
      <c r="L317" s="2277" t="s">
        <v>331</v>
      </c>
      <c r="M317" s="2324"/>
      <c r="N317" s="624"/>
      <c r="O317" s="1630"/>
      <c r="P317" s="1630"/>
      <c r="Q317" s="1641"/>
      <c r="R317" s="1641"/>
      <c r="S317" s="1641"/>
      <c r="T317" s="1641"/>
      <c r="U317" s="1641"/>
      <c r="V317" s="1641"/>
      <c r="W317" s="1641"/>
      <c r="X317" s="1641"/>
      <c r="Y317" s="1641"/>
      <c r="Z317" s="1641"/>
      <c r="AA317" s="1641"/>
      <c r="AB317" s="1641"/>
      <c r="AC317" s="1641"/>
      <c r="AD317" s="1641"/>
      <c r="AE317" s="1641"/>
      <c r="AF317" s="1641"/>
      <c r="AG317" s="1641"/>
      <c r="AH317" s="1641">
        <v>0</v>
      </c>
    </row>
    <row s="1641" customFormat="1" customHeight="1" ht="56.25">
      <c r="A318" s="1829"/>
      <c r="B318" s="1829"/>
      <c r="C318" s="1693"/>
      <c r="D318" s="350"/>
      <c r="E318" s="1037"/>
      <c r="F318" s="1037"/>
      <c r="G318" s="1037"/>
      <c r="H318" s="2583" t="s">
        <v>173</v>
      </c>
      <c r="I318" s="1745">
        <v>47484</v>
      </c>
      <c r="J318" s="1779">
        <v>47848</v>
      </c>
      <c r="K318" s="1784">
        <v>0</v>
      </c>
      <c r="L318" s="2277" t="s">
        <v>331</v>
      </c>
      <c r="M318" s="2324"/>
      <c r="N318" s="624"/>
      <c r="O318" s="1630"/>
      <c r="P318" s="1630"/>
      <c r="Q318" s="1641"/>
      <c r="R318" s="1641"/>
      <c r="S318" s="1641"/>
      <c r="T318" s="1641"/>
      <c r="U318" s="1641"/>
      <c r="V318" s="1641"/>
      <c r="W318" s="1641"/>
      <c r="X318" s="1641"/>
      <c r="Y318" s="1641"/>
      <c r="Z318" s="1641"/>
      <c r="AA318" s="1641"/>
      <c r="AB318" s="1641"/>
      <c r="AC318" s="1641"/>
      <c r="AD318" s="1641"/>
      <c r="AE318" s="1641"/>
      <c r="AF318" s="1641"/>
      <c r="AG318" s="1641"/>
      <c r="AH318" s="1641">
        <v>0</v>
      </c>
    </row>
    <row s="1641" customFormat="1" customHeight="1" ht="18.75">
      <c r="A319" s="1829"/>
      <c r="B319" s="1829"/>
      <c r="C319" s="1693" t="s">
        <v>1170</v>
      </c>
      <c r="D319" s="350"/>
      <c r="E319" s="1037"/>
      <c r="F319" s="1037"/>
      <c r="G319" s="2433"/>
      <c r="H319" s="2702"/>
      <c r="I319" s="2716" t="s">
        <v>1169</v>
      </c>
      <c r="J319" s="2704"/>
      <c r="K319" s="2702"/>
      <c r="L319" s="2705"/>
      <c r="M319" s="2324"/>
      <c r="N319" s="624"/>
      <c r="O319" s="1630"/>
      <c r="P319" s="1630"/>
      <c r="Q319" s="1641"/>
      <c r="R319" s="1641"/>
      <c r="S319" s="1641"/>
      <c r="T319" s="1641"/>
      <c r="U319" s="1641"/>
      <c r="V319" s="1641"/>
      <c r="W319" s="1641"/>
      <c r="X319" s="1641"/>
      <c r="Y319" s="1641"/>
      <c r="Z319" s="1641"/>
      <c r="AA319" s="1641"/>
      <c r="AB319" s="1641"/>
      <c r="AC319" s="1641"/>
      <c r="AD319" s="1641"/>
      <c r="AE319" s="1641"/>
      <c r="AF319" s="1641"/>
      <c r="AG319" s="1641"/>
      <c r="AH319" s="1641">
        <v>0</v>
      </c>
    </row>
    <row s="1641" customFormat="1" customHeight="1" ht="18.75">
      <c r="A320" s="1829" t="s">
        <v>165</v>
      </c>
      <c r="B320" s="1829" t="s">
        <v>185</v>
      </c>
      <c r="C320" s="1693"/>
      <c r="D320" s="350"/>
      <c r="E320" s="1037"/>
      <c r="F320" s="1037"/>
      <c r="G320" s="2433" t="str">
        <f>INDEX(PT_DIFFERENTIATION_NTAR,MATCH(B320,PT_DIFFERENTIATION_NTAR_ID,0))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320" s="2277"/>
      <c r="I320" s="1745">
        <v>46023</v>
      </c>
      <c r="J320" s="1779">
        <v>46387</v>
      </c>
      <c r="K320" s="1784">
        <v>0</v>
      </c>
      <c r="L320" s="2277" t="s">
        <v>331</v>
      </c>
      <c r="M320" s="2324"/>
      <c r="N320" s="624"/>
      <c r="O320" s="1630"/>
      <c r="P320" s="1630"/>
      <c r="Q320" s="1641"/>
      <c r="R320" s="1641"/>
      <c r="S320" s="1641"/>
      <c r="T320" s="1641"/>
      <c r="U320" s="1641"/>
      <c r="V320" s="1641"/>
      <c r="W320" s="1641"/>
      <c r="X320" s="1641"/>
      <c r="Y320" s="1641"/>
      <c r="Z320" s="1641"/>
      <c r="AA320" s="1641"/>
      <c r="AB320" s="1641"/>
      <c r="AC320" s="1641"/>
      <c r="AD320" s="1641"/>
      <c r="AE320" s="1641"/>
      <c r="AF320" s="1641"/>
      <c r="AG320" s="1641"/>
      <c r="AH320" s="1641">
        <v>0</v>
      </c>
    </row>
    <row s="1641" customFormat="1" customHeight="1" ht="56.25">
      <c r="A321" s="1829"/>
      <c r="B321" s="1829"/>
      <c r="C321" s="1693"/>
      <c r="D321" s="350"/>
      <c r="E321" s="1037"/>
      <c r="F321" s="1037"/>
      <c r="G321" s="1037"/>
      <c r="H321" s="2583" t="s">
        <v>173</v>
      </c>
      <c r="I321" s="1745">
        <v>46388</v>
      </c>
      <c r="J321" s="1779">
        <v>46752</v>
      </c>
      <c r="K321" s="1784">
        <v>0</v>
      </c>
      <c r="L321" s="2277" t="s">
        <v>331</v>
      </c>
      <c r="M321" s="2324"/>
      <c r="N321" s="624"/>
      <c r="O321" s="1630"/>
      <c r="P321" s="1630"/>
      <c r="Q321" s="1641"/>
      <c r="R321" s="1641"/>
      <c r="S321" s="1641"/>
      <c r="T321" s="1641"/>
      <c r="U321" s="1641"/>
      <c r="V321" s="1641"/>
      <c r="W321" s="1641"/>
      <c r="X321" s="1641"/>
      <c r="Y321" s="1641"/>
      <c r="Z321" s="1641"/>
      <c r="AA321" s="1641"/>
      <c r="AB321" s="1641"/>
      <c r="AC321" s="1641"/>
      <c r="AD321" s="1641"/>
      <c r="AE321" s="1641"/>
      <c r="AF321" s="1641"/>
      <c r="AG321" s="1641"/>
      <c r="AH321" s="1641">
        <v>0</v>
      </c>
    </row>
    <row s="1641" customFormat="1" customHeight="1" ht="56.25">
      <c r="A322" s="1829"/>
      <c r="B322" s="1829"/>
      <c r="C322" s="1693"/>
      <c r="D322" s="350"/>
      <c r="E322" s="1037"/>
      <c r="F322" s="1037"/>
      <c r="G322" s="1037"/>
      <c r="H322" s="2583" t="s">
        <v>173</v>
      </c>
      <c r="I322" s="1745">
        <v>46753</v>
      </c>
      <c r="J322" s="1779">
        <v>47118</v>
      </c>
      <c r="K322" s="1784">
        <v>0</v>
      </c>
      <c r="L322" s="2277" t="s">
        <v>331</v>
      </c>
      <c r="M322" s="2324"/>
      <c r="N322" s="624"/>
      <c r="O322" s="1630"/>
      <c r="P322" s="1630"/>
      <c r="Q322" s="1641"/>
      <c r="R322" s="1641"/>
      <c r="S322" s="1641"/>
      <c r="T322" s="1641"/>
      <c r="U322" s="1641"/>
      <c r="V322" s="1641"/>
      <c r="W322" s="1641"/>
      <c r="X322" s="1641"/>
      <c r="Y322" s="1641"/>
      <c r="Z322" s="1641"/>
      <c r="AA322" s="1641"/>
      <c r="AB322" s="1641"/>
      <c r="AC322" s="1641"/>
      <c r="AD322" s="1641"/>
      <c r="AE322" s="1641"/>
      <c r="AF322" s="1641"/>
      <c r="AG322" s="1641"/>
      <c r="AH322" s="1641">
        <v>0</v>
      </c>
    </row>
    <row s="1641" customFormat="1" customHeight="1" ht="56.25">
      <c r="A323" s="1829"/>
      <c r="B323" s="1829"/>
      <c r="C323" s="1693"/>
      <c r="D323" s="350"/>
      <c r="E323" s="1037"/>
      <c r="F323" s="1037"/>
      <c r="G323" s="1037"/>
      <c r="H323" s="2583" t="s">
        <v>173</v>
      </c>
      <c r="I323" s="1745">
        <v>47119</v>
      </c>
      <c r="J323" s="1779">
        <v>47483</v>
      </c>
      <c r="K323" s="1784">
        <v>0</v>
      </c>
      <c r="L323" s="2277" t="s">
        <v>331</v>
      </c>
      <c r="M323" s="2324"/>
      <c r="N323" s="624"/>
      <c r="O323" s="1630"/>
      <c r="P323" s="1630"/>
      <c r="Q323" s="1641"/>
      <c r="R323" s="1641"/>
      <c r="S323" s="1641"/>
      <c r="T323" s="1641"/>
      <c r="U323" s="1641"/>
      <c r="V323" s="1641"/>
      <c r="W323" s="1641"/>
      <c r="X323" s="1641"/>
      <c r="Y323" s="1641"/>
      <c r="Z323" s="1641"/>
      <c r="AA323" s="1641"/>
      <c r="AB323" s="1641"/>
      <c r="AC323" s="1641"/>
      <c r="AD323" s="1641"/>
      <c r="AE323" s="1641"/>
      <c r="AF323" s="1641"/>
      <c r="AG323" s="1641"/>
      <c r="AH323" s="1641">
        <v>0</v>
      </c>
    </row>
    <row s="1641" customFormat="1" customHeight="1" ht="56.25">
      <c r="A324" s="1829"/>
      <c r="B324" s="1829"/>
      <c r="C324" s="1693"/>
      <c r="D324" s="350"/>
      <c r="E324" s="1037"/>
      <c r="F324" s="1037"/>
      <c r="G324" s="1037"/>
      <c r="H324" s="2583" t="s">
        <v>173</v>
      </c>
      <c r="I324" s="1745">
        <v>47484</v>
      </c>
      <c r="J324" s="1779">
        <v>47848</v>
      </c>
      <c r="K324" s="1784">
        <v>0</v>
      </c>
      <c r="L324" s="2277" t="s">
        <v>331</v>
      </c>
      <c r="M324" s="2324"/>
      <c r="N324" s="624"/>
      <c r="O324" s="1630"/>
      <c r="P324" s="1630"/>
      <c r="Q324" s="1641"/>
      <c r="R324" s="1641"/>
      <c r="S324" s="1641"/>
      <c r="T324" s="1641"/>
      <c r="U324" s="1641"/>
      <c r="V324" s="1641"/>
      <c r="W324" s="1641"/>
      <c r="X324" s="1641"/>
      <c r="Y324" s="1641"/>
      <c r="Z324" s="1641"/>
      <c r="AA324" s="1641"/>
      <c r="AB324" s="1641"/>
      <c r="AC324" s="1641"/>
      <c r="AD324" s="1641"/>
      <c r="AE324" s="1641"/>
      <c r="AF324" s="1641"/>
      <c r="AG324" s="1641"/>
      <c r="AH324" s="1641">
        <v>0</v>
      </c>
    </row>
    <row s="1641" customFormat="1" customHeight="1" ht="18.75">
      <c r="A325" s="1829"/>
      <c r="B325" s="1829"/>
      <c r="C325" s="1693" t="s">
        <v>1170</v>
      </c>
      <c r="D325" s="350"/>
      <c r="E325" s="1037"/>
      <c r="F325" s="1037"/>
      <c r="G325" s="2433"/>
      <c r="H325" s="2702"/>
      <c r="I325" s="2717" t="s">
        <v>1169</v>
      </c>
      <c r="J325" s="2704"/>
      <c r="K325" s="2702"/>
      <c r="L325" s="2705"/>
      <c r="M325" s="2324"/>
      <c r="N325" s="624"/>
      <c r="O325" s="1630"/>
      <c r="P325" s="1630"/>
      <c r="Q325" s="1641"/>
      <c r="R325" s="1641"/>
      <c r="S325" s="1641"/>
      <c r="T325" s="1641"/>
      <c r="U325" s="1641"/>
      <c r="V325" s="1641"/>
      <c r="W325" s="1641"/>
      <c r="X325" s="1641"/>
      <c r="Y325" s="1641"/>
      <c r="Z325" s="1641"/>
      <c r="AA325" s="1641"/>
      <c r="AB325" s="1641"/>
      <c r="AC325" s="1641"/>
      <c r="AD325" s="1641"/>
      <c r="AE325" s="1641"/>
      <c r="AF325" s="1641"/>
      <c r="AG325" s="1641"/>
      <c r="AH325" s="1641">
        <v>0</v>
      </c>
    </row>
    <row s="1641" customFormat="1" customHeight="1" ht="0.75">
      <c r="A326" s="1786"/>
      <c r="B326" s="1786"/>
      <c r="C326" s="375" t="s">
        <v>1179</v>
      </c>
      <c r="D326" s="2468"/>
      <c r="E326" s="2210"/>
      <c r="F326" s="2389"/>
      <c r="G326" s="406"/>
      <c r="H326" s="1506"/>
      <c r="I326" s="657"/>
      <c r="J326" s="577"/>
      <c r="K326" s="1506"/>
      <c r="L326" s="220"/>
      <c r="M326" s="347"/>
      <c r="N326" s="340"/>
      <c r="O326" s="1630"/>
      <c r="P326" s="1630"/>
      <c r="AH326" s="1637">
        <v>0</v>
      </c>
    </row>
    <row s="1641" customFormat="1" customHeight="1" ht="45">
      <c r="A327" s="1786" t="s">
        <v>193</v>
      </c>
      <c r="B327" s="1786" t="s">
        <v>194</v>
      </c>
      <c r="C327" s="375"/>
      <c r="D327" s="2468"/>
      <c r="E327" s="2210"/>
      <c r="F327" s="2389" t="str">
        <f>INDEX(PT_DIFFERENTIATION_VTAR,MATCH(A327,PT_DIFFERENTIATION_VTAR_ID,0))</f>
        <v>Тарифы на теплоноситель, поставляемый теплоснабжающими организациями потребителям, другим теплоснабжающим организациям</v>
      </c>
      <c r="G327" s="2433" t="str">
        <f>INDEX(PT_DIFFERENTIATION_NTAR,MATCH(B327,PT_DIFFERENTIATION_NTAR_ID,0))</f>
        <v>Тариф на теплоноситель, поставляемый потребителям
</v>
      </c>
      <c r="H327" s="1868"/>
      <c r="I327" s="1745">
        <v>46023</v>
      </c>
      <c r="J327" s="1779">
        <v>46387</v>
      </c>
      <c r="K327" s="1784">
        <v>0</v>
      </c>
      <c r="L327" s="1868" t="s">
        <v>331</v>
      </c>
      <c r="M327" s="347"/>
      <c r="N327" s="340"/>
      <c r="O327" s="1630"/>
      <c r="P327" s="1630"/>
      <c r="AH327" s="1637">
        <v>0</v>
      </c>
    </row>
    <row s="1641" customFormat="1" customHeight="1" ht="56.25">
      <c r="A328" s="1829"/>
      <c r="B328" s="1829"/>
      <c r="C328" s="1693"/>
      <c r="D328" s="350"/>
      <c r="E328" s="1037"/>
      <c r="F328" s="1037"/>
      <c r="G328" s="1037"/>
      <c r="H328" s="2583" t="s">
        <v>173</v>
      </c>
      <c r="I328" s="1745">
        <v>46388</v>
      </c>
      <c r="J328" s="1779">
        <v>46752</v>
      </c>
      <c r="K328" s="1784">
        <v>0</v>
      </c>
      <c r="L328" s="2277" t="s">
        <v>331</v>
      </c>
      <c r="M328" s="2324"/>
      <c r="N328" s="624"/>
      <c r="O328" s="1630"/>
      <c r="P328" s="1630"/>
      <c r="Q328" s="1641"/>
      <c r="R328" s="1641"/>
      <c r="S328" s="1641"/>
      <c r="T328" s="1641"/>
      <c r="U328" s="1641"/>
      <c r="V328" s="1641"/>
      <c r="W328" s="1641"/>
      <c r="X328" s="1641"/>
      <c r="Y328" s="1641"/>
      <c r="Z328" s="1641"/>
      <c r="AA328" s="1641"/>
      <c r="AB328" s="1641"/>
      <c r="AC328" s="1641"/>
      <c r="AD328" s="1641"/>
      <c r="AE328" s="1641"/>
      <c r="AF328" s="1641"/>
      <c r="AG328" s="1641"/>
      <c r="AH328" s="1641">
        <v>0</v>
      </c>
    </row>
    <row s="1641" customFormat="1" customHeight="1" ht="56.25">
      <c r="A329" s="1829"/>
      <c r="B329" s="1829"/>
      <c r="C329" s="1693"/>
      <c r="D329" s="350"/>
      <c r="E329" s="1037"/>
      <c r="F329" s="1037"/>
      <c r="G329" s="1037"/>
      <c r="H329" s="2583" t="s">
        <v>173</v>
      </c>
      <c r="I329" s="1745">
        <v>46753</v>
      </c>
      <c r="J329" s="1779">
        <v>47118</v>
      </c>
      <c r="K329" s="1784">
        <v>0</v>
      </c>
      <c r="L329" s="2277" t="s">
        <v>331</v>
      </c>
      <c r="M329" s="2324"/>
      <c r="N329" s="624"/>
      <c r="O329" s="1630"/>
      <c r="P329" s="1630"/>
      <c r="Q329" s="1641"/>
      <c r="R329" s="1641"/>
      <c r="S329" s="1641"/>
      <c r="T329" s="1641"/>
      <c r="U329" s="1641"/>
      <c r="V329" s="1641"/>
      <c r="W329" s="1641"/>
      <c r="X329" s="1641"/>
      <c r="Y329" s="1641"/>
      <c r="Z329" s="1641"/>
      <c r="AA329" s="1641"/>
      <c r="AB329" s="1641"/>
      <c r="AC329" s="1641"/>
      <c r="AD329" s="1641"/>
      <c r="AE329" s="1641"/>
      <c r="AF329" s="1641"/>
      <c r="AG329" s="1641"/>
      <c r="AH329" s="1641">
        <v>0</v>
      </c>
    </row>
    <row s="1641" customFormat="1" customHeight="1" ht="56.25">
      <c r="A330" s="1829"/>
      <c r="B330" s="1829"/>
      <c r="C330" s="1693"/>
      <c r="D330" s="350"/>
      <c r="E330" s="1037"/>
      <c r="F330" s="1037"/>
      <c r="G330" s="1037"/>
      <c r="H330" s="2583" t="s">
        <v>173</v>
      </c>
      <c r="I330" s="1745">
        <v>47119</v>
      </c>
      <c r="J330" s="1779">
        <v>47483</v>
      </c>
      <c r="K330" s="1784">
        <v>0</v>
      </c>
      <c r="L330" s="2277" t="s">
        <v>331</v>
      </c>
      <c r="M330" s="2324"/>
      <c r="N330" s="624"/>
      <c r="O330" s="1630"/>
      <c r="P330" s="1630"/>
      <c r="Q330" s="1641"/>
      <c r="R330" s="1641"/>
      <c r="S330" s="1641"/>
      <c r="T330" s="1641"/>
      <c r="U330" s="1641"/>
      <c r="V330" s="1641"/>
      <c r="W330" s="1641"/>
      <c r="X330" s="1641"/>
      <c r="Y330" s="1641"/>
      <c r="Z330" s="1641"/>
      <c r="AA330" s="1641"/>
      <c r="AB330" s="1641"/>
      <c r="AC330" s="1641"/>
      <c r="AD330" s="1641"/>
      <c r="AE330" s="1641"/>
      <c r="AF330" s="1641"/>
      <c r="AG330" s="1641"/>
      <c r="AH330" s="1641">
        <v>0</v>
      </c>
    </row>
    <row s="1641" customFormat="1" customHeight="1" ht="56.25">
      <c r="A331" s="1829"/>
      <c r="B331" s="1829"/>
      <c r="C331" s="1693"/>
      <c r="D331" s="350"/>
      <c r="E331" s="1037"/>
      <c r="F331" s="1037"/>
      <c r="G331" s="1037"/>
      <c r="H331" s="2583" t="s">
        <v>173</v>
      </c>
      <c r="I331" s="1745">
        <v>47484</v>
      </c>
      <c r="J331" s="1779">
        <v>47848</v>
      </c>
      <c r="K331" s="1784">
        <v>0</v>
      </c>
      <c r="L331" s="2277" t="s">
        <v>331</v>
      </c>
      <c r="M331" s="2324"/>
      <c r="N331" s="624"/>
      <c r="O331" s="1630"/>
      <c r="P331" s="1630"/>
      <c r="Q331" s="1641"/>
      <c r="R331" s="1641"/>
      <c r="S331" s="1641"/>
      <c r="T331" s="1641"/>
      <c r="U331" s="1641"/>
      <c r="V331" s="1641"/>
      <c r="W331" s="1641"/>
      <c r="X331" s="1641"/>
      <c r="Y331" s="1641"/>
      <c r="Z331" s="1641"/>
      <c r="AA331" s="1641"/>
      <c r="AB331" s="1641"/>
      <c r="AC331" s="1641"/>
      <c r="AD331" s="1641"/>
      <c r="AE331" s="1641"/>
      <c r="AF331" s="1641"/>
      <c r="AG331" s="1641"/>
      <c r="AH331" s="1641">
        <v>0</v>
      </c>
    </row>
    <row s="1641" customFormat="1" customHeight="1" ht="18.75">
      <c r="A332" s="1786"/>
      <c r="B332" s="1786"/>
      <c r="C332" s="375" t="s">
        <v>1170</v>
      </c>
      <c r="D332" s="2468"/>
      <c r="E332" s="2210"/>
      <c r="F332" s="2389"/>
      <c r="G332" s="2433"/>
      <c r="H332" s="1506"/>
      <c r="I332" s="657" t="s">
        <v>1169</v>
      </c>
      <c r="J332" s="577"/>
      <c r="K332" s="1506"/>
      <c r="L332" s="220"/>
      <c r="M332" s="347"/>
      <c r="N332" s="340"/>
      <c r="O332" s="1630"/>
      <c r="P332" s="1630"/>
      <c r="AH332" s="1637">
        <v>0</v>
      </c>
    </row>
    <row s="1641" customFormat="1" customHeight="1" ht="0.75">
      <c r="A333" s="1786"/>
      <c r="B333" s="1786"/>
      <c r="C333" s="375" t="s">
        <v>1179</v>
      </c>
      <c r="D333" s="2468"/>
      <c r="E333" s="2210"/>
      <c r="F333" s="2389"/>
      <c r="G333" s="406"/>
      <c r="H333" s="1506"/>
      <c r="I333" s="657"/>
      <c r="J333" s="577"/>
      <c r="K333" s="1506"/>
      <c r="L333" s="220"/>
      <c r="M333" s="347"/>
      <c r="N333" s="340"/>
      <c r="O333" s="1630"/>
      <c r="P333" s="1630"/>
      <c r="AH333" s="1637">
        <v>0</v>
      </c>
    </row>
    <row s="1641" customFormat="1" customHeight="1" ht="45">
      <c r="A334" s="1786" t="s">
        <v>200</v>
      </c>
      <c r="B334" s="1786" t="s">
        <v>201</v>
      </c>
      <c r="C334" s="375"/>
      <c r="D334" s="2468"/>
      <c r="E334" s="2210"/>
      <c r="F334" s="2389" t="str">
        <f>INDEX(PT_DIFFERENTIATION_VTAR,MATCH(A334,PT_DIFFERENTIATION_VTAR_ID,0))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4" s="2433" t="str">
        <f>INDEX(PT_DIFFERENTIATION_NTAR,MATCH(B334,PT_DIFFERENTIATION_NTAR_ID,0))</f>
        <v>Тарифы на горячую воду в открытых системах теплоснабжения (горячее водоснабжение)
</v>
      </c>
      <c r="H334" s="1868"/>
      <c r="I334" s="1745">
        <v>46023</v>
      </c>
      <c r="J334" s="1779">
        <v>46387</v>
      </c>
      <c r="K334" s="1784">
        <v>0</v>
      </c>
      <c r="L334" s="1868" t="s">
        <v>331</v>
      </c>
      <c r="M334" s="347"/>
      <c r="N334" s="340"/>
      <c r="O334" s="1630"/>
      <c r="P334" s="1630"/>
      <c r="AH334" s="1637">
        <v>0</v>
      </c>
    </row>
    <row s="1641" customFormat="1" customHeight="1" ht="56.25">
      <c r="A335" s="1829"/>
      <c r="B335" s="1829"/>
      <c r="C335" s="1693"/>
      <c r="D335" s="350"/>
      <c r="E335" s="1037"/>
      <c r="F335" s="1037"/>
      <c r="G335" s="1037"/>
      <c r="H335" s="2583" t="s">
        <v>173</v>
      </c>
      <c r="I335" s="1745">
        <v>46388</v>
      </c>
      <c r="J335" s="1779">
        <v>46752</v>
      </c>
      <c r="K335" s="1784">
        <v>0</v>
      </c>
      <c r="L335" s="2277" t="s">
        <v>331</v>
      </c>
      <c r="M335" s="2324"/>
      <c r="N335" s="624"/>
      <c r="O335" s="1630"/>
      <c r="P335" s="1630"/>
      <c r="Q335" s="1641"/>
      <c r="R335" s="1641"/>
      <c r="S335" s="1641"/>
      <c r="T335" s="1641"/>
      <c r="U335" s="1641"/>
      <c r="V335" s="1641"/>
      <c r="W335" s="1641"/>
      <c r="X335" s="1641"/>
      <c r="Y335" s="1641"/>
      <c r="Z335" s="1641"/>
      <c r="AA335" s="1641"/>
      <c r="AB335" s="1641"/>
      <c r="AC335" s="1641"/>
      <c r="AD335" s="1641"/>
      <c r="AE335" s="1641"/>
      <c r="AF335" s="1641"/>
      <c r="AG335" s="1641"/>
      <c r="AH335" s="1641">
        <v>0</v>
      </c>
    </row>
    <row s="1641" customFormat="1" customHeight="1" ht="56.25">
      <c r="A336" s="1829"/>
      <c r="B336" s="1829"/>
      <c r="C336" s="1693"/>
      <c r="D336" s="350"/>
      <c r="E336" s="1037"/>
      <c r="F336" s="1037"/>
      <c r="G336" s="1037"/>
      <c r="H336" s="2583" t="s">
        <v>173</v>
      </c>
      <c r="I336" s="1745">
        <v>46753</v>
      </c>
      <c r="J336" s="1779">
        <v>47118</v>
      </c>
      <c r="K336" s="1784">
        <v>0</v>
      </c>
      <c r="L336" s="2277" t="s">
        <v>331</v>
      </c>
      <c r="M336" s="2324"/>
      <c r="N336" s="624"/>
      <c r="O336" s="1630"/>
      <c r="P336" s="1630"/>
      <c r="Q336" s="1641"/>
      <c r="R336" s="1641"/>
      <c r="S336" s="1641"/>
      <c r="T336" s="1641"/>
      <c r="U336" s="1641"/>
      <c r="V336" s="1641"/>
      <c r="W336" s="1641"/>
      <c r="X336" s="1641"/>
      <c r="Y336" s="1641"/>
      <c r="Z336" s="1641"/>
      <c r="AA336" s="1641"/>
      <c r="AB336" s="1641"/>
      <c r="AC336" s="1641"/>
      <c r="AD336" s="1641"/>
      <c r="AE336" s="1641"/>
      <c r="AF336" s="1641"/>
      <c r="AG336" s="1641"/>
      <c r="AH336" s="1641">
        <v>0</v>
      </c>
    </row>
    <row s="1641" customFormat="1" customHeight="1" ht="56.25">
      <c r="A337" s="1829"/>
      <c r="B337" s="1829"/>
      <c r="C337" s="1693"/>
      <c r="D337" s="350"/>
      <c r="E337" s="1037"/>
      <c r="F337" s="1037"/>
      <c r="G337" s="1037"/>
      <c r="H337" s="2583" t="s">
        <v>173</v>
      </c>
      <c r="I337" s="1745">
        <v>47119</v>
      </c>
      <c r="J337" s="1779">
        <v>47483</v>
      </c>
      <c r="K337" s="1784">
        <v>0</v>
      </c>
      <c r="L337" s="2277" t="s">
        <v>331</v>
      </c>
      <c r="M337" s="2324"/>
      <c r="N337" s="624"/>
      <c r="O337" s="1630"/>
      <c r="P337" s="1630"/>
      <c r="Q337" s="1641"/>
      <c r="R337" s="1641"/>
      <c r="S337" s="1641"/>
      <c r="T337" s="1641"/>
      <c r="U337" s="1641"/>
      <c r="V337" s="1641"/>
      <c r="W337" s="1641"/>
      <c r="X337" s="1641"/>
      <c r="Y337" s="1641"/>
      <c r="Z337" s="1641"/>
      <c r="AA337" s="1641"/>
      <c r="AB337" s="1641"/>
      <c r="AC337" s="1641"/>
      <c r="AD337" s="1641"/>
      <c r="AE337" s="1641"/>
      <c r="AF337" s="1641"/>
      <c r="AG337" s="1641"/>
      <c r="AH337" s="1641">
        <v>0</v>
      </c>
    </row>
    <row s="1641" customFormat="1" customHeight="1" ht="56.25">
      <c r="A338" s="1829"/>
      <c r="B338" s="1829"/>
      <c r="C338" s="1693"/>
      <c r="D338" s="350"/>
      <c r="E338" s="1037"/>
      <c r="F338" s="1037"/>
      <c r="G338" s="1037"/>
      <c r="H338" s="2583" t="s">
        <v>173</v>
      </c>
      <c r="I338" s="1745">
        <v>47484</v>
      </c>
      <c r="J338" s="1779">
        <v>47848</v>
      </c>
      <c r="K338" s="1784">
        <v>0</v>
      </c>
      <c r="L338" s="2277" t="s">
        <v>331</v>
      </c>
      <c r="M338" s="2324"/>
      <c r="N338" s="624"/>
      <c r="O338" s="1630"/>
      <c r="P338" s="1630"/>
      <c r="Q338" s="1641"/>
      <c r="R338" s="1641"/>
      <c r="S338" s="1641"/>
      <c r="T338" s="1641"/>
      <c r="U338" s="1641"/>
      <c r="V338" s="1641"/>
      <c r="W338" s="1641"/>
      <c r="X338" s="1641"/>
      <c r="Y338" s="1641"/>
      <c r="Z338" s="1641"/>
      <c r="AA338" s="1641"/>
      <c r="AB338" s="1641"/>
      <c r="AC338" s="1641"/>
      <c r="AD338" s="1641"/>
      <c r="AE338" s="1641"/>
      <c r="AF338" s="1641"/>
      <c r="AG338" s="1641"/>
      <c r="AH338" s="1641">
        <v>0</v>
      </c>
    </row>
    <row s="1641" customFormat="1" customHeight="1" ht="18.75">
      <c r="A339" s="1786"/>
      <c r="B339" s="1786"/>
      <c r="C339" s="375" t="s">
        <v>1170</v>
      </c>
      <c r="D339" s="2468"/>
      <c r="E339" s="2210"/>
      <c r="F339" s="2389"/>
      <c r="G339" s="2433"/>
      <c r="H339" s="1506"/>
      <c r="I339" s="657" t="s">
        <v>1169</v>
      </c>
      <c r="J339" s="577"/>
      <c r="K339" s="1506"/>
      <c r="L339" s="220"/>
      <c r="M339" s="347"/>
      <c r="N339" s="340"/>
      <c r="O339" s="1630"/>
      <c r="P339" s="1630"/>
      <c r="AH339" s="1637">
        <v>0</v>
      </c>
    </row>
    <row s="1641" customFormat="1" customHeight="1" ht="0.75">
      <c r="A340" s="1786"/>
      <c r="B340" s="1786"/>
      <c r="C340" s="375" t="s">
        <v>1179</v>
      </c>
      <c r="D340" s="2468"/>
      <c r="E340" s="2210"/>
      <c r="F340" s="2389"/>
      <c r="G340" s="406"/>
      <c r="H340" s="1506"/>
      <c r="I340" s="657"/>
      <c r="J340" s="577"/>
      <c r="K340" s="1506"/>
      <c r="L340" s="220"/>
      <c r="M340" s="347"/>
      <c r="N340" s="340"/>
      <c r="O340" s="1630"/>
      <c r="P340" s="1630"/>
      <c r="AH340" s="1637">
        <v>0</v>
      </c>
    </row>
    <row s="1641" customFormat="1" customHeight="1" ht="18.75" hidden="1">
      <c r="A341" s="1786" t="s">
        <v>206</v>
      </c>
      <c r="B341" s="1786" t="s">
        <v>207</v>
      </c>
      <c r="C341" s="375"/>
      <c r="D341" s="2468"/>
      <c r="E341" s="2210"/>
      <c r="F341" s="2389" t="str">
        <f>INDEX(PT_DIFFERENTIATION_VTAR,MATCH(A341,PT_DIFFERENTIATION_VTAR_ID,0))</f>
        <v>Тарифы на услуги по передаче тепловой энергии</v>
      </c>
      <c r="G341" s="2433" t="str">
        <f>INDEX(PT_DIFFERENTIATION_NTAR,MATCH(B341,PT_DIFFERENTIATION_NTAR_ID,0))</f>
        <v/>
      </c>
      <c r="H341" s="1868"/>
      <c r="I341" s="1745"/>
      <c r="J341" s="1779"/>
      <c r="K341" s="1784"/>
      <c r="L341" s="1868" t="s">
        <v>331</v>
      </c>
      <c r="M341" s="347"/>
      <c r="N341" s="340"/>
      <c r="O341" s="1630"/>
      <c r="P341" s="1630"/>
      <c r="AH341" s="1637">
        <v>0</v>
      </c>
    </row>
    <row s="1641" customFormat="1" customHeight="1" ht="18.75" hidden="1">
      <c r="A342" s="1786"/>
      <c r="B342" s="1786"/>
      <c r="C342" s="375" t="s">
        <v>1170</v>
      </c>
      <c r="D342" s="2468"/>
      <c r="E342" s="2210"/>
      <c r="F342" s="2389"/>
      <c r="G342" s="2433"/>
      <c r="H342" s="1506"/>
      <c r="I342" s="657" t="s">
        <v>1169</v>
      </c>
      <c r="J342" s="577"/>
      <c r="K342" s="1506"/>
      <c r="L342" s="220"/>
      <c r="M342" s="347"/>
      <c r="N342" s="340"/>
      <c r="O342" s="1630"/>
      <c r="P342" s="1630"/>
      <c r="AH342" s="1637">
        <v>0</v>
      </c>
    </row>
    <row s="1641" customFormat="1" customHeight="1" ht="0.75" hidden="1">
      <c r="A343" s="1786"/>
      <c r="B343" s="1786"/>
      <c r="C343" s="375" t="s">
        <v>1179</v>
      </c>
      <c r="D343" s="2468"/>
      <c r="E343" s="2210"/>
      <c r="F343" s="2389"/>
      <c r="G343" s="406"/>
      <c r="H343" s="1506"/>
      <c r="I343" s="657"/>
      <c r="J343" s="577"/>
      <c r="K343" s="1506"/>
      <c r="L343" s="220"/>
      <c r="M343" s="347"/>
      <c r="N343" s="340"/>
      <c r="O343" s="1630"/>
      <c r="P343" s="1630"/>
      <c r="AH343" s="1637">
        <v>0</v>
      </c>
    </row>
    <row s="1641" customFormat="1" customHeight="1" ht="18.75" hidden="1">
      <c r="A344" s="1786" t="s">
        <v>212</v>
      </c>
      <c r="B344" s="1786" t="s">
        <v>213</v>
      </c>
      <c r="C344" s="375"/>
      <c r="D344" s="2468"/>
      <c r="E344" s="2210"/>
      <c r="F344" s="2389" t="str">
        <f>INDEX(PT_DIFFERENTIATION_VTAR,MATCH(A344,PT_DIFFERENTIATION_VTAR_ID,0))</f>
        <v>Тарифы на услуги по передаче теплоносителя</v>
      </c>
      <c r="G344" s="2433" t="str">
        <f>INDEX(PT_DIFFERENTIATION_NTAR,MATCH(B344,PT_DIFFERENTIATION_NTAR_ID,0))</f>
        <v/>
      </c>
      <c r="H344" s="1868"/>
      <c r="I344" s="1745"/>
      <c r="J344" s="1779"/>
      <c r="K344" s="1784"/>
      <c r="L344" s="1868" t="s">
        <v>331</v>
      </c>
      <c r="M344" s="347"/>
      <c r="N344" s="340"/>
      <c r="O344" s="1630"/>
      <c r="P344" s="1630"/>
      <c r="AH344" s="1637">
        <v>0</v>
      </c>
    </row>
    <row s="1641" customFormat="1" customHeight="1" ht="18.75" hidden="1">
      <c r="A345" s="1786"/>
      <c r="B345" s="1786"/>
      <c r="C345" s="375" t="s">
        <v>1170</v>
      </c>
      <c r="D345" s="2468"/>
      <c r="E345" s="2210"/>
      <c r="F345" s="2389"/>
      <c r="G345" s="2433"/>
      <c r="H345" s="1506"/>
      <c r="I345" s="657" t="s">
        <v>1169</v>
      </c>
      <c r="J345" s="577"/>
      <c r="K345" s="1506"/>
      <c r="L345" s="220"/>
      <c r="M345" s="347"/>
      <c r="N345" s="340"/>
      <c r="O345" s="1630"/>
      <c r="P345" s="1630"/>
      <c r="AH345" s="1637">
        <v>0</v>
      </c>
    </row>
    <row s="1641" customFormat="1" customHeight="1" ht="0.75" hidden="1">
      <c r="A346" s="1786"/>
      <c r="B346" s="1786"/>
      <c r="C346" s="375" t="s">
        <v>1179</v>
      </c>
      <c r="D346" s="2468"/>
      <c r="E346" s="2210"/>
      <c r="F346" s="2389"/>
      <c r="G346" s="406"/>
      <c r="H346" s="1506"/>
      <c r="I346" s="657"/>
      <c r="J346" s="577"/>
      <c r="K346" s="1506"/>
      <c r="L346" s="220"/>
      <c r="M346" s="347"/>
      <c r="N346" s="340"/>
      <c r="O346" s="1630"/>
      <c r="P346" s="1630"/>
      <c r="AH346" s="1637">
        <v>0</v>
      </c>
    </row>
    <row s="1641" customFormat="1" customHeight="1" ht="18.75" hidden="1">
      <c r="A347" s="1786" t="s">
        <v>218</v>
      </c>
      <c r="B347" s="1786" t="s">
        <v>219</v>
      </c>
      <c r="C347" s="375"/>
      <c r="D347" s="2468"/>
      <c r="E347" s="2210"/>
      <c r="F347" s="2389" t="str">
        <f>INDEX(PT_DIFFERENTIATION_VTAR,MATCH(A347,PT_DIFFERENTIATION_VTAR_ID,0))</f>
        <v>Плата за услуги по поддержанию резервной тепловой мощности при отсутствии потребления тепловой энергии</v>
      </c>
      <c r="G347" s="2433" t="str">
        <f>INDEX(PT_DIFFERENTIATION_NTAR,MATCH(B347,PT_DIFFERENTIATION_NTAR_ID,0))</f>
        <v/>
      </c>
      <c r="H347" s="1868"/>
      <c r="I347" s="1745"/>
      <c r="J347" s="1779"/>
      <c r="K347" s="1784"/>
      <c r="L347" s="1868" t="s">
        <v>331</v>
      </c>
      <c r="M347" s="347"/>
      <c r="N347" s="340"/>
      <c r="O347" s="1630"/>
      <c r="P347" s="1630"/>
      <c r="AH347" s="1637">
        <v>0</v>
      </c>
    </row>
    <row s="1641" customFormat="1" customHeight="1" ht="18.75" hidden="1">
      <c r="A348" s="1786"/>
      <c r="B348" s="1786"/>
      <c r="C348" s="375" t="s">
        <v>1170</v>
      </c>
      <c r="D348" s="2468"/>
      <c r="E348" s="2210"/>
      <c r="F348" s="2389"/>
      <c r="G348" s="2433"/>
      <c r="H348" s="1506"/>
      <c r="I348" s="657" t="s">
        <v>1169</v>
      </c>
      <c r="J348" s="577"/>
      <c r="K348" s="1506"/>
      <c r="L348" s="220"/>
      <c r="M348" s="347"/>
      <c r="N348" s="340"/>
      <c r="O348" s="1630"/>
      <c r="P348" s="1630"/>
      <c r="AH348" s="1637">
        <v>0</v>
      </c>
    </row>
    <row s="1641" customFormat="1" customHeight="1" ht="0.75" hidden="1">
      <c r="A349" s="1786"/>
      <c r="B349" s="1786"/>
      <c r="C349" s="375" t="s">
        <v>1179</v>
      </c>
      <c r="D349" s="2468"/>
      <c r="E349" s="2210"/>
      <c r="F349" s="2389"/>
      <c r="G349" s="406"/>
      <c r="H349" s="1506"/>
      <c r="I349" s="657"/>
      <c r="J349" s="577"/>
      <c r="K349" s="1506"/>
      <c r="L349" s="220"/>
      <c r="M349" s="347"/>
      <c r="N349" s="340"/>
      <c r="O349" s="1630"/>
      <c r="P349" s="1630"/>
      <c r="AH349" s="1637">
        <v>0</v>
      </c>
    </row>
    <row s="1641" customFormat="1" customHeight="1" ht="18.75" hidden="1">
      <c r="A350" s="1786" t="s">
        <v>224</v>
      </c>
      <c r="B350" s="1786" t="s">
        <v>225</v>
      </c>
      <c r="C350" s="375"/>
      <c r="D350" s="2468"/>
      <c r="E350" s="2210"/>
      <c r="F350" s="2389" t="str">
        <f>INDEX(PT_DIFFERENTIATION_VTAR,MATCH(A350,PT_DIFFERENTIATION_VTAR_ID,0))</f>
        <v>Плата за подключение (технологическое присоединение) к системе теплоснабжения</v>
      </c>
      <c r="G350" s="2433" t="str">
        <f>INDEX(PT_DIFFERENTIATION_NTAR,MATCH(B350,PT_DIFFERENTIATION_NTAR_ID,0))</f>
        <v/>
      </c>
      <c r="H350" s="1868"/>
      <c r="I350" s="1745"/>
      <c r="J350" s="1779"/>
      <c r="K350" s="1784"/>
      <c r="L350" s="1868" t="s">
        <v>331</v>
      </c>
      <c r="M350" s="347"/>
      <c r="N350" s="340"/>
      <c r="O350" s="1630"/>
      <c r="P350" s="1630"/>
      <c r="AH350" s="1637">
        <v>0</v>
      </c>
    </row>
    <row s="1641" customFormat="1" customHeight="1" ht="18.75" hidden="1">
      <c r="A351" s="1786"/>
      <c r="B351" s="1786"/>
      <c r="C351" s="375" t="s">
        <v>1170</v>
      </c>
      <c r="D351" s="2468"/>
      <c r="E351" s="2210"/>
      <c r="F351" s="2389"/>
      <c r="G351" s="2433"/>
      <c r="H351" s="1506"/>
      <c r="I351" s="657" t="s">
        <v>1169</v>
      </c>
      <c r="J351" s="577"/>
      <c r="K351" s="1506"/>
      <c r="L351" s="220"/>
      <c r="M351" s="347"/>
      <c r="N351" s="340"/>
      <c r="O351" s="1630"/>
      <c r="P351" s="1630"/>
      <c r="AH351" s="1637">
        <v>0</v>
      </c>
    </row>
    <row s="1641" customFormat="1" customHeight="1" ht="0.75" hidden="1">
      <c r="A352" s="1786"/>
      <c r="B352" s="1786"/>
      <c r="C352" s="375" t="s">
        <v>1179</v>
      </c>
      <c r="D352" s="2468"/>
      <c r="E352" s="2210"/>
      <c r="F352" s="2389"/>
      <c r="G352" s="406"/>
      <c r="H352" s="1506"/>
      <c r="I352" s="657"/>
      <c r="J352" s="577"/>
      <c r="K352" s="1506"/>
      <c r="L352" s="220"/>
      <c r="M352" s="347"/>
      <c r="N352" s="340"/>
      <c r="O352" s="1630"/>
      <c r="P352" s="1630"/>
      <c r="AH352" s="1637">
        <v>0</v>
      </c>
    </row>
    <row s="1641" customFormat="1" customHeight="1" ht="18.75" hidden="1">
      <c r="A353" s="1786" t="s">
        <v>230</v>
      </c>
      <c r="B353" s="1786" t="s">
        <v>231</v>
      </c>
      <c r="C353" s="375"/>
      <c r="D353" s="2468"/>
      <c r="E353" s="2210"/>
      <c r="F353" s="2389" t="str">
        <f>INDEX(PT_DIFFERENTIATION_VTAR,MATCH(A353,PT_DIFFERENTIATION_VTAR_ID,0))</f>
        <v>Плата за подключение (технологическое присоединение) к системе теплоснабжения (индивидуальная)</v>
      </c>
      <c r="G353" s="2433" t="str">
        <f>INDEX(PT_DIFFERENTIATION_NTAR,MATCH(B353,PT_DIFFERENTIATION_NTAR_ID,0))</f>
        <v/>
      </c>
      <c r="H353" s="1995"/>
      <c r="I353" s="1745"/>
      <c r="J353" s="1779"/>
      <c r="K353" s="1784"/>
      <c r="L353" s="1995" t="s">
        <v>331</v>
      </c>
      <c r="M353" s="347"/>
      <c r="N353" s="340"/>
      <c r="O353" s="1630"/>
      <c r="P353" s="1630"/>
      <c r="AH353" s="1637">
        <v>0</v>
      </c>
    </row>
    <row s="1641" customFormat="1" customHeight="1" ht="18.75" hidden="1">
      <c r="A354" s="1786"/>
      <c r="B354" s="1786"/>
      <c r="C354" s="375" t="s">
        <v>1170</v>
      </c>
      <c r="D354" s="2468"/>
      <c r="E354" s="2210"/>
      <c r="F354" s="2389"/>
      <c r="G354" s="2433"/>
      <c r="H354" s="1506"/>
      <c r="I354" s="657" t="s">
        <v>1169</v>
      </c>
      <c r="J354" s="577"/>
      <c r="K354" s="1506"/>
      <c r="L354" s="220"/>
      <c r="M354" s="347"/>
      <c r="N354" s="340"/>
      <c r="O354" s="1630"/>
      <c r="P354" s="1630"/>
      <c r="AH354" s="1637">
        <v>0</v>
      </c>
    </row>
    <row s="1641" customFormat="1" customHeight="1" ht="0.75" hidden="1">
      <c r="A355" s="1786"/>
      <c r="B355" s="1786"/>
      <c r="C355" s="375" t="s">
        <v>1179</v>
      </c>
      <c r="D355" s="2468"/>
      <c r="E355" s="2210"/>
      <c r="F355" s="2389"/>
      <c r="G355" s="406"/>
      <c r="H355" s="1506"/>
      <c r="I355" s="657"/>
      <c r="J355" s="577"/>
      <c r="K355" s="1506"/>
      <c r="L355" s="220"/>
      <c r="M355" s="347"/>
      <c r="N355" s="340"/>
      <c r="O355" s="1630"/>
      <c r="P355" s="1630"/>
      <c r="AH355" s="1637">
        <v>0</v>
      </c>
    </row>
    <row s="1641" customFormat="1" customHeight="1" ht="18.75" hidden="1">
      <c r="A356" s="1786" t="s">
        <v>250</v>
      </c>
      <c r="B356" s="1786" t="s">
        <v>251</v>
      </c>
      <c r="C356" s="375"/>
      <c r="D356" s="2468"/>
      <c r="E356" s="2210"/>
      <c r="F356" s="2389" t="str">
        <f>INDEX(PT_DIFFERENTIATION_VTAR,MATCH(A356,PT_DIFFERENTIATION_VTAR_ID,0))</f>
        <v>Тариф на питьевую воду (питьевое водоснабжение)</v>
      </c>
      <c r="G356" s="2433" t="str">
        <f>INDEX(PT_DIFFERENTIATION_NTAR,MATCH(B356,PT_DIFFERENTIATION_NTAR_ID,0))</f>
        <v/>
      </c>
      <c r="H356" s="1868"/>
      <c r="I356" s="1745"/>
      <c r="J356" s="1779"/>
      <c r="K356" s="1784"/>
      <c r="L356" s="1868" t="s">
        <v>331</v>
      </c>
      <c r="M356" s="347"/>
      <c r="N356" s="340"/>
      <c r="O356" s="1630"/>
      <c r="P356" s="1630"/>
      <c r="AH356" s="1637">
        <v>0</v>
      </c>
    </row>
    <row s="1641" customFormat="1" customHeight="1" ht="18.75" hidden="1">
      <c r="A357" s="1786"/>
      <c r="B357" s="1786"/>
      <c r="C357" s="375" t="s">
        <v>1170</v>
      </c>
      <c r="D357" s="2468"/>
      <c r="E357" s="2210"/>
      <c r="F357" s="2389"/>
      <c r="G357" s="2433"/>
      <c r="H357" s="1506"/>
      <c r="I357" s="657" t="s">
        <v>1169</v>
      </c>
      <c r="J357" s="577"/>
      <c r="K357" s="1506"/>
      <c r="L357" s="220"/>
      <c r="M357" s="347"/>
      <c r="N357" s="340"/>
      <c r="O357" s="1630"/>
      <c r="P357" s="1630"/>
      <c r="AH357" s="1637">
        <v>0</v>
      </c>
    </row>
    <row s="1641" customFormat="1" customHeight="1" ht="0.75" hidden="1">
      <c r="A358" s="1786"/>
      <c r="B358" s="1786"/>
      <c r="C358" s="375" t="s">
        <v>1179</v>
      </c>
      <c r="D358" s="2468"/>
      <c r="E358" s="2210"/>
      <c r="F358" s="2389"/>
      <c r="G358" s="406"/>
      <c r="H358" s="1506"/>
      <c r="I358" s="657"/>
      <c r="J358" s="577"/>
      <c r="K358" s="1506"/>
      <c r="L358" s="220"/>
      <c r="M358" s="347"/>
      <c r="N358" s="340"/>
      <c r="O358" s="1630"/>
      <c r="P358" s="1630"/>
      <c r="AH358" s="1637">
        <v>0</v>
      </c>
    </row>
    <row s="1641" customFormat="1" customHeight="1" ht="18.75" hidden="1">
      <c r="A359" s="1786" t="s">
        <v>255</v>
      </c>
      <c r="B359" s="1786" t="s">
        <v>256</v>
      </c>
      <c r="C359" s="375"/>
      <c r="D359" s="2468"/>
      <c r="E359" s="2210"/>
      <c r="F359" s="2389" t="str">
        <f>INDEX(PT_DIFFERENTIATION_VTAR,MATCH(A359,PT_DIFFERENTIATION_VTAR_ID,0))</f>
        <v>Тариф на техническую воду</v>
      </c>
      <c r="G359" s="2433" t="str">
        <f>INDEX(PT_DIFFERENTIATION_NTAR,MATCH(B359,PT_DIFFERENTIATION_NTAR_ID,0))</f>
        <v/>
      </c>
      <c r="H359" s="1868"/>
      <c r="I359" s="1745"/>
      <c r="J359" s="1779"/>
      <c r="K359" s="1784"/>
      <c r="L359" s="1868" t="s">
        <v>331</v>
      </c>
      <c r="M359" s="347"/>
      <c r="N359" s="340"/>
      <c r="O359" s="1630"/>
      <c r="P359" s="1630"/>
      <c r="AH359" s="1637">
        <v>0</v>
      </c>
    </row>
    <row s="1641" customFormat="1" customHeight="1" ht="18.75" hidden="1">
      <c r="A360" s="1786"/>
      <c r="B360" s="1786"/>
      <c r="C360" s="375" t="s">
        <v>1170</v>
      </c>
      <c r="D360" s="2468"/>
      <c r="E360" s="2210"/>
      <c r="F360" s="2389"/>
      <c r="G360" s="2433"/>
      <c r="H360" s="1506"/>
      <c r="I360" s="657" t="s">
        <v>1169</v>
      </c>
      <c r="J360" s="577"/>
      <c r="K360" s="1506"/>
      <c r="L360" s="220"/>
      <c r="M360" s="347"/>
      <c r="N360" s="340"/>
      <c r="O360" s="1630"/>
      <c r="P360" s="1630"/>
      <c r="AH360" s="1637">
        <v>0</v>
      </c>
    </row>
    <row s="1641" customFormat="1" customHeight="1" ht="0.75" hidden="1">
      <c r="A361" s="1786"/>
      <c r="B361" s="1786"/>
      <c r="C361" s="375" t="s">
        <v>1179</v>
      </c>
      <c r="D361" s="2468"/>
      <c r="E361" s="2210"/>
      <c r="F361" s="2389"/>
      <c r="G361" s="406"/>
      <c r="H361" s="1506"/>
      <c r="I361" s="657"/>
      <c r="J361" s="577"/>
      <c r="K361" s="1506"/>
      <c r="L361" s="220"/>
      <c r="M361" s="347"/>
      <c r="N361" s="340"/>
      <c r="O361" s="1630"/>
      <c r="P361" s="1630"/>
      <c r="AH361" s="1637">
        <v>0</v>
      </c>
    </row>
    <row s="1641" customFormat="1" customHeight="1" ht="18.75" hidden="1">
      <c r="A362" s="1786" t="s">
        <v>260</v>
      </c>
      <c r="B362" s="1786" t="s">
        <v>261</v>
      </c>
      <c r="C362" s="375"/>
      <c r="D362" s="2468"/>
      <c r="E362" s="2210"/>
      <c r="F362" s="2389" t="str">
        <f>INDEX(PT_DIFFERENTIATION_VTAR,MATCH(A362,PT_DIFFERENTIATION_VTAR_ID,0))</f>
        <v>Тариф на транспортировку воды</v>
      </c>
      <c r="G362" s="2433" t="str">
        <f>INDEX(PT_DIFFERENTIATION_NTAR,MATCH(B362,PT_DIFFERENTIATION_NTAR_ID,0))</f>
        <v/>
      </c>
      <c r="H362" s="1868"/>
      <c r="I362" s="1745"/>
      <c r="J362" s="1779"/>
      <c r="K362" s="1784"/>
      <c r="L362" s="1868" t="s">
        <v>331</v>
      </c>
      <c r="M362" s="347"/>
      <c r="N362" s="340"/>
      <c r="O362" s="1630"/>
      <c r="P362" s="1630"/>
      <c r="AH362" s="1637">
        <v>0</v>
      </c>
    </row>
    <row s="1641" customFormat="1" customHeight="1" ht="18.75" hidden="1">
      <c r="A363" s="1786"/>
      <c r="B363" s="1786"/>
      <c r="C363" s="375" t="s">
        <v>1170</v>
      </c>
      <c r="D363" s="2468"/>
      <c r="E363" s="2210"/>
      <c r="F363" s="2389"/>
      <c r="G363" s="2433"/>
      <c r="H363" s="1506"/>
      <c r="I363" s="657" t="s">
        <v>1169</v>
      </c>
      <c r="J363" s="577"/>
      <c r="K363" s="1506"/>
      <c r="L363" s="220"/>
      <c r="M363" s="347"/>
      <c r="N363" s="340"/>
      <c r="O363" s="1630"/>
      <c r="P363" s="1630"/>
      <c r="AH363" s="1637">
        <v>0</v>
      </c>
    </row>
    <row s="1641" customFormat="1" customHeight="1" ht="0.75" hidden="1">
      <c r="A364" s="1786"/>
      <c r="B364" s="1786"/>
      <c r="C364" s="375" t="s">
        <v>1179</v>
      </c>
      <c r="D364" s="2468"/>
      <c r="E364" s="2210"/>
      <c r="F364" s="2389"/>
      <c r="G364" s="406"/>
      <c r="H364" s="1506"/>
      <c r="I364" s="657"/>
      <c r="J364" s="577"/>
      <c r="K364" s="1506"/>
      <c r="L364" s="220"/>
      <c r="M364" s="347"/>
      <c r="N364" s="340"/>
      <c r="O364" s="1630"/>
      <c r="P364" s="1630"/>
      <c r="AH364" s="1637">
        <v>0</v>
      </c>
    </row>
    <row s="1641" customFormat="1" customHeight="1" ht="18.75" hidden="1">
      <c r="A365" s="1786" t="s">
        <v>265</v>
      </c>
      <c r="B365" s="1786" t="s">
        <v>266</v>
      </c>
      <c r="C365" s="375"/>
      <c r="D365" s="2468"/>
      <c r="E365" s="2210"/>
      <c r="F365" s="2389" t="str">
        <f>INDEX(PT_DIFFERENTIATION_VTAR,MATCH(A365,PT_DIFFERENTIATION_VTAR_ID,0))</f>
        <v>Тариф на подвоз воды</v>
      </c>
      <c r="G365" s="2433" t="str">
        <f>INDEX(PT_DIFFERENTIATION_NTAR,MATCH(B365,PT_DIFFERENTIATION_NTAR_ID,0))</f>
        <v/>
      </c>
      <c r="H365" s="1868"/>
      <c r="I365" s="1745"/>
      <c r="J365" s="1779"/>
      <c r="K365" s="1784"/>
      <c r="L365" s="1868" t="s">
        <v>331</v>
      </c>
      <c r="M365" s="347"/>
      <c r="N365" s="340"/>
      <c r="O365" s="1630"/>
      <c r="P365" s="1630"/>
      <c r="AH365" s="1637">
        <v>0</v>
      </c>
    </row>
    <row s="1641" customFormat="1" customHeight="1" ht="18.75" hidden="1">
      <c r="A366" s="1786"/>
      <c r="B366" s="1786"/>
      <c r="C366" s="375" t="s">
        <v>1170</v>
      </c>
      <c r="D366" s="2468"/>
      <c r="E366" s="2210"/>
      <c r="F366" s="2389"/>
      <c r="G366" s="2433"/>
      <c r="H366" s="1506"/>
      <c r="I366" s="657" t="s">
        <v>1169</v>
      </c>
      <c r="J366" s="577"/>
      <c r="K366" s="1506"/>
      <c r="L366" s="220"/>
      <c r="M366" s="347"/>
      <c r="N366" s="340"/>
      <c r="O366" s="1630"/>
      <c r="P366" s="1630"/>
      <c r="AH366" s="1637">
        <v>0</v>
      </c>
    </row>
    <row s="1641" customFormat="1" customHeight="1" ht="0.75" hidden="1">
      <c r="A367" s="1786"/>
      <c r="B367" s="1786"/>
      <c r="C367" s="375" t="s">
        <v>1179</v>
      </c>
      <c r="D367" s="2468"/>
      <c r="E367" s="2210"/>
      <c r="F367" s="2389"/>
      <c r="G367" s="406"/>
      <c r="H367" s="1506"/>
      <c r="I367" s="657"/>
      <c r="J367" s="577"/>
      <c r="K367" s="1506"/>
      <c r="L367" s="220"/>
      <c r="M367" s="347"/>
      <c r="N367" s="340"/>
      <c r="O367" s="1630"/>
      <c r="P367" s="1630"/>
      <c r="AH367" s="1637">
        <v>0</v>
      </c>
    </row>
    <row s="1641" customFormat="1" customHeight="1" ht="18.75" hidden="1">
      <c r="A368" s="1786" t="s">
        <v>270</v>
      </c>
      <c r="B368" s="1786" t="s">
        <v>271</v>
      </c>
      <c r="C368" s="375"/>
      <c r="D368" s="2468"/>
      <c r="E368" s="2210"/>
      <c r="F368" s="2389" t="str">
        <f>INDEX(PT_DIFFERENTIATION_VTAR,MATCH(A368,PT_DIFFERENTIATION_VTAR_ID,0))</f>
        <v>Тариф на подключение (технологическое присоединение) к централизованной системе холодного водоснабжения</v>
      </c>
      <c r="G368" s="2433" t="str">
        <f>INDEX(PT_DIFFERENTIATION_NTAR,MATCH(B368,PT_DIFFERENTIATION_NTAR_ID,0))</f>
        <v/>
      </c>
      <c r="H368" s="1868"/>
      <c r="I368" s="1745"/>
      <c r="J368" s="1779"/>
      <c r="K368" s="1784"/>
      <c r="L368" s="1868" t="s">
        <v>331</v>
      </c>
      <c r="M368" s="347"/>
      <c r="N368" s="340"/>
      <c r="O368" s="1630"/>
      <c r="P368" s="1630"/>
      <c r="AH368" s="1637">
        <v>0</v>
      </c>
    </row>
    <row s="1641" customFormat="1" customHeight="1" ht="18.75" hidden="1">
      <c r="A369" s="1786"/>
      <c r="B369" s="1786"/>
      <c r="C369" s="375" t="s">
        <v>1170</v>
      </c>
      <c r="D369" s="2468"/>
      <c r="E369" s="2210"/>
      <c r="F369" s="2389"/>
      <c r="G369" s="2433"/>
      <c r="H369" s="1506"/>
      <c r="I369" s="657" t="s">
        <v>1169</v>
      </c>
      <c r="J369" s="577"/>
      <c r="K369" s="1506"/>
      <c r="L369" s="220"/>
      <c r="M369" s="347"/>
      <c r="N369" s="340"/>
      <c r="O369" s="1630"/>
      <c r="P369" s="1630"/>
      <c r="AH369" s="1637">
        <v>0</v>
      </c>
    </row>
    <row s="1641" customFormat="1" customHeight="1" ht="0.75" hidden="1">
      <c r="A370" s="1786"/>
      <c r="B370" s="1786"/>
      <c r="C370" s="375" t="s">
        <v>1179</v>
      </c>
      <c r="D370" s="2468"/>
      <c r="E370" s="2210"/>
      <c r="F370" s="2389"/>
      <c r="G370" s="406"/>
      <c r="H370" s="1506"/>
      <c r="I370" s="657"/>
      <c r="J370" s="577"/>
      <c r="K370" s="1506"/>
      <c r="L370" s="220"/>
      <c r="M370" s="347"/>
      <c r="N370" s="340"/>
      <c r="O370" s="1630"/>
      <c r="P370" s="1630"/>
      <c r="AH370" s="1637">
        <v>0</v>
      </c>
    </row>
    <row s="1641" customFormat="1" customHeight="1" ht="18.75" hidden="1">
      <c r="A371" s="1786" t="s">
        <v>275</v>
      </c>
      <c r="B371" s="1786" t="s">
        <v>276</v>
      </c>
      <c r="C371" s="375"/>
      <c r="D371" s="2468"/>
      <c r="E371" s="2210"/>
      <c r="F371" s="2389" t="str">
        <f>INDEX(PT_DIFFERENTIATION_VTAR,MATCH(A371,PT_DIFFERENTIATION_VTAR_ID,0))</f>
        <v>Тариф на горячую воду (горячее водоснабжение)</v>
      </c>
      <c r="G371" s="2433" t="str">
        <f>INDEX(PT_DIFFERENTIATION_NTAR,MATCH(B371,PT_DIFFERENTIATION_NTAR_ID,0))</f>
        <v/>
      </c>
      <c r="H371" s="1868"/>
      <c r="I371" s="1745"/>
      <c r="J371" s="1779"/>
      <c r="K371" s="1784"/>
      <c r="L371" s="1868" t="s">
        <v>331</v>
      </c>
      <c r="M371" s="347"/>
      <c r="N371" s="340"/>
      <c r="O371" s="1630"/>
      <c r="P371" s="1630"/>
      <c r="AH371" s="1637">
        <v>0</v>
      </c>
    </row>
    <row s="1641" customFormat="1" customHeight="1" ht="18.75" hidden="1">
      <c r="A372" s="1786"/>
      <c r="B372" s="1786"/>
      <c r="C372" s="375" t="s">
        <v>1170</v>
      </c>
      <c r="D372" s="2468"/>
      <c r="E372" s="2210"/>
      <c r="F372" s="2389"/>
      <c r="G372" s="2433"/>
      <c r="H372" s="1506"/>
      <c r="I372" s="657" t="s">
        <v>1169</v>
      </c>
      <c r="J372" s="577"/>
      <c r="K372" s="1506"/>
      <c r="L372" s="220"/>
      <c r="M372" s="347"/>
      <c r="N372" s="340"/>
      <c r="O372" s="1630"/>
      <c r="P372" s="1630"/>
      <c r="AH372" s="1637">
        <v>0</v>
      </c>
    </row>
    <row s="1641" customFormat="1" customHeight="1" ht="0.75" hidden="1">
      <c r="A373" s="1786"/>
      <c r="B373" s="1786"/>
      <c r="C373" s="375" t="s">
        <v>1179</v>
      </c>
      <c r="D373" s="2468"/>
      <c r="E373" s="2210"/>
      <c r="F373" s="2389"/>
      <c r="G373" s="406"/>
      <c r="H373" s="1506"/>
      <c r="I373" s="657"/>
      <c r="J373" s="577"/>
      <c r="K373" s="1506"/>
      <c r="L373" s="220"/>
      <c r="M373" s="347"/>
      <c r="N373" s="340"/>
      <c r="O373" s="1630"/>
      <c r="P373" s="1630"/>
      <c r="AH373" s="1637">
        <v>0</v>
      </c>
    </row>
    <row s="1641" customFormat="1" customHeight="1" ht="18.75" hidden="1">
      <c r="A374" s="1786" t="s">
        <v>280</v>
      </c>
      <c r="B374" s="1786" t="s">
        <v>281</v>
      </c>
      <c r="C374" s="375"/>
      <c r="D374" s="2468"/>
      <c r="E374" s="2210"/>
      <c r="F374" s="2389" t="str">
        <f>INDEX(PT_DIFFERENTIATION_VTAR,MATCH(A374,PT_DIFFERENTIATION_VTAR_ID,0))</f>
        <v>Тариф на транспортировку горячей воды</v>
      </c>
      <c r="G374" s="2433" t="str">
        <f>INDEX(PT_DIFFERENTIATION_NTAR,MATCH(B374,PT_DIFFERENTIATION_NTAR_ID,0))</f>
        <v/>
      </c>
      <c r="H374" s="1868"/>
      <c r="I374" s="1745"/>
      <c r="J374" s="1779"/>
      <c r="K374" s="1784"/>
      <c r="L374" s="1868" t="s">
        <v>331</v>
      </c>
      <c r="M374" s="347"/>
      <c r="N374" s="340"/>
      <c r="O374" s="1630"/>
      <c r="P374" s="1630"/>
      <c r="AH374" s="1637">
        <v>0</v>
      </c>
    </row>
    <row s="1641" customFormat="1" customHeight="1" ht="18.75" hidden="1">
      <c r="A375" s="1786"/>
      <c r="B375" s="1786"/>
      <c r="C375" s="375" t="s">
        <v>1170</v>
      </c>
      <c r="D375" s="2468"/>
      <c r="E375" s="2210"/>
      <c r="F375" s="2389"/>
      <c r="G375" s="2433"/>
      <c r="H375" s="1506"/>
      <c r="I375" s="657" t="s">
        <v>1169</v>
      </c>
      <c r="J375" s="577"/>
      <c r="K375" s="1506"/>
      <c r="L375" s="220"/>
      <c r="M375" s="347"/>
      <c r="N375" s="340"/>
      <c r="O375" s="1630"/>
      <c r="P375" s="1630"/>
      <c r="AH375" s="1637">
        <v>0</v>
      </c>
    </row>
    <row s="1641" customFormat="1" customHeight="1" ht="0.75" hidden="1">
      <c r="A376" s="1786"/>
      <c r="B376" s="1786"/>
      <c r="C376" s="375" t="s">
        <v>1179</v>
      </c>
      <c r="D376" s="2468"/>
      <c r="E376" s="2210"/>
      <c r="F376" s="2389"/>
      <c r="G376" s="406"/>
      <c r="H376" s="1506"/>
      <c r="I376" s="657"/>
      <c r="J376" s="577"/>
      <c r="K376" s="1506"/>
      <c r="L376" s="220"/>
      <c r="M376" s="347"/>
      <c r="N376" s="340"/>
      <c r="O376" s="1630"/>
      <c r="P376" s="1630"/>
      <c r="AH376" s="1637">
        <v>0</v>
      </c>
    </row>
    <row s="1641" customFormat="1" customHeight="1" ht="18.75" hidden="1">
      <c r="A377" s="1786" t="s">
        <v>285</v>
      </c>
      <c r="B377" s="1786" t="s">
        <v>286</v>
      </c>
      <c r="C377" s="375"/>
      <c r="D377" s="2468"/>
      <c r="E377" s="2210"/>
      <c r="F377" s="2389" t="str">
        <f>INDEX(PT_DIFFERENTIATION_VTAR,MATCH(A377,PT_DIFFERENTIATION_VTAR_ID,0))</f>
        <v>Тариф на подключение (технологическое присоединение) к централизованной системе горячего водоснабжения</v>
      </c>
      <c r="G377" s="2433" t="str">
        <f>INDEX(PT_DIFFERENTIATION_NTAR,MATCH(B377,PT_DIFFERENTIATION_NTAR_ID,0))</f>
        <v/>
      </c>
      <c r="H377" s="1868"/>
      <c r="I377" s="1745"/>
      <c r="J377" s="1779"/>
      <c r="K377" s="1784"/>
      <c r="L377" s="1868" t="s">
        <v>331</v>
      </c>
      <c r="M377" s="347"/>
      <c r="N377" s="340"/>
      <c r="O377" s="1630"/>
      <c r="P377" s="1630"/>
      <c r="AH377" s="1637">
        <v>0</v>
      </c>
    </row>
    <row s="1641" customFormat="1" customHeight="1" ht="18.75" hidden="1">
      <c r="A378" s="1786"/>
      <c r="B378" s="1786"/>
      <c r="C378" s="375" t="s">
        <v>1170</v>
      </c>
      <c r="D378" s="2468"/>
      <c r="E378" s="2210"/>
      <c r="F378" s="2389"/>
      <c r="G378" s="2433"/>
      <c r="H378" s="1506"/>
      <c r="I378" s="657" t="s">
        <v>1169</v>
      </c>
      <c r="J378" s="577"/>
      <c r="K378" s="1506"/>
      <c r="L378" s="220"/>
      <c r="M378" s="347"/>
      <c r="N378" s="340"/>
      <c r="O378" s="1630"/>
      <c r="P378" s="1630"/>
      <c r="AH378" s="1637">
        <v>0</v>
      </c>
    </row>
    <row s="1641" customFormat="1" customHeight="1" ht="0.75" hidden="1">
      <c r="A379" s="1786"/>
      <c r="B379" s="1786"/>
      <c r="C379" s="375" t="s">
        <v>1179</v>
      </c>
      <c r="D379" s="2468"/>
      <c r="E379" s="2210"/>
      <c r="F379" s="2389"/>
      <c r="G379" s="406"/>
      <c r="H379" s="1506"/>
      <c r="I379" s="657"/>
      <c r="J379" s="577"/>
      <c r="K379" s="1506"/>
      <c r="L379" s="220"/>
      <c r="M379" s="347"/>
      <c r="N379" s="340"/>
      <c r="O379" s="1630"/>
      <c r="P379" s="1630"/>
      <c r="AH379" s="1637">
        <v>0</v>
      </c>
    </row>
    <row s="1641" customFormat="1" customHeight="1" ht="18.75" hidden="1">
      <c r="A380" s="1786" t="s">
        <v>290</v>
      </c>
      <c r="B380" s="1786" t="s">
        <v>291</v>
      </c>
      <c r="C380" s="375"/>
      <c r="D380" s="2468"/>
      <c r="E380" s="2210"/>
      <c r="F380" s="2389" t="str">
        <f>INDEX(PT_DIFFERENTIATION_VTAR,MATCH(A380,PT_DIFFERENTIATION_VTAR_ID,0))</f>
        <v>Тариф на водоотведение</v>
      </c>
      <c r="G380" s="2433" t="str">
        <f>INDEX(PT_DIFFERENTIATION_NTAR,MATCH(B380,PT_DIFFERENTIATION_NTAR_ID,0))</f>
        <v/>
      </c>
      <c r="H380" s="1868"/>
      <c r="I380" s="1745"/>
      <c r="J380" s="1779"/>
      <c r="K380" s="1784"/>
      <c r="L380" s="1868" t="s">
        <v>331</v>
      </c>
      <c r="M380" s="347"/>
      <c r="N380" s="340"/>
      <c r="O380" s="1630"/>
      <c r="P380" s="1630"/>
      <c r="AH380" s="1637">
        <v>0</v>
      </c>
    </row>
    <row s="1641" customFormat="1" customHeight="1" ht="18.75" hidden="1">
      <c r="A381" s="1786"/>
      <c r="B381" s="1786"/>
      <c r="C381" s="375" t="s">
        <v>1170</v>
      </c>
      <c r="D381" s="2468"/>
      <c r="E381" s="2210"/>
      <c r="F381" s="2389"/>
      <c r="G381" s="2433"/>
      <c r="H381" s="1506"/>
      <c r="I381" s="657" t="s">
        <v>1169</v>
      </c>
      <c r="J381" s="577"/>
      <c r="K381" s="1506"/>
      <c r="L381" s="220"/>
      <c r="M381" s="347"/>
      <c r="N381" s="340"/>
      <c r="O381" s="1630"/>
      <c r="P381" s="1630"/>
      <c r="AH381" s="1637">
        <v>0</v>
      </c>
    </row>
    <row s="1641" customFormat="1" customHeight="1" ht="0.75" hidden="1">
      <c r="A382" s="1786"/>
      <c r="B382" s="1786"/>
      <c r="C382" s="375" t="s">
        <v>1179</v>
      </c>
      <c r="D382" s="2468"/>
      <c r="E382" s="2210"/>
      <c r="F382" s="2389"/>
      <c r="G382" s="406"/>
      <c r="H382" s="1506"/>
      <c r="I382" s="657"/>
      <c r="J382" s="577"/>
      <c r="K382" s="1506"/>
      <c r="L382" s="220"/>
      <c r="M382" s="347"/>
      <c r="N382" s="340"/>
      <c r="O382" s="1630"/>
      <c r="P382" s="1630"/>
      <c r="AH382" s="1637">
        <v>0</v>
      </c>
    </row>
    <row s="1641" customFormat="1" customHeight="1" ht="18.75" hidden="1">
      <c r="A383" s="1786" t="s">
        <v>295</v>
      </c>
      <c r="B383" s="1786" t="s">
        <v>296</v>
      </c>
      <c r="C383" s="375"/>
      <c r="D383" s="2468"/>
      <c r="E383" s="2210"/>
      <c r="F383" s="2389" t="str">
        <f>INDEX(PT_DIFFERENTIATION_VTAR,MATCH(A383,PT_DIFFERENTIATION_VTAR_ID,0))</f>
        <v>Тариф на транспортировку сточных вод</v>
      </c>
      <c r="G383" s="2433" t="str">
        <f>INDEX(PT_DIFFERENTIATION_NTAR,MATCH(B383,PT_DIFFERENTIATION_NTAR_ID,0))</f>
        <v/>
      </c>
      <c r="H383" s="1868"/>
      <c r="I383" s="1745"/>
      <c r="J383" s="1779"/>
      <c r="K383" s="1784"/>
      <c r="L383" s="1868" t="s">
        <v>331</v>
      </c>
      <c r="M383" s="347"/>
      <c r="N383" s="340"/>
      <c r="O383" s="1630"/>
      <c r="P383" s="1630"/>
      <c r="AH383" s="1637">
        <v>0</v>
      </c>
    </row>
    <row s="1641" customFormat="1" customHeight="1" ht="18.75" hidden="1">
      <c r="A384" s="1786"/>
      <c r="B384" s="1786"/>
      <c r="C384" s="375" t="s">
        <v>1170</v>
      </c>
      <c r="D384" s="2468"/>
      <c r="E384" s="2210"/>
      <c r="F384" s="2389"/>
      <c r="G384" s="2433"/>
      <c r="H384" s="1506"/>
      <c r="I384" s="657" t="s">
        <v>1169</v>
      </c>
      <c r="J384" s="577"/>
      <c r="K384" s="1506"/>
      <c r="L384" s="220"/>
      <c r="M384" s="347"/>
      <c r="N384" s="340"/>
      <c r="O384" s="1630"/>
      <c r="P384" s="1630"/>
      <c r="AH384" s="1637">
        <v>0</v>
      </c>
    </row>
    <row s="1641" customFormat="1" customHeight="1" ht="0.75" hidden="1">
      <c r="A385" s="1786"/>
      <c r="B385" s="1786"/>
      <c r="C385" s="375" t="s">
        <v>1179</v>
      </c>
      <c r="D385" s="2468"/>
      <c r="E385" s="2210"/>
      <c r="F385" s="2389"/>
      <c r="G385" s="406"/>
      <c r="H385" s="1506"/>
      <c r="I385" s="657"/>
      <c r="J385" s="577"/>
      <c r="K385" s="1506"/>
      <c r="L385" s="220"/>
      <c r="M385" s="347"/>
      <c r="N385" s="340"/>
      <c r="O385" s="1630"/>
      <c r="P385" s="1630"/>
      <c r="AH385" s="1637">
        <v>0</v>
      </c>
    </row>
    <row s="1641" customFormat="1" customHeight="1" ht="18.75" hidden="1">
      <c r="A386" s="1786" t="s">
        <v>300</v>
      </c>
      <c r="B386" s="1786" t="s">
        <v>301</v>
      </c>
      <c r="C386" s="375"/>
      <c r="D386" s="2468"/>
      <c r="E386" s="2210"/>
      <c r="F386" s="2389" t="str">
        <f>INDEX(PT_DIFFERENTIATION_VTAR,MATCH(A386,PT_DIFFERENTIATION_VTAR_ID,0))</f>
        <v>Тариф на подключение (технологическое присоединение) к централизованной системе водоотведения</v>
      </c>
      <c r="G386" s="2433" t="str">
        <f>INDEX(PT_DIFFERENTIATION_NTAR,MATCH(B386,PT_DIFFERENTIATION_NTAR_ID,0))</f>
        <v/>
      </c>
      <c r="H386" s="1868"/>
      <c r="I386" s="1745"/>
      <c r="J386" s="1779"/>
      <c r="K386" s="1784"/>
      <c r="L386" s="1868" t="s">
        <v>331</v>
      </c>
      <c r="M386" s="347"/>
      <c r="N386" s="340"/>
      <c r="O386" s="1630"/>
      <c r="P386" s="1630"/>
      <c r="AH386" s="1637">
        <v>0</v>
      </c>
    </row>
    <row s="1641" customFormat="1" customHeight="1" ht="18.75" hidden="1">
      <c r="A387" s="1786"/>
      <c r="B387" s="1786"/>
      <c r="C387" s="375" t="s">
        <v>1170</v>
      </c>
      <c r="D387" s="2468"/>
      <c r="E387" s="2210"/>
      <c r="F387" s="2389"/>
      <c r="G387" s="2433"/>
      <c r="H387" s="1506"/>
      <c r="I387" s="657" t="s">
        <v>1169</v>
      </c>
      <c r="J387" s="577"/>
      <c r="K387" s="1506"/>
      <c r="L387" s="220"/>
      <c r="M387" s="347"/>
      <c r="N387" s="340"/>
      <c r="O387" s="1630"/>
      <c r="P387" s="1630"/>
      <c r="AH387" s="1637">
        <v>0</v>
      </c>
    </row>
    <row s="1641" customFormat="1" customHeight="1" ht="1.05">
      <c r="A388" s="1786"/>
      <c r="B388" s="1786"/>
      <c r="C388" s="375" t="s">
        <v>1179</v>
      </c>
      <c r="D388" s="2468"/>
      <c r="E388" s="2210"/>
      <c r="F388" s="2389"/>
      <c r="G388" s="406"/>
      <c r="H388" s="1506"/>
      <c r="I388" s="657"/>
      <c r="J388" s="577"/>
      <c r="K388" s="1506"/>
      <c r="L388" s="220"/>
      <c r="M388" s="347"/>
      <c r="N388" s="340"/>
      <c r="O388" s="1630"/>
      <c r="P388" s="1630"/>
      <c r="AH388" s="1637">
        <v>1</v>
      </c>
    </row>
    <row customHeight="1" ht="27.299999999999997">
      <c r="A389" s="1786"/>
      <c r="B389" s="1786"/>
      <c r="D389" s="382"/>
      <c r="E389" s="153" t="s">
        <v>93</v>
      </c>
      <c r="F38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89" s="2466"/>
      <c r="H389" s="2466"/>
      <c r="I389" s="2466"/>
      <c r="J389" s="2466"/>
      <c r="K389" s="2466"/>
      <c r="L389" s="2466"/>
      <c r="M389" s="303"/>
      <c r="N389" s="340"/>
      <c r="AH389" s="380">
        <v>26</v>
      </c>
    </row>
    <row s="1641" customFormat="1" customHeight="1" ht="60.75" hidden="1">
      <c r="A390" s="1786" t="s">
        <v>157</v>
      </c>
      <c r="B390" s="1786" t="s">
        <v>158</v>
      </c>
      <c r="C390" s="375"/>
      <c r="D390" s="2468"/>
      <c r="E390" s="2210"/>
      <c r="F390" s="2389" t="str">
        <f>INDEX(PT_DIFFERENTIATION_VTAR,MATCH(A390,PT_DIFFERENTIATION_VTAR_ID,0))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90" s="2433" t="str">
        <f>INDEX(PT_DIFFERENTIATION_NTAR,MATCH(B390,PT_DIFFERENTIATION_NTAR_ID,0))</f>
        <v/>
      </c>
      <c r="H390" s="1868"/>
      <c r="I390" s="1745"/>
      <c r="J390" s="1779"/>
      <c r="K390" s="1784"/>
      <c r="L390" s="1868" t="s">
        <v>331</v>
      </c>
      <c r="M39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90" s="340"/>
      <c r="O390" s="1630"/>
      <c r="P390" s="1630"/>
      <c r="AH390" s="1637">
        <v>0</v>
      </c>
    </row>
    <row s="1641" customFormat="1" customHeight="1" ht="18.75" hidden="1">
      <c r="A391" s="1786"/>
      <c r="B391" s="1786"/>
      <c r="C391" s="375" t="s">
        <v>1170</v>
      </c>
      <c r="D391" s="2468"/>
      <c r="E391" s="2210"/>
      <c r="F391" s="2389"/>
      <c r="G391" s="2433"/>
      <c r="H391" s="1506"/>
      <c r="I391" s="657" t="s">
        <v>1169</v>
      </c>
      <c r="J391" s="577"/>
      <c r="K391" s="1506"/>
      <c r="L391" s="220"/>
      <c r="M391" s="2176"/>
      <c r="N391" s="340"/>
      <c r="O391" s="1630"/>
      <c r="P391" s="1630"/>
      <c r="AH391" s="1637">
        <v>0</v>
      </c>
    </row>
    <row s="1641" customFormat="1" customHeight="1" ht="0.75" hidden="1">
      <c r="A392" s="1786"/>
      <c r="B392" s="1786"/>
      <c r="C392" s="375" t="s">
        <v>1179</v>
      </c>
      <c r="D392" s="2468"/>
      <c r="E392" s="2210"/>
      <c r="F392" s="2389"/>
      <c r="G392" s="406"/>
      <c r="H392" s="1506"/>
      <c r="I392" s="657"/>
      <c r="J392" s="577"/>
      <c r="K392" s="1506"/>
      <c r="L392" s="220"/>
      <c r="M392" s="2176"/>
      <c r="N392" s="340"/>
      <c r="O392" s="1630"/>
      <c r="P392" s="1630"/>
      <c r="AH392" s="1637">
        <v>0</v>
      </c>
    </row>
    <row s="1641" customFormat="1" customHeight="1" ht="45">
      <c r="A393" s="1786" t="s">
        <v>165</v>
      </c>
      <c r="B393" s="1786" t="s">
        <v>166</v>
      </c>
      <c r="C393" s="375"/>
      <c r="D393" s="2468"/>
      <c r="E393" s="2210"/>
      <c r="F393" s="2389" t="str">
        <f>INDEX(PT_DIFFERENTIATION_VTAR,MATCH(A393,PT_DIFFERENTIATION_VTAR_ID,0))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93" s="2433" t="str">
        <f>INDEX(PT_DIFFERENTIATION_NTAR,MATCH(B393,PT_DIFFERENTIATION_NTAR_ID,0))</f>
        <v>Тарифы на тепловую энергию (мощность) потребителям в случае отсутствия дифференциации тарифов по схеме подключения
</v>
      </c>
      <c r="H393" s="1868"/>
      <c r="I393" s="1745">
        <v>46023</v>
      </c>
      <c r="J393" s="1779">
        <v>46387</v>
      </c>
      <c r="K393" s="1784">
        <v>0</v>
      </c>
      <c r="L393" s="1868" t="s">
        <v>331</v>
      </c>
      <c r="M393" s="2177"/>
      <c r="N393" s="340"/>
      <c r="O393" s="1630"/>
      <c r="P393" s="1630"/>
      <c r="AH393" s="1637">
        <v>0</v>
      </c>
    </row>
    <row s="1641" customFormat="1" customHeight="1" ht="56.25">
      <c r="A394" s="1829"/>
      <c r="B394" s="1829"/>
      <c r="C394" s="1693"/>
      <c r="D394" s="350"/>
      <c r="E394" s="1037"/>
      <c r="F394" s="1037"/>
      <c r="G394" s="1037"/>
      <c r="H394" s="2583" t="s">
        <v>173</v>
      </c>
      <c r="I394" s="1745">
        <v>46388</v>
      </c>
      <c r="J394" s="1779">
        <v>46752</v>
      </c>
      <c r="K394" s="1784">
        <v>0</v>
      </c>
      <c r="L394" s="2277" t="s">
        <v>331</v>
      </c>
      <c r="M394" s="2324"/>
      <c r="N394" s="624"/>
      <c r="O394" s="1630"/>
      <c r="P394" s="1630"/>
      <c r="Q394" s="1641"/>
      <c r="R394" s="1641"/>
      <c r="S394" s="1641"/>
      <c r="T394" s="1641"/>
      <c r="U394" s="1641"/>
      <c r="V394" s="1641"/>
      <c r="W394" s="1641"/>
      <c r="X394" s="1641"/>
      <c r="Y394" s="1641"/>
      <c r="Z394" s="1641"/>
      <c r="AA394" s="1641"/>
      <c r="AB394" s="1641"/>
      <c r="AC394" s="1641"/>
      <c r="AD394" s="1641"/>
      <c r="AE394" s="1641"/>
      <c r="AF394" s="1641"/>
      <c r="AG394" s="1641"/>
      <c r="AH394" s="1641">
        <v>0</v>
      </c>
    </row>
    <row s="1641" customFormat="1" customHeight="1" ht="56.25">
      <c r="A395" s="1829"/>
      <c r="B395" s="1829"/>
      <c r="C395" s="1693"/>
      <c r="D395" s="350"/>
      <c r="E395" s="1037"/>
      <c r="F395" s="1037"/>
      <c r="G395" s="1037"/>
      <c r="H395" s="2583" t="s">
        <v>173</v>
      </c>
      <c r="I395" s="1745">
        <v>46753</v>
      </c>
      <c r="J395" s="1779">
        <v>47118</v>
      </c>
      <c r="K395" s="1784">
        <v>0</v>
      </c>
      <c r="L395" s="2277" t="s">
        <v>331</v>
      </c>
      <c r="M395" s="2324"/>
      <c r="N395" s="624"/>
      <c r="O395" s="1630"/>
      <c r="P395" s="1630"/>
      <c r="Q395" s="1641"/>
      <c r="R395" s="1641"/>
      <c r="S395" s="1641"/>
      <c r="T395" s="1641"/>
      <c r="U395" s="1641"/>
      <c r="V395" s="1641"/>
      <c r="W395" s="1641"/>
      <c r="X395" s="1641"/>
      <c r="Y395" s="1641"/>
      <c r="Z395" s="1641"/>
      <c r="AA395" s="1641"/>
      <c r="AB395" s="1641"/>
      <c r="AC395" s="1641"/>
      <c r="AD395" s="1641"/>
      <c r="AE395" s="1641"/>
      <c r="AF395" s="1641"/>
      <c r="AG395" s="1641"/>
      <c r="AH395" s="1641">
        <v>0</v>
      </c>
    </row>
    <row s="1641" customFormat="1" customHeight="1" ht="56.25">
      <c r="A396" s="1829"/>
      <c r="B396" s="1829"/>
      <c r="C396" s="1693"/>
      <c r="D396" s="350"/>
      <c r="E396" s="1037"/>
      <c r="F396" s="1037"/>
      <c r="G396" s="1037"/>
      <c r="H396" s="2583" t="s">
        <v>173</v>
      </c>
      <c r="I396" s="1745">
        <v>47119</v>
      </c>
      <c r="J396" s="1779">
        <v>47483</v>
      </c>
      <c r="K396" s="1784">
        <v>0</v>
      </c>
      <c r="L396" s="2277" t="s">
        <v>331</v>
      </c>
      <c r="M396" s="2324"/>
      <c r="N396" s="624"/>
      <c r="O396" s="1630"/>
      <c r="P396" s="1630"/>
      <c r="Q396" s="1641"/>
      <c r="R396" s="1641"/>
      <c r="S396" s="1641"/>
      <c r="T396" s="1641"/>
      <c r="U396" s="1641"/>
      <c r="V396" s="1641"/>
      <c r="W396" s="1641"/>
      <c r="X396" s="1641"/>
      <c r="Y396" s="1641"/>
      <c r="Z396" s="1641"/>
      <c r="AA396" s="1641"/>
      <c r="AB396" s="1641"/>
      <c r="AC396" s="1641"/>
      <c r="AD396" s="1641"/>
      <c r="AE396" s="1641"/>
      <c r="AF396" s="1641"/>
      <c r="AG396" s="1641"/>
      <c r="AH396" s="1641">
        <v>0</v>
      </c>
    </row>
    <row s="1641" customFormat="1" customHeight="1" ht="56.25">
      <c r="A397" s="1829"/>
      <c r="B397" s="1829"/>
      <c r="C397" s="1693"/>
      <c r="D397" s="350"/>
      <c r="E397" s="1037"/>
      <c r="F397" s="1037"/>
      <c r="G397" s="1037"/>
      <c r="H397" s="2583" t="s">
        <v>173</v>
      </c>
      <c r="I397" s="1745">
        <v>47484</v>
      </c>
      <c r="J397" s="1779">
        <v>47848</v>
      </c>
      <c r="K397" s="1784">
        <v>0</v>
      </c>
      <c r="L397" s="2277" t="s">
        <v>331</v>
      </c>
      <c r="M397" s="2324"/>
      <c r="N397" s="624"/>
      <c r="O397" s="1630"/>
      <c r="P397" s="1630"/>
      <c r="Q397" s="1641"/>
      <c r="R397" s="1641"/>
      <c r="S397" s="1641"/>
      <c r="T397" s="1641"/>
      <c r="U397" s="1641"/>
      <c r="V397" s="1641"/>
      <c r="W397" s="1641"/>
      <c r="X397" s="1641"/>
      <c r="Y397" s="1641"/>
      <c r="Z397" s="1641"/>
      <c r="AA397" s="1641"/>
      <c r="AB397" s="1641"/>
      <c r="AC397" s="1641"/>
      <c r="AD397" s="1641"/>
      <c r="AE397" s="1641"/>
      <c r="AF397" s="1641"/>
      <c r="AG397" s="1641"/>
      <c r="AH397" s="1641">
        <v>0</v>
      </c>
    </row>
    <row s="1641" customFormat="1" customHeight="1" ht="18.75">
      <c r="A398" s="1786"/>
      <c r="B398" s="1786"/>
      <c r="C398" s="375" t="s">
        <v>1170</v>
      </c>
      <c r="D398" s="2468"/>
      <c r="E398" s="2210"/>
      <c r="F398" s="2389"/>
      <c r="G398" s="2433"/>
      <c r="H398" s="1506"/>
      <c r="I398" s="657" t="s">
        <v>1169</v>
      </c>
      <c r="J398" s="577"/>
      <c r="K398" s="1506"/>
      <c r="L398" s="220"/>
      <c r="M398" s="1867"/>
      <c r="N398" s="340"/>
      <c r="O398" s="1630"/>
      <c r="P398" s="1630"/>
      <c r="AH398" s="1637">
        <v>0</v>
      </c>
    </row>
    <row s="1641" customFormat="1" customHeight="1" ht="18.75">
      <c r="A399" s="1829" t="s">
        <v>165</v>
      </c>
      <c r="B399" s="1829" t="s">
        <v>175</v>
      </c>
      <c r="C399" s="1693"/>
      <c r="D399" s="350"/>
      <c r="E399" s="1037"/>
      <c r="F399" s="1037"/>
      <c r="G399" s="2433" t="str">
        <f>INDEX(PT_DIFFERENTIATION_NTAR,MATCH(B399,PT_DIFFERENTIATION_NTAR_ID,0))</f>
        <v>Тарифы на тепловую энергию (мощность) населению и потребителям, приравненных к населению
</v>
      </c>
      <c r="H399" s="2277"/>
      <c r="I399" s="1745">
        <v>46023</v>
      </c>
      <c r="J399" s="1779">
        <v>46387</v>
      </c>
      <c r="K399" s="1784">
        <v>0</v>
      </c>
      <c r="L399" s="2277" t="s">
        <v>331</v>
      </c>
      <c r="M399" s="2324"/>
      <c r="N399" s="624"/>
      <c r="O399" s="1630"/>
      <c r="P399" s="1630"/>
      <c r="Q399" s="1641"/>
      <c r="R399" s="1641"/>
      <c r="S399" s="1641"/>
      <c r="T399" s="1641"/>
      <c r="U399" s="1641"/>
      <c r="V399" s="1641"/>
      <c r="W399" s="1641"/>
      <c r="X399" s="1641"/>
      <c r="Y399" s="1641"/>
      <c r="Z399" s="1641"/>
      <c r="AA399" s="1641"/>
      <c r="AB399" s="1641"/>
      <c r="AC399" s="1641"/>
      <c r="AD399" s="1641"/>
      <c r="AE399" s="1641"/>
      <c r="AF399" s="1641"/>
      <c r="AG399" s="1641"/>
      <c r="AH399" s="1641">
        <v>0</v>
      </c>
    </row>
    <row s="1641" customFormat="1" customHeight="1" ht="56.25">
      <c r="A400" s="1829"/>
      <c r="B400" s="1829"/>
      <c r="C400" s="1693"/>
      <c r="D400" s="350"/>
      <c r="E400" s="1037"/>
      <c r="F400" s="1037"/>
      <c r="G400" s="1037"/>
      <c r="H400" s="2583" t="s">
        <v>173</v>
      </c>
      <c r="I400" s="1745">
        <v>46388</v>
      </c>
      <c r="J400" s="1779">
        <v>46752</v>
      </c>
      <c r="K400" s="1784">
        <v>0</v>
      </c>
      <c r="L400" s="2277" t="s">
        <v>331</v>
      </c>
      <c r="M400" s="2324"/>
      <c r="N400" s="624"/>
      <c r="O400" s="1630"/>
      <c r="P400" s="1630"/>
      <c r="Q400" s="1641"/>
      <c r="R400" s="1641"/>
      <c r="S400" s="1641"/>
      <c r="T400" s="1641"/>
      <c r="U400" s="1641"/>
      <c r="V400" s="1641"/>
      <c r="W400" s="1641"/>
      <c r="X400" s="1641"/>
      <c r="Y400" s="1641"/>
      <c r="Z400" s="1641"/>
      <c r="AA400" s="1641"/>
      <c r="AB400" s="1641"/>
      <c r="AC400" s="1641"/>
      <c r="AD400" s="1641"/>
      <c r="AE400" s="1641"/>
      <c r="AF400" s="1641"/>
      <c r="AG400" s="1641"/>
      <c r="AH400" s="1641">
        <v>0</v>
      </c>
    </row>
    <row s="1641" customFormat="1" customHeight="1" ht="56.25">
      <c r="A401" s="1829"/>
      <c r="B401" s="1829"/>
      <c r="C401" s="1693"/>
      <c r="D401" s="350"/>
      <c r="E401" s="1037"/>
      <c r="F401" s="1037"/>
      <c r="G401" s="1037"/>
      <c r="H401" s="2583" t="s">
        <v>173</v>
      </c>
      <c r="I401" s="1745">
        <v>46753</v>
      </c>
      <c r="J401" s="1779">
        <v>47118</v>
      </c>
      <c r="K401" s="1784">
        <v>0</v>
      </c>
      <c r="L401" s="2277" t="s">
        <v>331</v>
      </c>
      <c r="M401" s="2324"/>
      <c r="N401" s="624"/>
      <c r="O401" s="1630"/>
      <c r="P401" s="1630"/>
      <c r="Q401" s="1641"/>
      <c r="R401" s="1641"/>
      <c r="S401" s="1641"/>
      <c r="T401" s="1641"/>
      <c r="U401" s="1641"/>
      <c r="V401" s="1641"/>
      <c r="W401" s="1641"/>
      <c r="X401" s="1641"/>
      <c r="Y401" s="1641"/>
      <c r="Z401" s="1641"/>
      <c r="AA401" s="1641"/>
      <c r="AB401" s="1641"/>
      <c r="AC401" s="1641"/>
      <c r="AD401" s="1641"/>
      <c r="AE401" s="1641"/>
      <c r="AF401" s="1641"/>
      <c r="AG401" s="1641"/>
      <c r="AH401" s="1641">
        <v>0</v>
      </c>
    </row>
    <row s="1641" customFormat="1" customHeight="1" ht="56.25">
      <c r="A402" s="1829"/>
      <c r="B402" s="1829"/>
      <c r="C402" s="1693"/>
      <c r="D402" s="350"/>
      <c r="E402" s="1037"/>
      <c r="F402" s="1037"/>
      <c r="G402" s="1037"/>
      <c r="H402" s="2583" t="s">
        <v>173</v>
      </c>
      <c r="I402" s="1745">
        <v>47119</v>
      </c>
      <c r="J402" s="1779">
        <v>47483</v>
      </c>
      <c r="K402" s="1784">
        <v>0</v>
      </c>
      <c r="L402" s="2277" t="s">
        <v>331</v>
      </c>
      <c r="M402" s="2324"/>
      <c r="N402" s="624"/>
      <c r="O402" s="1630"/>
      <c r="P402" s="1630"/>
      <c r="Q402" s="1641"/>
      <c r="R402" s="1641"/>
      <c r="S402" s="1641"/>
      <c r="T402" s="1641"/>
      <c r="U402" s="1641"/>
      <c r="V402" s="1641"/>
      <c r="W402" s="1641"/>
      <c r="X402" s="1641"/>
      <c r="Y402" s="1641"/>
      <c r="Z402" s="1641"/>
      <c r="AA402" s="1641"/>
      <c r="AB402" s="1641"/>
      <c r="AC402" s="1641"/>
      <c r="AD402" s="1641"/>
      <c r="AE402" s="1641"/>
      <c r="AF402" s="1641"/>
      <c r="AG402" s="1641"/>
      <c r="AH402" s="1641">
        <v>0</v>
      </c>
    </row>
    <row s="1641" customFormat="1" customHeight="1" ht="56.25">
      <c r="A403" s="1829"/>
      <c r="B403" s="1829"/>
      <c r="C403" s="1693"/>
      <c r="D403" s="350"/>
      <c r="E403" s="1037"/>
      <c r="F403" s="1037"/>
      <c r="G403" s="1037"/>
      <c r="H403" s="2583" t="s">
        <v>173</v>
      </c>
      <c r="I403" s="1745">
        <v>47484</v>
      </c>
      <c r="J403" s="1779">
        <v>47848</v>
      </c>
      <c r="K403" s="1784">
        <v>0</v>
      </c>
      <c r="L403" s="2277" t="s">
        <v>331</v>
      </c>
      <c r="M403" s="2324"/>
      <c r="N403" s="624"/>
      <c r="O403" s="1630"/>
      <c r="P403" s="1630"/>
      <c r="Q403" s="1641"/>
      <c r="R403" s="1641"/>
      <c r="S403" s="1641"/>
      <c r="T403" s="1641"/>
      <c r="U403" s="1641"/>
      <c r="V403" s="1641"/>
      <c r="W403" s="1641"/>
      <c r="X403" s="1641"/>
      <c r="Y403" s="1641"/>
      <c r="Z403" s="1641"/>
      <c r="AA403" s="1641"/>
      <c r="AB403" s="1641"/>
      <c r="AC403" s="1641"/>
      <c r="AD403" s="1641"/>
      <c r="AE403" s="1641"/>
      <c r="AF403" s="1641"/>
      <c r="AG403" s="1641"/>
      <c r="AH403" s="1641">
        <v>0</v>
      </c>
    </row>
    <row s="1641" customFormat="1" customHeight="1" ht="18.75">
      <c r="A404" s="1829"/>
      <c r="B404" s="1829"/>
      <c r="C404" s="1693" t="s">
        <v>1170</v>
      </c>
      <c r="D404" s="350"/>
      <c r="E404" s="1037"/>
      <c r="F404" s="1037"/>
      <c r="G404" s="2433"/>
      <c r="H404" s="2702"/>
      <c r="I404" s="2718" t="s">
        <v>1169</v>
      </c>
      <c r="J404" s="2704"/>
      <c r="K404" s="2702"/>
      <c r="L404" s="2705"/>
      <c r="M404" s="2324"/>
      <c r="N404" s="624"/>
      <c r="O404" s="1630"/>
      <c r="P404" s="1630"/>
      <c r="Q404" s="1641"/>
      <c r="R404" s="1641"/>
      <c r="S404" s="1641"/>
      <c r="T404" s="1641"/>
      <c r="U404" s="1641"/>
      <c r="V404" s="1641"/>
      <c r="W404" s="1641"/>
      <c r="X404" s="1641"/>
      <c r="Y404" s="1641"/>
      <c r="Z404" s="1641"/>
      <c r="AA404" s="1641"/>
      <c r="AB404" s="1641"/>
      <c r="AC404" s="1641"/>
      <c r="AD404" s="1641"/>
      <c r="AE404" s="1641"/>
      <c r="AF404" s="1641"/>
      <c r="AG404" s="1641"/>
      <c r="AH404" s="1641">
        <v>0</v>
      </c>
    </row>
    <row s="1641" customFormat="1" customHeight="1" ht="18.75">
      <c r="A405" s="1829" t="s">
        <v>165</v>
      </c>
      <c r="B405" s="1829" t="s">
        <v>180</v>
      </c>
      <c r="C405" s="1693"/>
      <c r="D405" s="350"/>
      <c r="E405" s="1037"/>
      <c r="F405" s="1037"/>
      <c r="G405" s="2433" t="str">
        <f>INDEX(PT_DIFFERENTIATION_NTAR,MATCH(B405,PT_DIFFERENTIATION_NTAR_ID,0))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05" s="2277"/>
      <c r="I405" s="1745">
        <v>46023</v>
      </c>
      <c r="J405" s="1779">
        <v>46387</v>
      </c>
      <c r="K405" s="1784">
        <v>0</v>
      </c>
      <c r="L405" s="2277" t="s">
        <v>331</v>
      </c>
      <c r="M405" s="2324"/>
      <c r="N405" s="624"/>
      <c r="O405" s="1630"/>
      <c r="P405" s="1630"/>
      <c r="Q405" s="1641"/>
      <c r="R405" s="1641"/>
      <c r="S405" s="1641"/>
      <c r="T405" s="1641"/>
      <c r="U405" s="1641"/>
      <c r="V405" s="1641"/>
      <c r="W405" s="1641"/>
      <c r="X405" s="1641"/>
      <c r="Y405" s="1641"/>
      <c r="Z405" s="1641"/>
      <c r="AA405" s="1641"/>
      <c r="AB405" s="1641"/>
      <c r="AC405" s="1641"/>
      <c r="AD405" s="1641"/>
      <c r="AE405" s="1641"/>
      <c r="AF405" s="1641"/>
      <c r="AG405" s="1641"/>
      <c r="AH405" s="1641">
        <v>0</v>
      </c>
    </row>
    <row s="1641" customFormat="1" customHeight="1" ht="56.25">
      <c r="A406" s="1829"/>
      <c r="B406" s="1829"/>
      <c r="C406" s="1693"/>
      <c r="D406" s="350"/>
      <c r="E406" s="1037"/>
      <c r="F406" s="1037"/>
      <c r="G406" s="1037"/>
      <c r="H406" s="2583" t="s">
        <v>173</v>
      </c>
      <c r="I406" s="1745">
        <v>46388</v>
      </c>
      <c r="J406" s="1779">
        <v>46752</v>
      </c>
      <c r="K406" s="1784">
        <v>0</v>
      </c>
      <c r="L406" s="2277" t="s">
        <v>331</v>
      </c>
      <c r="M406" s="2324"/>
      <c r="N406" s="624"/>
      <c r="O406" s="1630"/>
      <c r="P406" s="1630"/>
      <c r="Q406" s="1641"/>
      <c r="R406" s="1641"/>
      <c r="S406" s="1641"/>
      <c r="T406" s="1641"/>
      <c r="U406" s="1641"/>
      <c r="V406" s="1641"/>
      <c r="W406" s="1641"/>
      <c r="X406" s="1641"/>
      <c r="Y406" s="1641"/>
      <c r="Z406" s="1641"/>
      <c r="AA406" s="1641"/>
      <c r="AB406" s="1641"/>
      <c r="AC406" s="1641"/>
      <c r="AD406" s="1641"/>
      <c r="AE406" s="1641"/>
      <c r="AF406" s="1641"/>
      <c r="AG406" s="1641"/>
      <c r="AH406" s="1641">
        <v>0</v>
      </c>
    </row>
    <row s="1641" customFormat="1" customHeight="1" ht="56.25">
      <c r="A407" s="1829"/>
      <c r="B407" s="1829"/>
      <c r="C407" s="1693"/>
      <c r="D407" s="350"/>
      <c r="E407" s="1037"/>
      <c r="F407" s="1037"/>
      <c r="G407" s="1037"/>
      <c r="H407" s="2583" t="s">
        <v>173</v>
      </c>
      <c r="I407" s="1745">
        <v>46753</v>
      </c>
      <c r="J407" s="1779">
        <v>47118</v>
      </c>
      <c r="K407" s="1784">
        <v>0</v>
      </c>
      <c r="L407" s="2277" t="s">
        <v>331</v>
      </c>
      <c r="M407" s="2324"/>
      <c r="N407" s="624"/>
      <c r="O407" s="1630"/>
      <c r="P407" s="1630"/>
      <c r="Q407" s="1641"/>
      <c r="R407" s="1641"/>
      <c r="S407" s="1641"/>
      <c r="T407" s="1641"/>
      <c r="U407" s="1641"/>
      <c r="V407" s="1641"/>
      <c r="W407" s="1641"/>
      <c r="X407" s="1641"/>
      <c r="Y407" s="1641"/>
      <c r="Z407" s="1641"/>
      <c r="AA407" s="1641"/>
      <c r="AB407" s="1641"/>
      <c r="AC407" s="1641"/>
      <c r="AD407" s="1641"/>
      <c r="AE407" s="1641"/>
      <c r="AF407" s="1641"/>
      <c r="AG407" s="1641"/>
      <c r="AH407" s="1641">
        <v>0</v>
      </c>
    </row>
    <row s="1641" customFormat="1" customHeight="1" ht="56.25">
      <c r="A408" s="1829"/>
      <c r="B408" s="1829"/>
      <c r="C408" s="1693"/>
      <c r="D408" s="350"/>
      <c r="E408" s="1037"/>
      <c r="F408" s="1037"/>
      <c r="G408" s="1037"/>
      <c r="H408" s="2583" t="s">
        <v>173</v>
      </c>
      <c r="I408" s="1745">
        <v>47119</v>
      </c>
      <c r="J408" s="1779">
        <v>47483</v>
      </c>
      <c r="K408" s="1784">
        <v>0</v>
      </c>
      <c r="L408" s="2277" t="s">
        <v>331</v>
      </c>
      <c r="M408" s="2324"/>
      <c r="N408" s="624"/>
      <c r="O408" s="1630"/>
      <c r="P408" s="1630"/>
      <c r="Q408" s="1641"/>
      <c r="R408" s="1641"/>
      <c r="S408" s="1641"/>
      <c r="T408" s="1641"/>
      <c r="U408" s="1641"/>
      <c r="V408" s="1641"/>
      <c r="W408" s="1641"/>
      <c r="X408" s="1641"/>
      <c r="Y408" s="1641"/>
      <c r="Z408" s="1641"/>
      <c r="AA408" s="1641"/>
      <c r="AB408" s="1641"/>
      <c r="AC408" s="1641"/>
      <c r="AD408" s="1641"/>
      <c r="AE408" s="1641"/>
      <c r="AF408" s="1641"/>
      <c r="AG408" s="1641"/>
      <c r="AH408" s="1641">
        <v>0</v>
      </c>
    </row>
    <row s="1641" customFormat="1" customHeight="1" ht="56.25">
      <c r="A409" s="1829"/>
      <c r="B409" s="1829"/>
      <c r="C409" s="1693"/>
      <c r="D409" s="350"/>
      <c r="E409" s="1037"/>
      <c r="F409" s="1037"/>
      <c r="G409" s="1037"/>
      <c r="H409" s="2583" t="s">
        <v>173</v>
      </c>
      <c r="I409" s="1745">
        <v>47484</v>
      </c>
      <c r="J409" s="1779">
        <v>47848</v>
      </c>
      <c r="K409" s="1784">
        <v>0</v>
      </c>
      <c r="L409" s="2277" t="s">
        <v>331</v>
      </c>
      <c r="M409" s="2324"/>
      <c r="N409" s="624"/>
      <c r="O409" s="1630"/>
      <c r="P409" s="1630"/>
      <c r="Q409" s="1641"/>
      <c r="R409" s="1641"/>
      <c r="S409" s="1641"/>
      <c r="T409" s="1641"/>
      <c r="U409" s="1641"/>
      <c r="V409" s="1641"/>
      <c r="W409" s="1641"/>
      <c r="X409" s="1641"/>
      <c r="Y409" s="1641"/>
      <c r="Z409" s="1641"/>
      <c r="AA409" s="1641"/>
      <c r="AB409" s="1641"/>
      <c r="AC409" s="1641"/>
      <c r="AD409" s="1641"/>
      <c r="AE409" s="1641"/>
      <c r="AF409" s="1641"/>
      <c r="AG409" s="1641"/>
      <c r="AH409" s="1641">
        <v>0</v>
      </c>
    </row>
    <row s="1641" customFormat="1" customHeight="1" ht="18.75">
      <c r="A410" s="1829"/>
      <c r="B410" s="1829"/>
      <c r="C410" s="1693" t="s">
        <v>1170</v>
      </c>
      <c r="D410" s="350"/>
      <c r="E410" s="1037"/>
      <c r="F410" s="1037"/>
      <c r="G410" s="2433"/>
      <c r="H410" s="2702"/>
      <c r="I410" s="2719" t="s">
        <v>1169</v>
      </c>
      <c r="J410" s="2704"/>
      <c r="K410" s="2702"/>
      <c r="L410" s="2705"/>
      <c r="M410" s="2324"/>
      <c r="N410" s="624"/>
      <c r="O410" s="1630"/>
      <c r="P410" s="1630"/>
      <c r="Q410" s="1641"/>
      <c r="R410" s="1641"/>
      <c r="S410" s="1641"/>
      <c r="T410" s="1641"/>
      <c r="U410" s="1641"/>
      <c r="V410" s="1641"/>
      <c r="W410" s="1641"/>
      <c r="X410" s="1641"/>
      <c r="Y410" s="1641"/>
      <c r="Z410" s="1641"/>
      <c r="AA410" s="1641"/>
      <c r="AB410" s="1641"/>
      <c r="AC410" s="1641"/>
      <c r="AD410" s="1641"/>
      <c r="AE410" s="1641"/>
      <c r="AF410" s="1641"/>
      <c r="AG410" s="1641"/>
      <c r="AH410" s="1641">
        <v>0</v>
      </c>
    </row>
    <row s="1641" customFormat="1" customHeight="1" ht="18.75">
      <c r="A411" s="1829" t="s">
        <v>165</v>
      </c>
      <c r="B411" s="1829" t="s">
        <v>185</v>
      </c>
      <c r="C411" s="1693"/>
      <c r="D411" s="350"/>
      <c r="E411" s="1037"/>
      <c r="F411" s="1037"/>
      <c r="G411" s="2433" t="str">
        <f>INDEX(PT_DIFFERENTIATION_NTAR,MATCH(B411,PT_DIFFERENTIATION_NTAR_ID,0))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H411" s="2277"/>
      <c r="I411" s="1745">
        <v>46023</v>
      </c>
      <c r="J411" s="1779">
        <v>46387</v>
      </c>
      <c r="K411" s="1784">
        <v>0</v>
      </c>
      <c r="L411" s="2277" t="s">
        <v>331</v>
      </c>
      <c r="M411" s="2324"/>
      <c r="N411" s="624"/>
      <c r="O411" s="1630"/>
      <c r="P411" s="1630"/>
      <c r="Q411" s="1641"/>
      <c r="R411" s="1641"/>
      <c r="S411" s="1641"/>
      <c r="T411" s="1641"/>
      <c r="U411" s="1641"/>
      <c r="V411" s="1641"/>
      <c r="W411" s="1641"/>
      <c r="X411" s="1641"/>
      <c r="Y411" s="1641"/>
      <c r="Z411" s="1641"/>
      <c r="AA411" s="1641"/>
      <c r="AB411" s="1641"/>
      <c r="AC411" s="1641"/>
      <c r="AD411" s="1641"/>
      <c r="AE411" s="1641"/>
      <c r="AF411" s="1641"/>
      <c r="AG411" s="1641"/>
      <c r="AH411" s="1641">
        <v>0</v>
      </c>
    </row>
    <row s="1641" customFormat="1" customHeight="1" ht="56.25">
      <c r="A412" s="1829"/>
      <c r="B412" s="1829"/>
      <c r="C412" s="1693"/>
      <c r="D412" s="350"/>
      <c r="E412" s="1037"/>
      <c r="F412" s="1037"/>
      <c r="G412" s="1037"/>
      <c r="H412" s="2583" t="s">
        <v>173</v>
      </c>
      <c r="I412" s="1745">
        <v>46388</v>
      </c>
      <c r="J412" s="1779">
        <v>46752</v>
      </c>
      <c r="K412" s="1784">
        <v>0</v>
      </c>
      <c r="L412" s="2277" t="s">
        <v>331</v>
      </c>
      <c r="M412" s="2324"/>
      <c r="N412" s="624"/>
      <c r="O412" s="1630"/>
      <c r="P412" s="1630"/>
      <c r="Q412" s="1641"/>
      <c r="R412" s="1641"/>
      <c r="S412" s="1641"/>
      <c r="T412" s="1641"/>
      <c r="U412" s="1641"/>
      <c r="V412" s="1641"/>
      <c r="W412" s="1641"/>
      <c r="X412" s="1641"/>
      <c r="Y412" s="1641"/>
      <c r="Z412" s="1641"/>
      <c r="AA412" s="1641"/>
      <c r="AB412" s="1641"/>
      <c r="AC412" s="1641"/>
      <c r="AD412" s="1641"/>
      <c r="AE412" s="1641"/>
      <c r="AF412" s="1641"/>
      <c r="AG412" s="1641"/>
      <c r="AH412" s="1641">
        <v>0</v>
      </c>
    </row>
    <row s="1641" customFormat="1" customHeight="1" ht="56.25">
      <c r="A413" s="1829"/>
      <c r="B413" s="1829"/>
      <c r="C413" s="1693"/>
      <c r="D413" s="350"/>
      <c r="E413" s="1037"/>
      <c r="F413" s="1037"/>
      <c r="G413" s="1037"/>
      <c r="H413" s="2583" t="s">
        <v>173</v>
      </c>
      <c r="I413" s="1745">
        <v>46753</v>
      </c>
      <c r="J413" s="1779">
        <v>47118</v>
      </c>
      <c r="K413" s="1784">
        <v>0</v>
      </c>
      <c r="L413" s="2277" t="s">
        <v>331</v>
      </c>
      <c r="M413" s="2324"/>
      <c r="N413" s="624"/>
      <c r="O413" s="1630"/>
      <c r="P413" s="1630"/>
      <c r="Q413" s="1641"/>
      <c r="R413" s="1641"/>
      <c r="S413" s="1641"/>
      <c r="T413" s="1641"/>
      <c r="U413" s="1641"/>
      <c r="V413" s="1641"/>
      <c r="W413" s="1641"/>
      <c r="X413" s="1641"/>
      <c r="Y413" s="1641"/>
      <c r="Z413" s="1641"/>
      <c r="AA413" s="1641"/>
      <c r="AB413" s="1641"/>
      <c r="AC413" s="1641"/>
      <c r="AD413" s="1641"/>
      <c r="AE413" s="1641"/>
      <c r="AF413" s="1641"/>
      <c r="AG413" s="1641"/>
      <c r="AH413" s="1641">
        <v>0</v>
      </c>
    </row>
    <row s="1641" customFormat="1" customHeight="1" ht="56.25">
      <c r="A414" s="1829"/>
      <c r="B414" s="1829"/>
      <c r="C414" s="1693"/>
      <c r="D414" s="350"/>
      <c r="E414" s="1037"/>
      <c r="F414" s="1037"/>
      <c r="G414" s="1037"/>
      <c r="H414" s="2583" t="s">
        <v>173</v>
      </c>
      <c r="I414" s="1745">
        <v>47119</v>
      </c>
      <c r="J414" s="1779">
        <v>47483</v>
      </c>
      <c r="K414" s="1784">
        <v>0</v>
      </c>
      <c r="L414" s="2277" t="s">
        <v>331</v>
      </c>
      <c r="M414" s="2324"/>
      <c r="N414" s="624"/>
      <c r="O414" s="1630"/>
      <c r="P414" s="1630"/>
      <c r="Q414" s="1641"/>
      <c r="R414" s="1641"/>
      <c r="S414" s="1641"/>
      <c r="T414" s="1641"/>
      <c r="U414" s="1641"/>
      <c r="V414" s="1641"/>
      <c r="W414" s="1641"/>
      <c r="X414" s="1641"/>
      <c r="Y414" s="1641"/>
      <c r="Z414" s="1641"/>
      <c r="AA414" s="1641"/>
      <c r="AB414" s="1641"/>
      <c r="AC414" s="1641"/>
      <c r="AD414" s="1641"/>
      <c r="AE414" s="1641"/>
      <c r="AF414" s="1641"/>
      <c r="AG414" s="1641"/>
      <c r="AH414" s="1641">
        <v>0</v>
      </c>
    </row>
    <row s="1641" customFormat="1" customHeight="1" ht="56.25">
      <c r="A415" s="1829"/>
      <c r="B415" s="1829"/>
      <c r="C415" s="1693"/>
      <c r="D415" s="350"/>
      <c r="E415" s="1037"/>
      <c r="F415" s="1037"/>
      <c r="G415" s="1037"/>
      <c r="H415" s="2583" t="s">
        <v>173</v>
      </c>
      <c r="I415" s="1745">
        <v>47484</v>
      </c>
      <c r="J415" s="1779">
        <v>47848</v>
      </c>
      <c r="K415" s="1784">
        <v>0</v>
      </c>
      <c r="L415" s="2277" t="s">
        <v>331</v>
      </c>
      <c r="M415" s="2324"/>
      <c r="N415" s="624"/>
      <c r="O415" s="1630"/>
      <c r="P415" s="1630"/>
      <c r="Q415" s="1641"/>
      <c r="R415" s="1641"/>
      <c r="S415" s="1641"/>
      <c r="T415" s="1641"/>
      <c r="U415" s="1641"/>
      <c r="V415" s="1641"/>
      <c r="W415" s="1641"/>
      <c r="X415" s="1641"/>
      <c r="Y415" s="1641"/>
      <c r="Z415" s="1641"/>
      <c r="AA415" s="1641"/>
      <c r="AB415" s="1641"/>
      <c r="AC415" s="1641"/>
      <c r="AD415" s="1641"/>
      <c r="AE415" s="1641"/>
      <c r="AF415" s="1641"/>
      <c r="AG415" s="1641"/>
      <c r="AH415" s="1641">
        <v>0</v>
      </c>
    </row>
    <row s="1641" customFormat="1" customHeight="1" ht="18.75">
      <c r="A416" s="1829"/>
      <c r="B416" s="1829"/>
      <c r="C416" s="1693" t="s">
        <v>1170</v>
      </c>
      <c r="D416" s="350"/>
      <c r="E416" s="1037"/>
      <c r="F416" s="1037"/>
      <c r="G416" s="2433"/>
      <c r="H416" s="2702"/>
      <c r="I416" s="2720" t="s">
        <v>1169</v>
      </c>
      <c r="J416" s="2704"/>
      <c r="K416" s="2702"/>
      <c r="L416" s="2705"/>
      <c r="M416" s="2324"/>
      <c r="N416" s="624"/>
      <c r="O416" s="1630"/>
      <c r="P416" s="1630"/>
      <c r="Q416" s="1641"/>
      <c r="R416" s="1641"/>
      <c r="S416" s="1641"/>
      <c r="T416" s="1641"/>
      <c r="U416" s="1641"/>
      <c r="V416" s="1641"/>
      <c r="W416" s="1641"/>
      <c r="X416" s="1641"/>
      <c r="Y416" s="1641"/>
      <c r="Z416" s="1641"/>
      <c r="AA416" s="1641"/>
      <c r="AB416" s="1641"/>
      <c r="AC416" s="1641"/>
      <c r="AD416" s="1641"/>
      <c r="AE416" s="1641"/>
      <c r="AF416" s="1641"/>
      <c r="AG416" s="1641"/>
      <c r="AH416" s="1641">
        <v>0</v>
      </c>
    </row>
    <row s="1641" customFormat="1" customHeight="1" ht="0.75">
      <c r="A417" s="1786"/>
      <c r="B417" s="1786"/>
      <c r="C417" s="375" t="s">
        <v>1179</v>
      </c>
      <c r="D417" s="2468"/>
      <c r="E417" s="2210"/>
      <c r="F417" s="2389"/>
      <c r="G417" s="406"/>
      <c r="H417" s="1506"/>
      <c r="I417" s="657"/>
      <c r="J417" s="577"/>
      <c r="K417" s="1506"/>
      <c r="L417" s="220"/>
      <c r="M417" s="347"/>
      <c r="N417" s="340"/>
      <c r="O417" s="1630"/>
      <c r="P417" s="1630"/>
      <c r="AH417" s="1637">
        <v>0</v>
      </c>
    </row>
    <row s="1641" customFormat="1" customHeight="1" ht="45">
      <c r="A418" s="1786" t="s">
        <v>193</v>
      </c>
      <c r="B418" s="1786" t="s">
        <v>194</v>
      </c>
      <c r="C418" s="375"/>
      <c r="D418" s="2468"/>
      <c r="E418" s="2210"/>
      <c r="F418" s="2389" t="str">
        <f>INDEX(PT_DIFFERENTIATION_VTAR,MATCH(A418,PT_DIFFERENTIATION_VTAR_ID,0))</f>
        <v>Тарифы на теплоноситель, поставляемый теплоснабжающими организациями потребителям, другим теплоснабжающим организациям</v>
      </c>
      <c r="G418" s="2433" t="str">
        <f>INDEX(PT_DIFFERENTIATION_NTAR,MATCH(B418,PT_DIFFERENTIATION_NTAR_ID,0))</f>
        <v>Тариф на теплоноситель, поставляемый потребителям
</v>
      </c>
      <c r="H418" s="1868"/>
      <c r="I418" s="1745">
        <v>46023</v>
      </c>
      <c r="J418" s="1779">
        <v>46387</v>
      </c>
      <c r="K418" s="1784">
        <v>0</v>
      </c>
      <c r="L418" s="1868" t="s">
        <v>331</v>
      </c>
      <c r="M418" s="347"/>
      <c r="N418" s="340"/>
      <c r="O418" s="1630"/>
      <c r="P418" s="1630"/>
      <c r="AH418" s="1637">
        <v>0</v>
      </c>
    </row>
    <row s="1641" customFormat="1" customHeight="1" ht="56.25">
      <c r="A419" s="1829"/>
      <c r="B419" s="1829"/>
      <c r="C419" s="1693"/>
      <c r="D419" s="350"/>
      <c r="E419" s="1037"/>
      <c r="F419" s="1037"/>
      <c r="G419" s="1037"/>
      <c r="H419" s="2583" t="s">
        <v>173</v>
      </c>
      <c r="I419" s="1745">
        <v>46388</v>
      </c>
      <c r="J419" s="1779">
        <v>46752</v>
      </c>
      <c r="K419" s="1784">
        <v>0</v>
      </c>
      <c r="L419" s="2277" t="s">
        <v>331</v>
      </c>
      <c r="M419" s="2324"/>
      <c r="N419" s="624"/>
      <c r="O419" s="1630"/>
      <c r="P419" s="1630"/>
      <c r="Q419" s="1641"/>
      <c r="R419" s="1641"/>
      <c r="S419" s="1641"/>
      <c r="T419" s="1641"/>
      <c r="U419" s="1641"/>
      <c r="V419" s="1641"/>
      <c r="W419" s="1641"/>
      <c r="X419" s="1641"/>
      <c r="Y419" s="1641"/>
      <c r="Z419" s="1641"/>
      <c r="AA419" s="1641"/>
      <c r="AB419" s="1641"/>
      <c r="AC419" s="1641"/>
      <c r="AD419" s="1641"/>
      <c r="AE419" s="1641"/>
      <c r="AF419" s="1641"/>
      <c r="AG419" s="1641"/>
      <c r="AH419" s="1641">
        <v>0</v>
      </c>
    </row>
    <row s="1641" customFormat="1" customHeight="1" ht="56.25">
      <c r="A420" s="1829"/>
      <c r="B420" s="1829"/>
      <c r="C420" s="1693"/>
      <c r="D420" s="350"/>
      <c r="E420" s="1037"/>
      <c r="F420" s="1037"/>
      <c r="G420" s="1037"/>
      <c r="H420" s="2583" t="s">
        <v>173</v>
      </c>
      <c r="I420" s="1745">
        <v>46753</v>
      </c>
      <c r="J420" s="1779">
        <v>47118</v>
      </c>
      <c r="K420" s="1784">
        <v>0</v>
      </c>
      <c r="L420" s="2277" t="s">
        <v>331</v>
      </c>
      <c r="M420" s="2324"/>
      <c r="N420" s="624"/>
      <c r="O420" s="1630"/>
      <c r="P420" s="1630"/>
      <c r="Q420" s="1641"/>
      <c r="R420" s="1641"/>
      <c r="S420" s="1641"/>
      <c r="T420" s="1641"/>
      <c r="U420" s="1641"/>
      <c r="V420" s="1641"/>
      <c r="W420" s="1641"/>
      <c r="X420" s="1641"/>
      <c r="Y420" s="1641"/>
      <c r="Z420" s="1641"/>
      <c r="AA420" s="1641"/>
      <c r="AB420" s="1641"/>
      <c r="AC420" s="1641"/>
      <c r="AD420" s="1641"/>
      <c r="AE420" s="1641"/>
      <c r="AF420" s="1641"/>
      <c r="AG420" s="1641"/>
      <c r="AH420" s="1641">
        <v>0</v>
      </c>
    </row>
    <row s="1641" customFormat="1" customHeight="1" ht="56.25">
      <c r="A421" s="1829"/>
      <c r="B421" s="1829"/>
      <c r="C421" s="1693"/>
      <c r="D421" s="350"/>
      <c r="E421" s="1037"/>
      <c r="F421" s="1037"/>
      <c r="G421" s="1037"/>
      <c r="H421" s="2583" t="s">
        <v>173</v>
      </c>
      <c r="I421" s="1745">
        <v>47119</v>
      </c>
      <c r="J421" s="1779">
        <v>47483</v>
      </c>
      <c r="K421" s="1784">
        <v>0</v>
      </c>
      <c r="L421" s="2277" t="s">
        <v>331</v>
      </c>
      <c r="M421" s="2324"/>
      <c r="N421" s="624"/>
      <c r="O421" s="1630"/>
      <c r="P421" s="1630"/>
      <c r="Q421" s="1641"/>
      <c r="R421" s="1641"/>
      <c r="S421" s="1641"/>
      <c r="T421" s="1641"/>
      <c r="U421" s="1641"/>
      <c r="V421" s="1641"/>
      <c r="W421" s="1641"/>
      <c r="X421" s="1641"/>
      <c r="Y421" s="1641"/>
      <c r="Z421" s="1641"/>
      <c r="AA421" s="1641"/>
      <c r="AB421" s="1641"/>
      <c r="AC421" s="1641"/>
      <c r="AD421" s="1641"/>
      <c r="AE421" s="1641"/>
      <c r="AF421" s="1641"/>
      <c r="AG421" s="1641"/>
      <c r="AH421" s="1641">
        <v>0</v>
      </c>
    </row>
    <row s="1641" customFormat="1" customHeight="1" ht="56.25">
      <c r="A422" s="1829"/>
      <c r="B422" s="1829"/>
      <c r="C422" s="1693"/>
      <c r="D422" s="350"/>
      <c r="E422" s="1037"/>
      <c r="F422" s="1037"/>
      <c r="G422" s="1037"/>
      <c r="H422" s="2583" t="s">
        <v>173</v>
      </c>
      <c r="I422" s="1745">
        <v>47484</v>
      </c>
      <c r="J422" s="1779">
        <v>47848</v>
      </c>
      <c r="K422" s="1784">
        <v>0</v>
      </c>
      <c r="L422" s="2277" t="s">
        <v>331</v>
      </c>
      <c r="M422" s="2324"/>
      <c r="N422" s="624"/>
      <c r="O422" s="1630"/>
      <c r="P422" s="1630"/>
      <c r="Q422" s="1641"/>
      <c r="R422" s="1641"/>
      <c r="S422" s="1641"/>
      <c r="T422" s="1641"/>
      <c r="U422" s="1641"/>
      <c r="V422" s="1641"/>
      <c r="W422" s="1641"/>
      <c r="X422" s="1641"/>
      <c r="Y422" s="1641"/>
      <c r="Z422" s="1641"/>
      <c r="AA422" s="1641"/>
      <c r="AB422" s="1641"/>
      <c r="AC422" s="1641"/>
      <c r="AD422" s="1641"/>
      <c r="AE422" s="1641"/>
      <c r="AF422" s="1641"/>
      <c r="AG422" s="1641"/>
      <c r="AH422" s="1641">
        <v>0</v>
      </c>
    </row>
    <row s="1641" customFormat="1" customHeight="1" ht="18.75">
      <c r="A423" s="1786"/>
      <c r="B423" s="1786"/>
      <c r="C423" s="375" t="s">
        <v>1170</v>
      </c>
      <c r="D423" s="2468"/>
      <c r="E423" s="2210"/>
      <c r="F423" s="2389"/>
      <c r="G423" s="2433"/>
      <c r="H423" s="1506"/>
      <c r="I423" s="657" t="s">
        <v>1169</v>
      </c>
      <c r="J423" s="577"/>
      <c r="K423" s="1506"/>
      <c r="L423" s="220"/>
      <c r="M423" s="347"/>
      <c r="N423" s="340"/>
      <c r="O423" s="1630"/>
      <c r="P423" s="1630"/>
      <c r="AH423" s="1637">
        <v>0</v>
      </c>
    </row>
    <row s="1641" customFormat="1" customHeight="1" ht="0.75">
      <c r="A424" s="1786"/>
      <c r="B424" s="1786"/>
      <c r="C424" s="375" t="s">
        <v>1179</v>
      </c>
      <c r="D424" s="2468"/>
      <c r="E424" s="2210"/>
      <c r="F424" s="2389"/>
      <c r="G424" s="406"/>
      <c r="H424" s="1506"/>
      <c r="I424" s="657"/>
      <c r="J424" s="577"/>
      <c r="K424" s="1506"/>
      <c r="L424" s="220"/>
      <c r="M424" s="347"/>
      <c r="N424" s="340"/>
      <c r="O424" s="1630"/>
      <c r="P424" s="1630"/>
      <c r="AH424" s="1637">
        <v>0</v>
      </c>
    </row>
    <row s="1641" customFormat="1" customHeight="1" ht="45">
      <c r="A425" s="1786" t="s">
        <v>200</v>
      </c>
      <c r="B425" s="1786" t="s">
        <v>201</v>
      </c>
      <c r="C425" s="375"/>
      <c r="D425" s="2468"/>
      <c r="E425" s="2210"/>
      <c r="F425" s="2389" t="str">
        <f>INDEX(PT_DIFFERENTIATION_VTAR,MATCH(A425,PT_DIFFERENTIATION_VTAR_ID,0))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5" s="2433" t="str">
        <f>INDEX(PT_DIFFERENTIATION_NTAR,MATCH(B425,PT_DIFFERENTIATION_NTAR_ID,0))</f>
        <v>Тарифы на горячую воду в открытых системах теплоснабжения (горячее водоснабжение)
</v>
      </c>
      <c r="H425" s="1868"/>
      <c r="I425" s="1745">
        <v>46023</v>
      </c>
      <c r="J425" s="1779">
        <v>46387</v>
      </c>
      <c r="K425" s="1784">
        <v>0</v>
      </c>
      <c r="L425" s="1868" t="s">
        <v>331</v>
      </c>
      <c r="M425" s="347"/>
      <c r="N425" s="340"/>
      <c r="O425" s="1630"/>
      <c r="P425" s="1630"/>
      <c r="AH425" s="1637">
        <v>0</v>
      </c>
    </row>
    <row s="1641" customFormat="1" customHeight="1" ht="56.25">
      <c r="A426" s="1829"/>
      <c r="B426" s="1829"/>
      <c r="C426" s="1693"/>
      <c r="D426" s="350"/>
      <c r="E426" s="1037"/>
      <c r="F426" s="1037"/>
      <c r="G426" s="1037"/>
      <c r="H426" s="2583" t="s">
        <v>173</v>
      </c>
      <c r="I426" s="1745">
        <v>46388</v>
      </c>
      <c r="J426" s="1779">
        <v>46752</v>
      </c>
      <c r="K426" s="1784">
        <v>0</v>
      </c>
      <c r="L426" s="2277" t="s">
        <v>331</v>
      </c>
      <c r="M426" s="2324"/>
      <c r="N426" s="624"/>
      <c r="O426" s="1630"/>
      <c r="P426" s="1630"/>
      <c r="Q426" s="1641"/>
      <c r="R426" s="1641"/>
      <c r="S426" s="1641"/>
      <c r="T426" s="1641"/>
      <c r="U426" s="1641"/>
      <c r="V426" s="1641"/>
      <c r="W426" s="1641"/>
      <c r="X426" s="1641"/>
      <c r="Y426" s="1641"/>
      <c r="Z426" s="1641"/>
      <c r="AA426" s="1641"/>
      <c r="AB426" s="1641"/>
      <c r="AC426" s="1641"/>
      <c r="AD426" s="1641"/>
      <c r="AE426" s="1641"/>
      <c r="AF426" s="1641"/>
      <c r="AG426" s="1641"/>
      <c r="AH426" s="1641">
        <v>0</v>
      </c>
    </row>
    <row s="1641" customFormat="1" customHeight="1" ht="56.25">
      <c r="A427" s="1829"/>
      <c r="B427" s="1829"/>
      <c r="C427" s="1693"/>
      <c r="D427" s="350"/>
      <c r="E427" s="1037"/>
      <c r="F427" s="1037"/>
      <c r="G427" s="1037"/>
      <c r="H427" s="2583" t="s">
        <v>173</v>
      </c>
      <c r="I427" s="1745">
        <v>46753</v>
      </c>
      <c r="J427" s="1779">
        <v>47118</v>
      </c>
      <c r="K427" s="1784">
        <v>0</v>
      </c>
      <c r="L427" s="2277" t="s">
        <v>331</v>
      </c>
      <c r="M427" s="2324"/>
      <c r="N427" s="624"/>
      <c r="O427" s="1630"/>
      <c r="P427" s="1630"/>
      <c r="Q427" s="1641"/>
      <c r="R427" s="1641"/>
      <c r="S427" s="1641"/>
      <c r="T427" s="1641"/>
      <c r="U427" s="1641"/>
      <c r="V427" s="1641"/>
      <c r="W427" s="1641"/>
      <c r="X427" s="1641"/>
      <c r="Y427" s="1641"/>
      <c r="Z427" s="1641"/>
      <c r="AA427" s="1641"/>
      <c r="AB427" s="1641"/>
      <c r="AC427" s="1641"/>
      <c r="AD427" s="1641"/>
      <c r="AE427" s="1641"/>
      <c r="AF427" s="1641"/>
      <c r="AG427" s="1641"/>
      <c r="AH427" s="1641">
        <v>0</v>
      </c>
    </row>
    <row s="1641" customFormat="1" customHeight="1" ht="56.25">
      <c r="A428" s="1829"/>
      <c r="B428" s="1829"/>
      <c r="C428" s="1693"/>
      <c r="D428" s="350"/>
      <c r="E428" s="1037"/>
      <c r="F428" s="1037"/>
      <c r="G428" s="1037"/>
      <c r="H428" s="2583" t="s">
        <v>173</v>
      </c>
      <c r="I428" s="1745">
        <v>47119</v>
      </c>
      <c r="J428" s="1779">
        <v>47483</v>
      </c>
      <c r="K428" s="1784">
        <v>0</v>
      </c>
      <c r="L428" s="2277" t="s">
        <v>331</v>
      </c>
      <c r="M428" s="2324"/>
      <c r="N428" s="624"/>
      <c r="O428" s="1630"/>
      <c r="P428" s="1630"/>
      <c r="Q428" s="1641"/>
      <c r="R428" s="1641"/>
      <c r="S428" s="1641"/>
      <c r="T428" s="1641"/>
      <c r="U428" s="1641"/>
      <c r="V428" s="1641"/>
      <c r="W428" s="1641"/>
      <c r="X428" s="1641"/>
      <c r="Y428" s="1641"/>
      <c r="Z428" s="1641"/>
      <c r="AA428" s="1641"/>
      <c r="AB428" s="1641"/>
      <c r="AC428" s="1641"/>
      <c r="AD428" s="1641"/>
      <c r="AE428" s="1641"/>
      <c r="AF428" s="1641"/>
      <c r="AG428" s="1641"/>
      <c r="AH428" s="1641">
        <v>0</v>
      </c>
    </row>
    <row s="1641" customFormat="1" customHeight="1" ht="56.25">
      <c r="A429" s="1829"/>
      <c r="B429" s="1829"/>
      <c r="C429" s="1693"/>
      <c r="D429" s="350"/>
      <c r="E429" s="1037"/>
      <c r="F429" s="1037"/>
      <c r="G429" s="1037"/>
      <c r="H429" s="2583" t="s">
        <v>173</v>
      </c>
      <c r="I429" s="1745">
        <v>47484</v>
      </c>
      <c r="J429" s="1779">
        <v>47848</v>
      </c>
      <c r="K429" s="1784">
        <v>0</v>
      </c>
      <c r="L429" s="2277" t="s">
        <v>331</v>
      </c>
      <c r="M429" s="2324"/>
      <c r="N429" s="624"/>
      <c r="O429" s="1630"/>
      <c r="P429" s="1630"/>
      <c r="Q429" s="1641"/>
      <c r="R429" s="1641"/>
      <c r="S429" s="1641"/>
      <c r="T429" s="1641"/>
      <c r="U429" s="1641"/>
      <c r="V429" s="1641"/>
      <c r="W429" s="1641"/>
      <c r="X429" s="1641"/>
      <c r="Y429" s="1641"/>
      <c r="Z429" s="1641"/>
      <c r="AA429" s="1641"/>
      <c r="AB429" s="1641"/>
      <c r="AC429" s="1641"/>
      <c r="AD429" s="1641"/>
      <c r="AE429" s="1641"/>
      <c r="AF429" s="1641"/>
      <c r="AG429" s="1641"/>
      <c r="AH429" s="1641">
        <v>0</v>
      </c>
    </row>
    <row s="1641" customFormat="1" customHeight="1" ht="18.75">
      <c r="A430" s="1786"/>
      <c r="B430" s="1786"/>
      <c r="C430" s="375" t="s">
        <v>1170</v>
      </c>
      <c r="D430" s="2468"/>
      <c r="E430" s="2210"/>
      <c r="F430" s="2389"/>
      <c r="G430" s="2433"/>
      <c r="H430" s="1506"/>
      <c r="I430" s="657" t="s">
        <v>1169</v>
      </c>
      <c r="J430" s="577"/>
      <c r="K430" s="1506"/>
      <c r="L430" s="220"/>
      <c r="M430" s="347"/>
      <c r="N430" s="340"/>
      <c r="O430" s="1630"/>
      <c r="P430" s="1630"/>
      <c r="AH430" s="1637">
        <v>0</v>
      </c>
    </row>
    <row s="1641" customFormat="1" customHeight="1" ht="0.75">
      <c r="A431" s="1786"/>
      <c r="B431" s="1786"/>
      <c r="C431" s="375" t="s">
        <v>1179</v>
      </c>
      <c r="D431" s="2468"/>
      <c r="E431" s="2210"/>
      <c r="F431" s="2389"/>
      <c r="G431" s="406"/>
      <c r="H431" s="1506"/>
      <c r="I431" s="657"/>
      <c r="J431" s="577"/>
      <c r="K431" s="1506"/>
      <c r="L431" s="220"/>
      <c r="M431" s="347"/>
      <c r="N431" s="340"/>
      <c r="O431" s="1630"/>
      <c r="P431" s="1630"/>
      <c r="AH431" s="1637">
        <v>0</v>
      </c>
    </row>
    <row s="1641" customFormat="1" customHeight="1" ht="18.75" hidden="1">
      <c r="A432" s="1786" t="s">
        <v>206</v>
      </c>
      <c r="B432" s="1786" t="s">
        <v>207</v>
      </c>
      <c r="C432" s="375"/>
      <c r="D432" s="2468"/>
      <c r="E432" s="2210"/>
      <c r="F432" s="2389" t="str">
        <f>INDEX(PT_DIFFERENTIATION_VTAR,MATCH(A432,PT_DIFFERENTIATION_VTAR_ID,0))</f>
        <v>Тарифы на услуги по передаче тепловой энергии</v>
      </c>
      <c r="G432" s="2433" t="str">
        <f>INDEX(PT_DIFFERENTIATION_NTAR,MATCH(B432,PT_DIFFERENTIATION_NTAR_ID,0))</f>
        <v/>
      </c>
      <c r="H432" s="1868"/>
      <c r="I432" s="1745"/>
      <c r="J432" s="1779"/>
      <c r="K432" s="1784"/>
      <c r="L432" s="1868" t="s">
        <v>331</v>
      </c>
      <c r="M432" s="347"/>
      <c r="N432" s="340"/>
      <c r="O432" s="1630"/>
      <c r="P432" s="1630"/>
      <c r="AH432" s="1637">
        <v>0</v>
      </c>
    </row>
    <row s="1641" customFormat="1" customHeight="1" ht="18.75" hidden="1">
      <c r="A433" s="1786"/>
      <c r="B433" s="1786"/>
      <c r="C433" s="375" t="s">
        <v>1170</v>
      </c>
      <c r="D433" s="2468"/>
      <c r="E433" s="2210"/>
      <c r="F433" s="2389"/>
      <c r="G433" s="2433"/>
      <c r="H433" s="1506"/>
      <c r="I433" s="657" t="s">
        <v>1169</v>
      </c>
      <c r="J433" s="577"/>
      <c r="K433" s="1506"/>
      <c r="L433" s="220"/>
      <c r="M433" s="347"/>
      <c r="N433" s="340"/>
      <c r="O433" s="1630"/>
      <c r="P433" s="1630"/>
      <c r="AH433" s="1637">
        <v>0</v>
      </c>
    </row>
    <row s="1641" customFormat="1" customHeight="1" ht="0.75" hidden="1">
      <c r="A434" s="1786"/>
      <c r="B434" s="1786"/>
      <c r="C434" s="375" t="s">
        <v>1179</v>
      </c>
      <c r="D434" s="2468"/>
      <c r="E434" s="2210"/>
      <c r="F434" s="2389"/>
      <c r="G434" s="406"/>
      <c r="H434" s="1506"/>
      <c r="I434" s="657"/>
      <c r="J434" s="577"/>
      <c r="K434" s="1506"/>
      <c r="L434" s="220"/>
      <c r="M434" s="347"/>
      <c r="N434" s="340"/>
      <c r="O434" s="1630"/>
      <c r="P434" s="1630"/>
      <c r="AH434" s="1637">
        <v>0</v>
      </c>
    </row>
    <row s="1641" customFormat="1" customHeight="1" ht="18.75" hidden="1">
      <c r="A435" s="1786" t="s">
        <v>212</v>
      </c>
      <c r="B435" s="1786" t="s">
        <v>213</v>
      </c>
      <c r="C435" s="375"/>
      <c r="D435" s="2468"/>
      <c r="E435" s="2210"/>
      <c r="F435" s="2389" t="str">
        <f>INDEX(PT_DIFFERENTIATION_VTAR,MATCH(A435,PT_DIFFERENTIATION_VTAR_ID,0))</f>
        <v>Тарифы на услуги по передаче теплоносителя</v>
      </c>
      <c r="G435" s="2433" t="str">
        <f>INDEX(PT_DIFFERENTIATION_NTAR,MATCH(B435,PT_DIFFERENTIATION_NTAR_ID,0))</f>
        <v/>
      </c>
      <c r="H435" s="1868"/>
      <c r="I435" s="1745"/>
      <c r="J435" s="1779"/>
      <c r="K435" s="1784"/>
      <c r="L435" s="1868" t="s">
        <v>331</v>
      </c>
      <c r="M435" s="347"/>
      <c r="N435" s="340"/>
      <c r="O435" s="1630"/>
      <c r="P435" s="1630"/>
      <c r="AH435" s="1637">
        <v>0</v>
      </c>
    </row>
    <row s="1641" customFormat="1" customHeight="1" ht="18.75" hidden="1">
      <c r="A436" s="1786"/>
      <c r="B436" s="1786"/>
      <c r="C436" s="375" t="s">
        <v>1170</v>
      </c>
      <c r="D436" s="2468"/>
      <c r="E436" s="2210"/>
      <c r="F436" s="2389"/>
      <c r="G436" s="2433"/>
      <c r="H436" s="1506"/>
      <c r="I436" s="657" t="s">
        <v>1169</v>
      </c>
      <c r="J436" s="577"/>
      <c r="K436" s="1506"/>
      <c r="L436" s="220"/>
      <c r="M436" s="347"/>
      <c r="N436" s="340"/>
      <c r="O436" s="1630"/>
      <c r="P436" s="1630"/>
      <c r="AH436" s="1637">
        <v>0</v>
      </c>
    </row>
    <row s="1641" customFormat="1" customHeight="1" ht="0.75" hidden="1">
      <c r="A437" s="1786"/>
      <c r="B437" s="1786"/>
      <c r="C437" s="375" t="s">
        <v>1179</v>
      </c>
      <c r="D437" s="2468"/>
      <c r="E437" s="2210"/>
      <c r="F437" s="2389"/>
      <c r="G437" s="406"/>
      <c r="H437" s="1506"/>
      <c r="I437" s="657"/>
      <c r="J437" s="577"/>
      <c r="K437" s="1506"/>
      <c r="L437" s="220"/>
      <c r="M437" s="347"/>
      <c r="N437" s="340"/>
      <c r="O437" s="1630"/>
      <c r="P437" s="1630"/>
      <c r="AH437" s="1637">
        <v>0</v>
      </c>
    </row>
    <row s="1641" customFormat="1" customHeight="1" ht="18.75" hidden="1">
      <c r="A438" s="1786" t="s">
        <v>218</v>
      </c>
      <c r="B438" s="1786" t="s">
        <v>219</v>
      </c>
      <c r="C438" s="375"/>
      <c r="D438" s="2468"/>
      <c r="E438" s="2210"/>
      <c r="F438" s="2389" t="str">
        <f>INDEX(PT_DIFFERENTIATION_VTAR,MATCH(A438,PT_DIFFERENTIATION_VTAR_ID,0))</f>
        <v>Плата за услуги по поддержанию резервной тепловой мощности при отсутствии потребления тепловой энергии</v>
      </c>
      <c r="G438" s="2433" t="str">
        <f>INDEX(PT_DIFFERENTIATION_NTAR,MATCH(B438,PT_DIFFERENTIATION_NTAR_ID,0))</f>
        <v/>
      </c>
      <c r="H438" s="1868"/>
      <c r="I438" s="1745"/>
      <c r="J438" s="1779"/>
      <c r="K438" s="1784"/>
      <c r="L438" s="1868" t="s">
        <v>331</v>
      </c>
      <c r="M438" s="347"/>
      <c r="N438" s="340"/>
      <c r="O438" s="1630"/>
      <c r="P438" s="1630"/>
      <c r="AH438" s="1637">
        <v>0</v>
      </c>
    </row>
    <row s="1641" customFormat="1" customHeight="1" ht="18.75" hidden="1">
      <c r="A439" s="1786"/>
      <c r="B439" s="1786"/>
      <c r="C439" s="375" t="s">
        <v>1170</v>
      </c>
      <c r="D439" s="2468"/>
      <c r="E439" s="2210"/>
      <c r="F439" s="2389"/>
      <c r="G439" s="2433"/>
      <c r="H439" s="1506"/>
      <c r="I439" s="657" t="s">
        <v>1169</v>
      </c>
      <c r="J439" s="577"/>
      <c r="K439" s="1506"/>
      <c r="L439" s="220"/>
      <c r="M439" s="347"/>
      <c r="N439" s="340"/>
      <c r="O439" s="1630"/>
      <c r="P439" s="1630"/>
      <c r="AH439" s="1637">
        <v>0</v>
      </c>
    </row>
    <row s="1641" customFormat="1" customHeight="1" ht="0.75" hidden="1">
      <c r="A440" s="1786"/>
      <c r="B440" s="1786"/>
      <c r="C440" s="375" t="s">
        <v>1179</v>
      </c>
      <c r="D440" s="2468"/>
      <c r="E440" s="2210"/>
      <c r="F440" s="2389"/>
      <c r="G440" s="406"/>
      <c r="H440" s="1506"/>
      <c r="I440" s="657"/>
      <c r="J440" s="577"/>
      <c r="K440" s="1506"/>
      <c r="L440" s="220"/>
      <c r="M440" s="347"/>
      <c r="N440" s="340"/>
      <c r="O440" s="1630"/>
      <c r="P440" s="1630"/>
      <c r="AH440" s="1637">
        <v>0</v>
      </c>
    </row>
    <row s="1641" customFormat="1" customHeight="1" ht="18.75" hidden="1">
      <c r="A441" s="1786" t="s">
        <v>224</v>
      </c>
      <c r="B441" s="1786" t="s">
        <v>225</v>
      </c>
      <c r="C441" s="375"/>
      <c r="D441" s="2468"/>
      <c r="E441" s="2210"/>
      <c r="F441" s="2389" t="str">
        <f>INDEX(PT_DIFFERENTIATION_VTAR,MATCH(A441,PT_DIFFERENTIATION_VTAR_ID,0))</f>
        <v>Плата за подключение (технологическое присоединение) к системе теплоснабжения</v>
      </c>
      <c r="G441" s="2433" t="str">
        <f>INDEX(PT_DIFFERENTIATION_NTAR,MATCH(B441,PT_DIFFERENTIATION_NTAR_ID,0))</f>
        <v/>
      </c>
      <c r="H441" s="1868"/>
      <c r="I441" s="1745"/>
      <c r="J441" s="1779"/>
      <c r="K441" s="1784"/>
      <c r="L441" s="1868" t="s">
        <v>331</v>
      </c>
      <c r="M441" s="347"/>
      <c r="N441" s="340"/>
      <c r="O441" s="1630"/>
      <c r="P441" s="1630"/>
      <c r="AH441" s="1637">
        <v>0</v>
      </c>
    </row>
    <row s="1641" customFormat="1" customHeight="1" ht="18.75" hidden="1">
      <c r="A442" s="1786"/>
      <c r="B442" s="1786"/>
      <c r="C442" s="375" t="s">
        <v>1170</v>
      </c>
      <c r="D442" s="2468"/>
      <c r="E442" s="2210"/>
      <c r="F442" s="2389"/>
      <c r="G442" s="2433"/>
      <c r="H442" s="1506"/>
      <c r="I442" s="657" t="s">
        <v>1169</v>
      </c>
      <c r="J442" s="577"/>
      <c r="K442" s="1506"/>
      <c r="L442" s="220"/>
      <c r="M442" s="347"/>
      <c r="N442" s="340"/>
      <c r="O442" s="1630"/>
      <c r="P442" s="1630"/>
      <c r="AH442" s="1637">
        <v>0</v>
      </c>
    </row>
    <row s="1641" customFormat="1" customHeight="1" ht="0.75" hidden="1">
      <c r="A443" s="1786"/>
      <c r="B443" s="1786"/>
      <c r="C443" s="375" t="s">
        <v>1179</v>
      </c>
      <c r="D443" s="2468"/>
      <c r="E443" s="2210"/>
      <c r="F443" s="2389"/>
      <c r="G443" s="406"/>
      <c r="H443" s="1506"/>
      <c r="I443" s="657"/>
      <c r="J443" s="577"/>
      <c r="K443" s="1506"/>
      <c r="L443" s="220"/>
      <c r="M443" s="347"/>
      <c r="N443" s="340"/>
      <c r="O443" s="1630"/>
      <c r="P443" s="1630"/>
      <c r="AH443" s="1637">
        <v>0</v>
      </c>
    </row>
    <row s="1641" customFormat="1" customHeight="1" ht="18.75" hidden="1">
      <c r="A444" s="1786" t="s">
        <v>230</v>
      </c>
      <c r="B444" s="1786" t="s">
        <v>231</v>
      </c>
      <c r="C444" s="375"/>
      <c r="D444" s="2468"/>
      <c r="E444" s="2210"/>
      <c r="F444" s="2389" t="str">
        <f>INDEX(PT_DIFFERENTIATION_VTAR,MATCH(A444,PT_DIFFERENTIATION_VTAR_ID,0))</f>
        <v>Плата за подключение (технологическое присоединение) к системе теплоснабжения (индивидуальная)</v>
      </c>
      <c r="G444" s="2433" t="str">
        <f>INDEX(PT_DIFFERENTIATION_NTAR,MATCH(B444,PT_DIFFERENTIATION_NTAR_ID,0))</f>
        <v/>
      </c>
      <c r="H444" s="1995"/>
      <c r="I444" s="1745"/>
      <c r="J444" s="1779"/>
      <c r="K444" s="1784"/>
      <c r="L444" s="1995" t="s">
        <v>331</v>
      </c>
      <c r="M444" s="347"/>
      <c r="N444" s="340"/>
      <c r="O444" s="1630"/>
      <c r="P444" s="1630"/>
      <c r="AH444" s="1637">
        <v>0</v>
      </c>
    </row>
    <row s="1641" customFormat="1" customHeight="1" ht="18.75" hidden="1">
      <c r="A445" s="1786"/>
      <c r="B445" s="1786"/>
      <c r="C445" s="375" t="s">
        <v>1170</v>
      </c>
      <c r="D445" s="2468"/>
      <c r="E445" s="2210"/>
      <c r="F445" s="2389"/>
      <c r="G445" s="2433"/>
      <c r="H445" s="1506"/>
      <c r="I445" s="657" t="s">
        <v>1169</v>
      </c>
      <c r="J445" s="577"/>
      <c r="K445" s="1506"/>
      <c r="L445" s="220"/>
      <c r="M445" s="347"/>
      <c r="N445" s="340"/>
      <c r="O445" s="1630"/>
      <c r="P445" s="1630"/>
      <c r="AH445" s="1637">
        <v>0</v>
      </c>
    </row>
    <row s="1641" customFormat="1" customHeight="1" ht="0.75" hidden="1">
      <c r="A446" s="1786"/>
      <c r="B446" s="1786"/>
      <c r="C446" s="375" t="s">
        <v>1179</v>
      </c>
      <c r="D446" s="2468"/>
      <c r="E446" s="2210"/>
      <c r="F446" s="2389"/>
      <c r="G446" s="406"/>
      <c r="H446" s="1506"/>
      <c r="I446" s="657"/>
      <c r="J446" s="577"/>
      <c r="K446" s="1506"/>
      <c r="L446" s="220"/>
      <c r="M446" s="347"/>
      <c r="N446" s="340"/>
      <c r="O446" s="1630"/>
      <c r="P446" s="1630"/>
      <c r="AH446" s="1637">
        <v>0</v>
      </c>
    </row>
    <row s="1641" customFormat="1" customHeight="1" ht="18.75" hidden="1">
      <c r="A447" s="1786" t="s">
        <v>250</v>
      </c>
      <c r="B447" s="1786" t="s">
        <v>251</v>
      </c>
      <c r="C447" s="375"/>
      <c r="D447" s="2468"/>
      <c r="E447" s="2210"/>
      <c r="F447" s="2389" t="str">
        <f>INDEX(PT_DIFFERENTIATION_VTAR,MATCH(A447,PT_DIFFERENTIATION_VTAR_ID,0))</f>
        <v>Тариф на питьевую воду (питьевое водоснабжение)</v>
      </c>
      <c r="G447" s="2433" t="str">
        <f>INDEX(PT_DIFFERENTIATION_NTAR,MATCH(B447,PT_DIFFERENTIATION_NTAR_ID,0))</f>
        <v/>
      </c>
      <c r="H447" s="1868"/>
      <c r="I447" s="1745"/>
      <c r="J447" s="1779"/>
      <c r="K447" s="1784"/>
      <c r="L447" s="1868" t="s">
        <v>331</v>
      </c>
      <c r="M447" s="347"/>
      <c r="N447" s="340"/>
      <c r="O447" s="1630"/>
      <c r="P447" s="1630"/>
      <c r="AH447" s="1637">
        <v>0</v>
      </c>
    </row>
    <row s="1641" customFormat="1" customHeight="1" ht="18.75" hidden="1">
      <c r="A448" s="1786"/>
      <c r="B448" s="1786"/>
      <c r="C448" s="375" t="s">
        <v>1170</v>
      </c>
      <c r="D448" s="2468"/>
      <c r="E448" s="2210"/>
      <c r="F448" s="2389"/>
      <c r="G448" s="2433"/>
      <c r="H448" s="1506"/>
      <c r="I448" s="657" t="s">
        <v>1169</v>
      </c>
      <c r="J448" s="577"/>
      <c r="K448" s="1506"/>
      <c r="L448" s="220"/>
      <c r="M448" s="347"/>
      <c r="N448" s="340"/>
      <c r="O448" s="1630"/>
      <c r="P448" s="1630"/>
      <c r="AH448" s="1637">
        <v>0</v>
      </c>
    </row>
    <row s="1641" customFormat="1" customHeight="1" ht="0.75" hidden="1">
      <c r="A449" s="1786"/>
      <c r="B449" s="1786"/>
      <c r="C449" s="375" t="s">
        <v>1179</v>
      </c>
      <c r="D449" s="2468"/>
      <c r="E449" s="2210"/>
      <c r="F449" s="2389"/>
      <c r="G449" s="406"/>
      <c r="H449" s="1506"/>
      <c r="I449" s="657"/>
      <c r="J449" s="577"/>
      <c r="K449" s="1506"/>
      <c r="L449" s="220"/>
      <c r="M449" s="347"/>
      <c r="N449" s="340"/>
      <c r="O449" s="1630"/>
      <c r="P449" s="1630"/>
      <c r="AH449" s="1637">
        <v>0</v>
      </c>
    </row>
    <row s="1641" customFormat="1" customHeight="1" ht="18.75" hidden="1">
      <c r="A450" s="1786" t="s">
        <v>255</v>
      </c>
      <c r="B450" s="1786" t="s">
        <v>256</v>
      </c>
      <c r="C450" s="375"/>
      <c r="D450" s="2468"/>
      <c r="E450" s="2210"/>
      <c r="F450" s="2389" t="str">
        <f>INDEX(PT_DIFFERENTIATION_VTAR,MATCH(A450,PT_DIFFERENTIATION_VTAR_ID,0))</f>
        <v>Тариф на техническую воду</v>
      </c>
      <c r="G450" s="2433" t="str">
        <f>INDEX(PT_DIFFERENTIATION_NTAR,MATCH(B450,PT_DIFFERENTIATION_NTAR_ID,0))</f>
        <v/>
      </c>
      <c r="H450" s="1868"/>
      <c r="I450" s="1745"/>
      <c r="J450" s="1779"/>
      <c r="K450" s="1784"/>
      <c r="L450" s="1868" t="s">
        <v>331</v>
      </c>
      <c r="M450" s="347"/>
      <c r="N450" s="340"/>
      <c r="O450" s="1630"/>
      <c r="P450" s="1630"/>
      <c r="AH450" s="1637">
        <v>0</v>
      </c>
    </row>
    <row s="1641" customFormat="1" customHeight="1" ht="18.75" hidden="1">
      <c r="A451" s="1786"/>
      <c r="B451" s="1786"/>
      <c r="C451" s="375" t="s">
        <v>1170</v>
      </c>
      <c r="D451" s="2468"/>
      <c r="E451" s="2210"/>
      <c r="F451" s="2389"/>
      <c r="G451" s="2433"/>
      <c r="H451" s="1506"/>
      <c r="I451" s="657" t="s">
        <v>1169</v>
      </c>
      <c r="J451" s="577"/>
      <c r="K451" s="1506"/>
      <c r="L451" s="220"/>
      <c r="M451" s="347"/>
      <c r="N451" s="340"/>
      <c r="O451" s="1630"/>
      <c r="P451" s="1630"/>
      <c r="AH451" s="1637">
        <v>0</v>
      </c>
    </row>
    <row s="1641" customFormat="1" customHeight="1" ht="0.75" hidden="1">
      <c r="A452" s="1786"/>
      <c r="B452" s="1786"/>
      <c r="C452" s="375" t="s">
        <v>1179</v>
      </c>
      <c r="D452" s="2468"/>
      <c r="E452" s="2210"/>
      <c r="F452" s="2389"/>
      <c r="G452" s="406"/>
      <c r="H452" s="1506"/>
      <c r="I452" s="657"/>
      <c r="J452" s="577"/>
      <c r="K452" s="1506"/>
      <c r="L452" s="220"/>
      <c r="M452" s="347"/>
      <c r="N452" s="340"/>
      <c r="O452" s="1630"/>
      <c r="P452" s="1630"/>
      <c r="AH452" s="1637">
        <v>0</v>
      </c>
    </row>
    <row s="1641" customFormat="1" customHeight="1" ht="18.75" hidden="1">
      <c r="A453" s="1786" t="s">
        <v>260</v>
      </c>
      <c r="B453" s="1786" t="s">
        <v>261</v>
      </c>
      <c r="C453" s="375"/>
      <c r="D453" s="2468"/>
      <c r="E453" s="2210"/>
      <c r="F453" s="2389" t="str">
        <f>INDEX(PT_DIFFERENTIATION_VTAR,MATCH(A453,PT_DIFFERENTIATION_VTAR_ID,0))</f>
        <v>Тариф на транспортировку воды</v>
      </c>
      <c r="G453" s="2433" t="str">
        <f>INDEX(PT_DIFFERENTIATION_NTAR,MATCH(B453,PT_DIFFERENTIATION_NTAR_ID,0))</f>
        <v/>
      </c>
      <c r="H453" s="1868"/>
      <c r="I453" s="1745"/>
      <c r="J453" s="1779"/>
      <c r="K453" s="1784"/>
      <c r="L453" s="1868" t="s">
        <v>331</v>
      </c>
      <c r="M453" s="347"/>
      <c r="N453" s="340"/>
      <c r="O453" s="1630"/>
      <c r="P453" s="1630"/>
      <c r="AH453" s="1637">
        <v>0</v>
      </c>
    </row>
    <row s="1641" customFormat="1" customHeight="1" ht="18.75" hidden="1">
      <c r="A454" s="1786"/>
      <c r="B454" s="1786"/>
      <c r="C454" s="375" t="s">
        <v>1170</v>
      </c>
      <c r="D454" s="2468"/>
      <c r="E454" s="2210"/>
      <c r="F454" s="2389"/>
      <c r="G454" s="2433"/>
      <c r="H454" s="1506"/>
      <c r="I454" s="657" t="s">
        <v>1169</v>
      </c>
      <c r="J454" s="577"/>
      <c r="K454" s="1506"/>
      <c r="L454" s="220"/>
      <c r="M454" s="347"/>
      <c r="N454" s="340"/>
      <c r="O454" s="1630"/>
      <c r="P454" s="1630"/>
      <c r="AH454" s="1637">
        <v>0</v>
      </c>
    </row>
    <row s="1641" customFormat="1" customHeight="1" ht="0.75" hidden="1">
      <c r="A455" s="1786"/>
      <c r="B455" s="1786"/>
      <c r="C455" s="375" t="s">
        <v>1179</v>
      </c>
      <c r="D455" s="2468"/>
      <c r="E455" s="2210"/>
      <c r="F455" s="2389"/>
      <c r="G455" s="406"/>
      <c r="H455" s="1506"/>
      <c r="I455" s="657"/>
      <c r="J455" s="577"/>
      <c r="K455" s="1506"/>
      <c r="L455" s="220"/>
      <c r="M455" s="347"/>
      <c r="N455" s="340"/>
      <c r="O455" s="1630"/>
      <c r="P455" s="1630"/>
      <c r="AH455" s="1637">
        <v>0</v>
      </c>
    </row>
    <row s="1641" customFormat="1" customHeight="1" ht="18.75" hidden="1">
      <c r="A456" s="1786" t="s">
        <v>265</v>
      </c>
      <c r="B456" s="1786" t="s">
        <v>266</v>
      </c>
      <c r="C456" s="375"/>
      <c r="D456" s="2468"/>
      <c r="E456" s="2210"/>
      <c r="F456" s="2389" t="str">
        <f>INDEX(PT_DIFFERENTIATION_VTAR,MATCH(A456,PT_DIFFERENTIATION_VTAR_ID,0))</f>
        <v>Тариф на подвоз воды</v>
      </c>
      <c r="G456" s="2433" t="str">
        <f>INDEX(PT_DIFFERENTIATION_NTAR,MATCH(B456,PT_DIFFERENTIATION_NTAR_ID,0))</f>
        <v/>
      </c>
      <c r="H456" s="1868"/>
      <c r="I456" s="1745"/>
      <c r="J456" s="1779"/>
      <c r="K456" s="1784"/>
      <c r="L456" s="1868" t="s">
        <v>331</v>
      </c>
      <c r="M456" s="347"/>
      <c r="N456" s="340"/>
      <c r="O456" s="1630"/>
      <c r="P456" s="1630"/>
      <c r="AH456" s="1637">
        <v>0</v>
      </c>
    </row>
    <row s="1641" customFormat="1" customHeight="1" ht="18.75" hidden="1">
      <c r="A457" s="1786"/>
      <c r="B457" s="1786"/>
      <c r="C457" s="375" t="s">
        <v>1170</v>
      </c>
      <c r="D457" s="2468"/>
      <c r="E457" s="2210"/>
      <c r="F457" s="2389"/>
      <c r="G457" s="2433"/>
      <c r="H457" s="1506"/>
      <c r="I457" s="657" t="s">
        <v>1169</v>
      </c>
      <c r="J457" s="577"/>
      <c r="K457" s="1506"/>
      <c r="L457" s="220"/>
      <c r="M457" s="347"/>
      <c r="N457" s="340"/>
      <c r="O457" s="1630"/>
      <c r="P457" s="1630"/>
      <c r="AH457" s="1637">
        <v>0</v>
      </c>
    </row>
    <row s="1641" customFormat="1" customHeight="1" ht="0.75" hidden="1">
      <c r="A458" s="1786"/>
      <c r="B458" s="1786"/>
      <c r="C458" s="375" t="s">
        <v>1179</v>
      </c>
      <c r="D458" s="2468"/>
      <c r="E458" s="2210"/>
      <c r="F458" s="2389"/>
      <c r="G458" s="406"/>
      <c r="H458" s="1506"/>
      <c r="I458" s="657"/>
      <c r="J458" s="577"/>
      <c r="K458" s="1506"/>
      <c r="L458" s="220"/>
      <c r="M458" s="347"/>
      <c r="N458" s="340"/>
      <c r="O458" s="1630"/>
      <c r="P458" s="1630"/>
      <c r="AH458" s="1637">
        <v>0</v>
      </c>
    </row>
    <row s="1641" customFormat="1" customHeight="1" ht="18.75" hidden="1">
      <c r="A459" s="1786" t="s">
        <v>270</v>
      </c>
      <c r="B459" s="1786" t="s">
        <v>271</v>
      </c>
      <c r="C459" s="375"/>
      <c r="D459" s="2468"/>
      <c r="E459" s="2210"/>
      <c r="F459" s="2389" t="str">
        <f>INDEX(PT_DIFFERENTIATION_VTAR,MATCH(A459,PT_DIFFERENTIATION_VTAR_ID,0))</f>
        <v>Тариф на подключение (технологическое присоединение) к централизованной системе холодного водоснабжения</v>
      </c>
      <c r="G459" s="2433" t="str">
        <f>INDEX(PT_DIFFERENTIATION_NTAR,MATCH(B459,PT_DIFFERENTIATION_NTAR_ID,0))</f>
        <v/>
      </c>
      <c r="H459" s="1868"/>
      <c r="I459" s="1745"/>
      <c r="J459" s="1779"/>
      <c r="K459" s="1784"/>
      <c r="L459" s="1868" t="s">
        <v>331</v>
      </c>
      <c r="M459" s="347"/>
      <c r="N459" s="340"/>
      <c r="O459" s="1630"/>
      <c r="P459" s="1630"/>
      <c r="AH459" s="1637">
        <v>0</v>
      </c>
    </row>
    <row s="1641" customFormat="1" customHeight="1" ht="18.75" hidden="1">
      <c r="A460" s="1786"/>
      <c r="B460" s="1786"/>
      <c r="C460" s="375" t="s">
        <v>1170</v>
      </c>
      <c r="D460" s="2468"/>
      <c r="E460" s="2210"/>
      <c r="F460" s="2389"/>
      <c r="G460" s="2433"/>
      <c r="H460" s="1506"/>
      <c r="I460" s="657" t="s">
        <v>1169</v>
      </c>
      <c r="J460" s="577"/>
      <c r="K460" s="1506"/>
      <c r="L460" s="220"/>
      <c r="M460" s="347"/>
      <c r="N460" s="340"/>
      <c r="O460" s="1630"/>
      <c r="P460" s="1630"/>
      <c r="AH460" s="1637">
        <v>0</v>
      </c>
    </row>
    <row s="1641" customFormat="1" customHeight="1" ht="0.75" hidden="1">
      <c r="A461" s="1786"/>
      <c r="B461" s="1786"/>
      <c r="C461" s="375" t="s">
        <v>1179</v>
      </c>
      <c r="D461" s="2468"/>
      <c r="E461" s="2210"/>
      <c r="F461" s="2389"/>
      <c r="G461" s="406"/>
      <c r="H461" s="1506"/>
      <c r="I461" s="657"/>
      <c r="J461" s="577"/>
      <c r="K461" s="1506"/>
      <c r="L461" s="220"/>
      <c r="M461" s="347"/>
      <c r="N461" s="340"/>
      <c r="O461" s="1630"/>
      <c r="P461" s="1630"/>
      <c r="AH461" s="1637">
        <v>0</v>
      </c>
    </row>
    <row s="1641" customFormat="1" customHeight="1" ht="18.75" hidden="1">
      <c r="A462" s="1786" t="s">
        <v>275</v>
      </c>
      <c r="B462" s="1786" t="s">
        <v>276</v>
      </c>
      <c r="C462" s="375"/>
      <c r="D462" s="2468"/>
      <c r="E462" s="2210"/>
      <c r="F462" s="2389" t="str">
        <f>INDEX(PT_DIFFERENTIATION_VTAR,MATCH(A462,PT_DIFFERENTIATION_VTAR_ID,0))</f>
        <v>Тариф на горячую воду (горячее водоснабжение)</v>
      </c>
      <c r="G462" s="2433" t="str">
        <f>INDEX(PT_DIFFERENTIATION_NTAR,MATCH(B462,PT_DIFFERENTIATION_NTAR_ID,0))</f>
        <v/>
      </c>
      <c r="H462" s="1868"/>
      <c r="I462" s="1745"/>
      <c r="J462" s="1779"/>
      <c r="K462" s="1784"/>
      <c r="L462" s="1868" t="s">
        <v>331</v>
      </c>
      <c r="M462" s="347"/>
      <c r="N462" s="340"/>
      <c r="O462" s="1630"/>
      <c r="P462" s="1630"/>
      <c r="AH462" s="1637">
        <v>0</v>
      </c>
    </row>
    <row s="1641" customFormat="1" customHeight="1" ht="18.75" hidden="1">
      <c r="A463" s="1786"/>
      <c r="B463" s="1786"/>
      <c r="C463" s="375" t="s">
        <v>1170</v>
      </c>
      <c r="D463" s="2468"/>
      <c r="E463" s="2210"/>
      <c r="F463" s="2389"/>
      <c r="G463" s="2433"/>
      <c r="H463" s="1506"/>
      <c r="I463" s="657" t="s">
        <v>1169</v>
      </c>
      <c r="J463" s="577"/>
      <c r="K463" s="1506"/>
      <c r="L463" s="220"/>
      <c r="M463" s="347"/>
      <c r="N463" s="340"/>
      <c r="O463" s="1630"/>
      <c r="P463" s="1630"/>
      <c r="AH463" s="1637">
        <v>0</v>
      </c>
    </row>
    <row s="1641" customFormat="1" customHeight="1" ht="0.75" hidden="1">
      <c r="A464" s="1786"/>
      <c r="B464" s="1786"/>
      <c r="C464" s="375" t="s">
        <v>1179</v>
      </c>
      <c r="D464" s="2468"/>
      <c r="E464" s="2210"/>
      <c r="F464" s="2389"/>
      <c r="G464" s="406"/>
      <c r="H464" s="1506"/>
      <c r="I464" s="657"/>
      <c r="J464" s="577"/>
      <c r="K464" s="1506"/>
      <c r="L464" s="220"/>
      <c r="M464" s="347"/>
      <c r="N464" s="340"/>
      <c r="O464" s="1630"/>
      <c r="P464" s="1630"/>
      <c r="AH464" s="1637">
        <v>0</v>
      </c>
    </row>
    <row s="1641" customFormat="1" customHeight="1" ht="18.75" hidden="1">
      <c r="A465" s="1786" t="s">
        <v>280</v>
      </c>
      <c r="B465" s="1786" t="s">
        <v>281</v>
      </c>
      <c r="C465" s="375"/>
      <c r="D465" s="2468"/>
      <c r="E465" s="2210"/>
      <c r="F465" s="2389" t="str">
        <f>INDEX(PT_DIFFERENTIATION_VTAR,MATCH(A465,PT_DIFFERENTIATION_VTAR_ID,0))</f>
        <v>Тариф на транспортировку горячей воды</v>
      </c>
      <c r="G465" s="2433" t="str">
        <f>INDEX(PT_DIFFERENTIATION_NTAR,MATCH(B465,PT_DIFFERENTIATION_NTAR_ID,0))</f>
        <v/>
      </c>
      <c r="H465" s="1868"/>
      <c r="I465" s="1745"/>
      <c r="J465" s="1779"/>
      <c r="K465" s="1784"/>
      <c r="L465" s="1868" t="s">
        <v>331</v>
      </c>
      <c r="M465" s="347"/>
      <c r="N465" s="340"/>
      <c r="O465" s="1630"/>
      <c r="P465" s="1630"/>
      <c r="AH465" s="1637">
        <v>0</v>
      </c>
    </row>
    <row s="1641" customFormat="1" customHeight="1" ht="18.75" hidden="1">
      <c r="A466" s="1786"/>
      <c r="B466" s="1786"/>
      <c r="C466" s="375" t="s">
        <v>1170</v>
      </c>
      <c r="D466" s="2468"/>
      <c r="E466" s="2210"/>
      <c r="F466" s="2389"/>
      <c r="G466" s="2433"/>
      <c r="H466" s="1506"/>
      <c r="I466" s="657" t="s">
        <v>1169</v>
      </c>
      <c r="J466" s="577"/>
      <c r="K466" s="1506"/>
      <c r="L466" s="220"/>
      <c r="M466" s="347"/>
      <c r="N466" s="340"/>
      <c r="O466" s="1630"/>
      <c r="P466" s="1630"/>
      <c r="AH466" s="1637">
        <v>0</v>
      </c>
    </row>
    <row s="1641" customFormat="1" customHeight="1" ht="0.75" hidden="1">
      <c r="A467" s="1786"/>
      <c r="B467" s="1786"/>
      <c r="C467" s="375" t="s">
        <v>1179</v>
      </c>
      <c r="D467" s="2468"/>
      <c r="E467" s="2210"/>
      <c r="F467" s="2389"/>
      <c r="G467" s="406"/>
      <c r="H467" s="1506"/>
      <c r="I467" s="657"/>
      <c r="J467" s="577"/>
      <c r="K467" s="1506"/>
      <c r="L467" s="220"/>
      <c r="M467" s="347"/>
      <c r="N467" s="340"/>
      <c r="O467" s="1630"/>
      <c r="P467" s="1630"/>
      <c r="AH467" s="1637">
        <v>0</v>
      </c>
    </row>
    <row s="1641" customFormat="1" customHeight="1" ht="18.75" hidden="1">
      <c r="A468" s="1786" t="s">
        <v>285</v>
      </c>
      <c r="B468" s="1786" t="s">
        <v>286</v>
      </c>
      <c r="C468" s="375"/>
      <c r="D468" s="2468"/>
      <c r="E468" s="2210"/>
      <c r="F468" s="2389" t="str">
        <f>INDEX(PT_DIFFERENTIATION_VTAR,MATCH(A468,PT_DIFFERENTIATION_VTAR_ID,0))</f>
        <v>Тариф на подключение (технологическое присоединение) к централизованной системе горячего водоснабжения</v>
      </c>
      <c r="G468" s="2433" t="str">
        <f>INDEX(PT_DIFFERENTIATION_NTAR,MATCH(B468,PT_DIFFERENTIATION_NTAR_ID,0))</f>
        <v/>
      </c>
      <c r="H468" s="1868"/>
      <c r="I468" s="1745"/>
      <c r="J468" s="1779"/>
      <c r="K468" s="1784"/>
      <c r="L468" s="1868" t="s">
        <v>331</v>
      </c>
      <c r="M468" s="347"/>
      <c r="N468" s="340"/>
      <c r="O468" s="1630"/>
      <c r="P468" s="1630"/>
      <c r="AH468" s="1637">
        <v>0</v>
      </c>
    </row>
    <row s="1641" customFormat="1" customHeight="1" ht="18.75" hidden="1">
      <c r="A469" s="1786"/>
      <c r="B469" s="1786"/>
      <c r="C469" s="375" t="s">
        <v>1170</v>
      </c>
      <c r="D469" s="2468"/>
      <c r="E469" s="2210"/>
      <c r="F469" s="2389"/>
      <c r="G469" s="2433"/>
      <c r="H469" s="1506"/>
      <c r="I469" s="657" t="s">
        <v>1169</v>
      </c>
      <c r="J469" s="577"/>
      <c r="K469" s="1506"/>
      <c r="L469" s="220"/>
      <c r="M469" s="347"/>
      <c r="N469" s="340"/>
      <c r="O469" s="1630"/>
      <c r="P469" s="1630"/>
      <c r="AH469" s="1637">
        <v>0</v>
      </c>
    </row>
    <row s="1641" customFormat="1" customHeight="1" ht="0.75" hidden="1">
      <c r="A470" s="1786"/>
      <c r="B470" s="1786"/>
      <c r="C470" s="375" t="s">
        <v>1179</v>
      </c>
      <c r="D470" s="2468"/>
      <c r="E470" s="2210"/>
      <c r="F470" s="2389"/>
      <c r="G470" s="406"/>
      <c r="H470" s="1506"/>
      <c r="I470" s="657"/>
      <c r="J470" s="577"/>
      <c r="K470" s="1506"/>
      <c r="L470" s="220"/>
      <c r="M470" s="347"/>
      <c r="N470" s="340"/>
      <c r="O470" s="1630"/>
      <c r="P470" s="1630"/>
      <c r="AH470" s="1637">
        <v>0</v>
      </c>
    </row>
    <row s="1641" customFormat="1" customHeight="1" ht="18.75" hidden="1">
      <c r="A471" s="1786" t="s">
        <v>290</v>
      </c>
      <c r="B471" s="1786" t="s">
        <v>291</v>
      </c>
      <c r="C471" s="375"/>
      <c r="D471" s="2468"/>
      <c r="E471" s="2210"/>
      <c r="F471" s="2389" t="str">
        <f>INDEX(PT_DIFFERENTIATION_VTAR,MATCH(A471,PT_DIFFERENTIATION_VTAR_ID,0))</f>
        <v>Тариф на водоотведение</v>
      </c>
      <c r="G471" s="2433" t="str">
        <f>INDEX(PT_DIFFERENTIATION_NTAR,MATCH(B471,PT_DIFFERENTIATION_NTAR_ID,0))</f>
        <v/>
      </c>
      <c r="H471" s="1868"/>
      <c r="I471" s="1745"/>
      <c r="J471" s="1779"/>
      <c r="K471" s="1784"/>
      <c r="L471" s="1868" t="s">
        <v>331</v>
      </c>
      <c r="M471" s="347"/>
      <c r="N471" s="340"/>
      <c r="O471" s="1630"/>
      <c r="P471" s="1630"/>
      <c r="AH471" s="1637">
        <v>0</v>
      </c>
    </row>
    <row s="1641" customFormat="1" customHeight="1" ht="18.75" hidden="1">
      <c r="A472" s="1786"/>
      <c r="B472" s="1786"/>
      <c r="C472" s="375" t="s">
        <v>1170</v>
      </c>
      <c r="D472" s="2468"/>
      <c r="E472" s="2210"/>
      <c r="F472" s="2389"/>
      <c r="G472" s="2433"/>
      <c r="H472" s="1506"/>
      <c r="I472" s="657" t="s">
        <v>1169</v>
      </c>
      <c r="J472" s="577"/>
      <c r="K472" s="1506"/>
      <c r="L472" s="220"/>
      <c r="M472" s="347"/>
      <c r="N472" s="340"/>
      <c r="O472" s="1630"/>
      <c r="P472" s="1630"/>
      <c r="AH472" s="1637">
        <v>0</v>
      </c>
    </row>
    <row s="1641" customFormat="1" customHeight="1" ht="0.75" hidden="1">
      <c r="A473" s="1786"/>
      <c r="B473" s="1786"/>
      <c r="C473" s="375" t="s">
        <v>1179</v>
      </c>
      <c r="D473" s="2468"/>
      <c r="E473" s="2210"/>
      <c r="F473" s="2389"/>
      <c r="G473" s="406"/>
      <c r="H473" s="1506"/>
      <c r="I473" s="657"/>
      <c r="J473" s="577"/>
      <c r="K473" s="1506"/>
      <c r="L473" s="220"/>
      <c r="M473" s="347"/>
      <c r="N473" s="340"/>
      <c r="O473" s="1630"/>
      <c r="P473" s="1630"/>
      <c r="AH473" s="1637">
        <v>0</v>
      </c>
    </row>
    <row s="1641" customFormat="1" customHeight="1" ht="18.75" hidden="1">
      <c r="A474" s="1786" t="s">
        <v>295</v>
      </c>
      <c r="B474" s="1786" t="s">
        <v>296</v>
      </c>
      <c r="C474" s="375"/>
      <c r="D474" s="2468"/>
      <c r="E474" s="2210"/>
      <c r="F474" s="2389" t="str">
        <f>INDEX(PT_DIFFERENTIATION_VTAR,MATCH(A474,PT_DIFFERENTIATION_VTAR_ID,0))</f>
        <v>Тариф на транспортировку сточных вод</v>
      </c>
      <c r="G474" s="2433" t="str">
        <f>INDEX(PT_DIFFERENTIATION_NTAR,MATCH(B474,PT_DIFFERENTIATION_NTAR_ID,0))</f>
        <v/>
      </c>
      <c r="H474" s="1868"/>
      <c r="I474" s="1745"/>
      <c r="J474" s="1779"/>
      <c r="K474" s="1784"/>
      <c r="L474" s="1868" t="s">
        <v>331</v>
      </c>
      <c r="M474" s="347"/>
      <c r="N474" s="340"/>
      <c r="O474" s="1630"/>
      <c r="P474" s="1630"/>
      <c r="AH474" s="1637">
        <v>0</v>
      </c>
    </row>
    <row s="1641" customFormat="1" customHeight="1" ht="18.75" hidden="1">
      <c r="A475" s="1786"/>
      <c r="B475" s="1786"/>
      <c r="C475" s="375" t="s">
        <v>1170</v>
      </c>
      <c r="D475" s="2468"/>
      <c r="E475" s="2210"/>
      <c r="F475" s="2389"/>
      <c r="G475" s="2433"/>
      <c r="H475" s="1506"/>
      <c r="I475" s="657" t="s">
        <v>1169</v>
      </c>
      <c r="J475" s="577"/>
      <c r="K475" s="1506"/>
      <c r="L475" s="220"/>
      <c r="M475" s="347"/>
      <c r="N475" s="340"/>
      <c r="O475" s="1630"/>
      <c r="P475" s="1630"/>
      <c r="AH475" s="1637">
        <v>0</v>
      </c>
    </row>
    <row s="1641" customFormat="1" customHeight="1" ht="0.75" hidden="1">
      <c r="A476" s="1786"/>
      <c r="B476" s="1786"/>
      <c r="C476" s="375" t="s">
        <v>1179</v>
      </c>
      <c r="D476" s="2468"/>
      <c r="E476" s="2210"/>
      <c r="F476" s="2389"/>
      <c r="G476" s="406"/>
      <c r="H476" s="1506"/>
      <c r="I476" s="657"/>
      <c r="J476" s="577"/>
      <c r="K476" s="1506"/>
      <c r="L476" s="220"/>
      <c r="M476" s="347"/>
      <c r="N476" s="340"/>
      <c r="O476" s="1630"/>
      <c r="P476" s="1630"/>
      <c r="AH476" s="1637">
        <v>0</v>
      </c>
    </row>
    <row s="1641" customFormat="1" customHeight="1" ht="18.75" hidden="1">
      <c r="A477" s="1786" t="s">
        <v>300</v>
      </c>
      <c r="B477" s="1786" t="s">
        <v>301</v>
      </c>
      <c r="C477" s="375"/>
      <c r="D477" s="2468"/>
      <c r="E477" s="2210"/>
      <c r="F477" s="2389" t="str">
        <f>INDEX(PT_DIFFERENTIATION_VTAR,MATCH(A477,PT_DIFFERENTIATION_VTAR_ID,0))</f>
        <v>Тариф на подключение (технологическое присоединение) к централизованной системе водоотведения</v>
      </c>
      <c r="G477" s="2433" t="str">
        <f>INDEX(PT_DIFFERENTIATION_NTAR,MATCH(B477,PT_DIFFERENTIATION_NTAR_ID,0))</f>
        <v/>
      </c>
      <c r="H477" s="1868"/>
      <c r="I477" s="1745"/>
      <c r="J477" s="1779"/>
      <c r="K477" s="1784"/>
      <c r="L477" s="1868" t="s">
        <v>331</v>
      </c>
      <c r="M477" s="347"/>
      <c r="N477" s="340"/>
      <c r="O477" s="1630"/>
      <c r="P477" s="1630"/>
      <c r="AH477" s="1637">
        <v>0</v>
      </c>
    </row>
    <row s="1641" customFormat="1" customHeight="1" ht="18.75" hidden="1">
      <c r="A478" s="1786"/>
      <c r="B478" s="1786"/>
      <c r="C478" s="375" t="s">
        <v>1170</v>
      </c>
      <c r="D478" s="2468"/>
      <c r="E478" s="2210"/>
      <c r="F478" s="2389"/>
      <c r="G478" s="2433"/>
      <c r="H478" s="1506"/>
      <c r="I478" s="657" t="s">
        <v>1169</v>
      </c>
      <c r="J478" s="577"/>
      <c r="K478" s="1506"/>
      <c r="L478" s="220"/>
      <c r="M478" s="347"/>
      <c r="N478" s="340"/>
      <c r="O478" s="1630"/>
      <c r="P478" s="1630"/>
      <c r="AH478" s="1637">
        <v>0</v>
      </c>
    </row>
    <row s="1641" customFormat="1" customHeight="1" ht="1.05">
      <c r="A479" s="1786"/>
      <c r="B479" s="1786"/>
      <c r="C479" s="375" t="s">
        <v>1179</v>
      </c>
      <c r="D479" s="2468"/>
      <c r="E479" s="2210"/>
      <c r="F479" s="2389"/>
      <c r="G479" s="406"/>
      <c r="H479" s="1506"/>
      <c r="I479" s="657"/>
      <c r="J479" s="577"/>
      <c r="K479" s="1506"/>
      <c r="L479" s="220"/>
      <c r="M479" s="347"/>
      <c r="N479" s="340"/>
      <c r="O479" s="1630"/>
      <c r="P479" s="1630"/>
      <c r="AH479" s="1637">
        <v>1</v>
      </c>
    </row>
    <row s="1829" customFormat="1" customHeight="1" ht="3">
      <c r="A480" s="1786"/>
      <c r="B480" s="1786"/>
      <c r="C480" s="1787"/>
      <c r="E480" s="408"/>
      <c r="F480" s="408"/>
      <c r="G480" s="408"/>
      <c r="H480" s="408"/>
      <c r="I480" s="408"/>
      <c r="J480" s="408"/>
      <c r="K480" s="408"/>
      <c r="L480" s="408"/>
      <c r="M480" s="408"/>
      <c r="O480" s="202"/>
      <c r="P480" s="202"/>
      <c r="AH480" s="146">
        <v>3</v>
      </c>
    </row>
    <row customHeight="1" ht="26.25">
      <c r="E481" s="208"/>
      <c r="F481" s="2291"/>
      <c r="G481" s="2291"/>
      <c r="H481" s="2291"/>
      <c r="I481" s="2291"/>
      <c r="J481" s="2291"/>
      <c r="K481" s="2291"/>
      <c r="L481" s="2291"/>
      <c r="M481" s="2291"/>
      <c r="AH481" s="380">
        <v>25</v>
      </c>
    </row>
    <row customHeight="1" ht="14.25" hidden="1">
      <c r="A482" s="1785" t="s">
        <v>83</v>
      </c>
      <c r="B482" s="1785">
        <v>0</v>
      </c>
      <c r="C482" s="375">
        <v>0</v>
      </c>
      <c r="D482" s="350">
        <v>3</v>
      </c>
      <c r="E482" s="380">
        <v>6</v>
      </c>
      <c r="F482" s="380">
        <v>46</v>
      </c>
      <c r="G482" s="380">
        <v>35</v>
      </c>
      <c r="H482" s="380">
        <v>3</v>
      </c>
      <c r="I482" s="380">
        <v>11</v>
      </c>
      <c r="J482" s="380">
        <v>11</v>
      </c>
      <c r="K482" s="380">
        <v>35</v>
      </c>
      <c r="L482" s="380">
        <v>35</v>
      </c>
      <c r="M482" s="380">
        <v>84</v>
      </c>
      <c r="N482" s="380">
        <v>10</v>
      </c>
      <c r="O482" s="356">
        <v>10</v>
      </c>
      <c r="P482" s="356">
        <v>10</v>
      </c>
      <c r="Q482" s="380">
        <v>10</v>
      </c>
      <c r="R482" s="380">
        <v>10</v>
      </c>
      <c r="S482" s="380">
        <v>10</v>
      </c>
      <c r="T482" s="380">
        <v>10</v>
      </c>
      <c r="U482" s="380">
        <v>10</v>
      </c>
      <c r="V482" s="380">
        <v>10</v>
      </c>
      <c r="W482" s="380">
        <v>10</v>
      </c>
      <c r="X482" s="380">
        <v>10</v>
      </c>
      <c r="Y482" s="380">
        <v>10</v>
      </c>
      <c r="Z482" s="380">
        <v>10</v>
      </c>
      <c r="AA482" s="380">
        <v>10</v>
      </c>
      <c r="AB482" s="380">
        <v>10</v>
      </c>
      <c r="AC482" s="380">
        <v>10</v>
      </c>
      <c r="AD482" s="380">
        <v>10</v>
      </c>
      <c r="AE482" s="380">
        <v>10</v>
      </c>
      <c r="AF482" s="380">
        <v>10</v>
      </c>
      <c r="AG482" s="380">
        <v>10</v>
      </c>
      <c r="AH482" s="380">
        <v>14</v>
      </c>
    </row>
  </sheetData>
  <sheetProtection formatColumns="0" formatRows="0" autoFilter="0" sort="0" insertRows="0" insertColumns="1" deleteRows="0" deleteColumns="0"/>
  <mergeCells count="443">
    <mergeCell ref="G78:G79"/>
    <mergeCell ref="D171:D173"/>
    <mergeCell ref="E171:E173"/>
    <mergeCell ref="F171:F173"/>
    <mergeCell ref="G171:G172"/>
    <mergeCell ref="D262:D264"/>
    <mergeCell ref="E262:E264"/>
    <mergeCell ref="F262:F264"/>
    <mergeCell ref="G262:G263"/>
    <mergeCell ref="D99:D101"/>
    <mergeCell ref="E99:E101"/>
    <mergeCell ref="F99:F101"/>
    <mergeCell ref="D120:D144"/>
    <mergeCell ref="E120:E144"/>
    <mergeCell ref="D102:D104"/>
    <mergeCell ref="E102:E104"/>
    <mergeCell ref="F102:F104"/>
    <mergeCell ref="G243:G248"/>
    <mergeCell ref="G250:G251"/>
    <mergeCell ref="E78:E80"/>
    <mergeCell ref="F78:F80"/>
    <mergeCell ref="G152:G157"/>
    <mergeCell ref="G159:G160"/>
    <mergeCell ref="D105:D107"/>
    <mergeCell ref="F69:F7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456:F458"/>
    <mergeCell ref="G453:G454"/>
    <mergeCell ref="D72:D74"/>
    <mergeCell ref="E72:E74"/>
    <mergeCell ref="F72:F74"/>
    <mergeCell ref="D27:D51"/>
    <mergeCell ref="E27:E51"/>
    <mergeCell ref="F27:F51"/>
    <mergeCell ref="D52:D58"/>
    <mergeCell ref="E52:E58"/>
    <mergeCell ref="F52:F58"/>
    <mergeCell ref="D59:D65"/>
    <mergeCell ref="E59:E65"/>
    <mergeCell ref="F59:F65"/>
    <mergeCell ref="G27:G32"/>
    <mergeCell ref="G52:G57"/>
    <mergeCell ref="G59:G64"/>
    <mergeCell ref="G66:G67"/>
    <mergeCell ref="G69:G70"/>
    <mergeCell ref="D66:D68"/>
    <mergeCell ref="E66:E68"/>
    <mergeCell ref="F66:F68"/>
    <mergeCell ref="D69:D71"/>
    <mergeCell ref="E69:E71"/>
    <mergeCell ref="F481:M481"/>
    <mergeCell ref="F389:L389"/>
    <mergeCell ref="D390:D392"/>
    <mergeCell ref="E390:E392"/>
    <mergeCell ref="F390:F392"/>
    <mergeCell ref="D393:D417"/>
    <mergeCell ref="E393:E417"/>
    <mergeCell ref="F393:F417"/>
    <mergeCell ref="D418:D424"/>
    <mergeCell ref="D432:D434"/>
    <mergeCell ref="E432:E434"/>
    <mergeCell ref="F432:F434"/>
    <mergeCell ref="D435:D437"/>
    <mergeCell ref="E435:E437"/>
    <mergeCell ref="F435:F437"/>
    <mergeCell ref="E418:E424"/>
    <mergeCell ref="F418:F424"/>
    <mergeCell ref="D425:D431"/>
    <mergeCell ref="E425:E431"/>
    <mergeCell ref="F453:F455"/>
    <mergeCell ref="D456:D458"/>
    <mergeCell ref="E456:E458"/>
    <mergeCell ref="D477:D479"/>
    <mergeCell ref="E477:E479"/>
    <mergeCell ref="G75:G76"/>
    <mergeCell ref="G81:G82"/>
    <mergeCell ref="G84:G85"/>
    <mergeCell ref="G87:G88"/>
    <mergeCell ref="M299:M302"/>
    <mergeCell ref="M117:M120"/>
    <mergeCell ref="F207:L207"/>
    <mergeCell ref="M208:M211"/>
    <mergeCell ref="F298:L298"/>
    <mergeCell ref="F81:F83"/>
    <mergeCell ref="F84:F86"/>
    <mergeCell ref="F105:F107"/>
    <mergeCell ref="F108:F110"/>
    <mergeCell ref="F120:F144"/>
    <mergeCell ref="F145:F151"/>
    <mergeCell ref="M24:M113"/>
    <mergeCell ref="G72:G73"/>
    <mergeCell ref="G189:G190"/>
    <mergeCell ref="G192:G193"/>
    <mergeCell ref="G195:G196"/>
    <mergeCell ref="G198:G199"/>
    <mergeCell ref="G236:G241"/>
    <mergeCell ref="G120:G125"/>
    <mergeCell ref="G145:G150"/>
    <mergeCell ref="D75:D77"/>
    <mergeCell ref="E75:E77"/>
    <mergeCell ref="F75:F77"/>
    <mergeCell ref="D93:D95"/>
    <mergeCell ref="E93:E95"/>
    <mergeCell ref="F93:F95"/>
    <mergeCell ref="D96:D98"/>
    <mergeCell ref="E96:E98"/>
    <mergeCell ref="F96:F98"/>
    <mergeCell ref="D87:D89"/>
    <mergeCell ref="E87:E89"/>
    <mergeCell ref="F87:F89"/>
    <mergeCell ref="D90:D92"/>
    <mergeCell ref="E90:E92"/>
    <mergeCell ref="F90:F92"/>
    <mergeCell ref="D81:D83"/>
    <mergeCell ref="E81:E83"/>
    <mergeCell ref="D84:D86"/>
    <mergeCell ref="E84:E86"/>
    <mergeCell ref="D78:D80"/>
    <mergeCell ref="E105:E107"/>
    <mergeCell ref="D108:D110"/>
    <mergeCell ref="E108:E110"/>
    <mergeCell ref="D145:D151"/>
    <mergeCell ref="E145:E151"/>
    <mergeCell ref="D168:D170"/>
    <mergeCell ref="E168:E170"/>
    <mergeCell ref="F168:F170"/>
    <mergeCell ref="F152:F158"/>
    <mergeCell ref="D159:D161"/>
    <mergeCell ref="E159:E161"/>
    <mergeCell ref="F159:F161"/>
    <mergeCell ref="D111:D113"/>
    <mergeCell ref="E111:E113"/>
    <mergeCell ref="F111:F113"/>
    <mergeCell ref="D117:D119"/>
    <mergeCell ref="E117:E119"/>
    <mergeCell ref="F117:F119"/>
    <mergeCell ref="D152:D158"/>
    <mergeCell ref="E152:E158"/>
    <mergeCell ref="F114:L114"/>
    <mergeCell ref="H115:I115"/>
    <mergeCell ref="F116:L116"/>
    <mergeCell ref="G162:G163"/>
    <mergeCell ref="D174:D176"/>
    <mergeCell ref="E174:E176"/>
    <mergeCell ref="F174:F176"/>
    <mergeCell ref="D162:D164"/>
    <mergeCell ref="E162:E164"/>
    <mergeCell ref="F162:F164"/>
    <mergeCell ref="D165:D167"/>
    <mergeCell ref="E165:E167"/>
    <mergeCell ref="F165:F167"/>
    <mergeCell ref="D177:D179"/>
    <mergeCell ref="E177:E179"/>
    <mergeCell ref="F177:F179"/>
    <mergeCell ref="D180:D182"/>
    <mergeCell ref="E180:E182"/>
    <mergeCell ref="F180:F182"/>
    <mergeCell ref="G180:G181"/>
    <mergeCell ref="G183:G184"/>
    <mergeCell ref="G186:G187"/>
    <mergeCell ref="D183:D185"/>
    <mergeCell ref="E183:E185"/>
    <mergeCell ref="F183:F185"/>
    <mergeCell ref="D186:D188"/>
    <mergeCell ref="E186:E188"/>
    <mergeCell ref="F186:F188"/>
    <mergeCell ref="D195:D197"/>
    <mergeCell ref="E195:E197"/>
    <mergeCell ref="F195:F197"/>
    <mergeCell ref="D198:D200"/>
    <mergeCell ref="E198:E200"/>
    <mergeCell ref="F198:F200"/>
    <mergeCell ref="D189:D191"/>
    <mergeCell ref="E189:E191"/>
    <mergeCell ref="F189:F191"/>
    <mergeCell ref="D192:D194"/>
    <mergeCell ref="E192:E194"/>
    <mergeCell ref="F192:F194"/>
    <mergeCell ref="G201:G202"/>
    <mergeCell ref="G204:G205"/>
    <mergeCell ref="G208:G209"/>
    <mergeCell ref="G211:G216"/>
    <mergeCell ref="D250:D252"/>
    <mergeCell ref="E250:E252"/>
    <mergeCell ref="F250:F252"/>
    <mergeCell ref="D253:D255"/>
    <mergeCell ref="E253:E255"/>
    <mergeCell ref="F253:F255"/>
    <mergeCell ref="D236:D242"/>
    <mergeCell ref="D211:D235"/>
    <mergeCell ref="E211:E235"/>
    <mergeCell ref="F211:F235"/>
    <mergeCell ref="D201:D203"/>
    <mergeCell ref="E201:E203"/>
    <mergeCell ref="F201:F203"/>
    <mergeCell ref="D204:D206"/>
    <mergeCell ref="E204:E206"/>
    <mergeCell ref="F204:F206"/>
    <mergeCell ref="D208:D210"/>
    <mergeCell ref="E208:E210"/>
    <mergeCell ref="F208:F210"/>
    <mergeCell ref="E236:E242"/>
    <mergeCell ref="F236:F242"/>
    <mergeCell ref="D243:D249"/>
    <mergeCell ref="E243:E249"/>
    <mergeCell ref="F243:F249"/>
    <mergeCell ref="D256:D258"/>
    <mergeCell ref="E256:E258"/>
    <mergeCell ref="F256:F258"/>
    <mergeCell ref="D259:D261"/>
    <mergeCell ref="E259:E261"/>
    <mergeCell ref="F259:F261"/>
    <mergeCell ref="D280:D282"/>
    <mergeCell ref="E280:E282"/>
    <mergeCell ref="F280:F282"/>
    <mergeCell ref="D271:D273"/>
    <mergeCell ref="E271:E273"/>
    <mergeCell ref="F271:F273"/>
    <mergeCell ref="D274:D276"/>
    <mergeCell ref="E274:E276"/>
    <mergeCell ref="F274:F276"/>
    <mergeCell ref="D265:D267"/>
    <mergeCell ref="E265:E267"/>
    <mergeCell ref="F265:F267"/>
    <mergeCell ref="D268:D270"/>
    <mergeCell ref="E268:E270"/>
    <mergeCell ref="F268:F270"/>
    <mergeCell ref="G268:G269"/>
    <mergeCell ref="D277:D279"/>
    <mergeCell ref="E277:E279"/>
    <mergeCell ref="F277:F279"/>
    <mergeCell ref="D283:D285"/>
    <mergeCell ref="E283:E285"/>
    <mergeCell ref="F283:F285"/>
    <mergeCell ref="D286:D288"/>
    <mergeCell ref="E286:E288"/>
    <mergeCell ref="F286:F288"/>
    <mergeCell ref="G283:G284"/>
    <mergeCell ref="G286:G287"/>
    <mergeCell ref="D327:D333"/>
    <mergeCell ref="E327:E333"/>
    <mergeCell ref="F327:F333"/>
    <mergeCell ref="D295:D297"/>
    <mergeCell ref="E295:E297"/>
    <mergeCell ref="F295:F297"/>
    <mergeCell ref="D299:D301"/>
    <mergeCell ref="E299:E301"/>
    <mergeCell ref="F299:F301"/>
    <mergeCell ref="D289:D291"/>
    <mergeCell ref="E289:E291"/>
    <mergeCell ref="F289:F291"/>
    <mergeCell ref="D292:D294"/>
    <mergeCell ref="E292:E294"/>
    <mergeCell ref="F292:F294"/>
    <mergeCell ref="G292:G293"/>
    <mergeCell ref="D344:D346"/>
    <mergeCell ref="E344:E346"/>
    <mergeCell ref="F344:F346"/>
    <mergeCell ref="D347:D349"/>
    <mergeCell ref="E347:E349"/>
    <mergeCell ref="F347:F349"/>
    <mergeCell ref="G347:G348"/>
    <mergeCell ref="D302:D326"/>
    <mergeCell ref="E302:E326"/>
    <mergeCell ref="F302:F326"/>
    <mergeCell ref="D334:D340"/>
    <mergeCell ref="E334:E340"/>
    <mergeCell ref="F334:F340"/>
    <mergeCell ref="D341:D343"/>
    <mergeCell ref="E341:E343"/>
    <mergeCell ref="F341:F343"/>
    <mergeCell ref="D359:D361"/>
    <mergeCell ref="E359:E361"/>
    <mergeCell ref="F359:F361"/>
    <mergeCell ref="G353:G354"/>
    <mergeCell ref="D365:D367"/>
    <mergeCell ref="E365:E367"/>
    <mergeCell ref="F365:F367"/>
    <mergeCell ref="D362:D364"/>
    <mergeCell ref="E362:E364"/>
    <mergeCell ref="F362:F364"/>
    <mergeCell ref="D350:D352"/>
    <mergeCell ref="E350:E352"/>
    <mergeCell ref="F350:F352"/>
    <mergeCell ref="D356:D358"/>
    <mergeCell ref="E356:E358"/>
    <mergeCell ref="F356:F358"/>
    <mergeCell ref="D353:D355"/>
    <mergeCell ref="E353:E355"/>
    <mergeCell ref="F353:F355"/>
    <mergeCell ref="D368:D370"/>
    <mergeCell ref="E368:E370"/>
    <mergeCell ref="F368:F370"/>
    <mergeCell ref="G365:G366"/>
    <mergeCell ref="G368:G369"/>
    <mergeCell ref="G371:G372"/>
    <mergeCell ref="D386:D388"/>
    <mergeCell ref="E386:E388"/>
    <mergeCell ref="F386:F388"/>
    <mergeCell ref="D377:D379"/>
    <mergeCell ref="E377:E379"/>
    <mergeCell ref="F377:F379"/>
    <mergeCell ref="D380:D382"/>
    <mergeCell ref="E380:E382"/>
    <mergeCell ref="F380:F382"/>
    <mergeCell ref="D371:D373"/>
    <mergeCell ref="E371:E373"/>
    <mergeCell ref="F371:F373"/>
    <mergeCell ref="D374:D376"/>
    <mergeCell ref="E374:E376"/>
    <mergeCell ref="F374:F376"/>
    <mergeCell ref="G374:G375"/>
    <mergeCell ref="D383:D385"/>
    <mergeCell ref="E383:E385"/>
    <mergeCell ref="F383:F385"/>
    <mergeCell ref="F425:F431"/>
    <mergeCell ref="D447:D449"/>
    <mergeCell ref="E447:E449"/>
    <mergeCell ref="F447:F449"/>
    <mergeCell ref="D450:D452"/>
    <mergeCell ref="E450:E452"/>
    <mergeCell ref="F450:F452"/>
    <mergeCell ref="D438:D440"/>
    <mergeCell ref="E438:E440"/>
    <mergeCell ref="F438:F440"/>
    <mergeCell ref="D441:D443"/>
    <mergeCell ref="E441:E443"/>
    <mergeCell ref="F441:F443"/>
    <mergeCell ref="D444:D446"/>
    <mergeCell ref="E444:E446"/>
    <mergeCell ref="F444:F446"/>
    <mergeCell ref="F477:F479"/>
    <mergeCell ref="M390:M393"/>
    <mergeCell ref="D471:D473"/>
    <mergeCell ref="E471:E473"/>
    <mergeCell ref="F471:F473"/>
    <mergeCell ref="D474:D476"/>
    <mergeCell ref="E474:E476"/>
    <mergeCell ref="F474:F476"/>
    <mergeCell ref="D465:D467"/>
    <mergeCell ref="E465:E467"/>
    <mergeCell ref="F465:F467"/>
    <mergeCell ref="D468:D470"/>
    <mergeCell ref="E468:E470"/>
    <mergeCell ref="F468:F470"/>
    <mergeCell ref="D459:D461"/>
    <mergeCell ref="E459:E461"/>
    <mergeCell ref="F459:F461"/>
    <mergeCell ref="D462:D464"/>
    <mergeCell ref="E462:E464"/>
    <mergeCell ref="F462:F464"/>
    <mergeCell ref="D453:D455"/>
    <mergeCell ref="E453:E455"/>
    <mergeCell ref="G477:G478"/>
    <mergeCell ref="G393:G398"/>
    <mergeCell ref="G90:G91"/>
    <mergeCell ref="G93:G94"/>
    <mergeCell ref="G96:G97"/>
    <mergeCell ref="G99:G100"/>
    <mergeCell ref="G102:G103"/>
    <mergeCell ref="G105:G106"/>
    <mergeCell ref="G108:G109"/>
    <mergeCell ref="G111:G112"/>
    <mergeCell ref="G117:G118"/>
    <mergeCell ref="G465:G466"/>
    <mergeCell ref="G468:G469"/>
    <mergeCell ref="G471:G472"/>
    <mergeCell ref="G474:G475"/>
    <mergeCell ref="G456:G457"/>
    <mergeCell ref="G459:G460"/>
    <mergeCell ref="G462:G463"/>
    <mergeCell ref="G450:G451"/>
    <mergeCell ref="G377:G378"/>
    <mergeCell ref="G380:G381"/>
    <mergeCell ref="G383:G384"/>
    <mergeCell ref="G386:G387"/>
    <mergeCell ref="G390:G391"/>
    <mergeCell ref="G418:G423"/>
    <mergeCell ref="G425:G430"/>
    <mergeCell ref="G432:G433"/>
    <mergeCell ref="G435:G436"/>
    <mergeCell ref="G438:G439"/>
    <mergeCell ref="G441:G442"/>
    <mergeCell ref="G447:G448"/>
    <mergeCell ref="G444:G445"/>
    <mergeCell ref="G165:G166"/>
    <mergeCell ref="G168:G169"/>
    <mergeCell ref="G174:G175"/>
    <mergeCell ref="G177:G178"/>
    <mergeCell ref="G350:G351"/>
    <mergeCell ref="G356:G357"/>
    <mergeCell ref="G359:G360"/>
    <mergeCell ref="G362:G363"/>
    <mergeCell ref="G289:G290"/>
    <mergeCell ref="G295:G296"/>
    <mergeCell ref="G299:G300"/>
    <mergeCell ref="G302:G307"/>
    <mergeCell ref="G327:G332"/>
    <mergeCell ref="G256:G257"/>
    <mergeCell ref="G259:G260"/>
    <mergeCell ref="G265:G266"/>
    <mergeCell ref="G334:G339"/>
    <mergeCell ref="G341:G342"/>
    <mergeCell ref="G344:G345"/>
    <mergeCell ref="G271:G272"/>
    <mergeCell ref="G274:G275"/>
    <mergeCell ref="G277:G278"/>
    <mergeCell ref="G280:G281"/>
    <mergeCell ref="G253:G254"/>
    <mergeCell ref="G33:G38"/>
    <mergeCell ref="G126:G131"/>
    <mergeCell ref="G217:G222"/>
    <mergeCell ref="G308:G313"/>
    <mergeCell ref="G399:G404"/>
    <mergeCell ref="G39:G44"/>
    <mergeCell ref="G132:G137"/>
    <mergeCell ref="G223:G228"/>
    <mergeCell ref="G314:G319"/>
    <mergeCell ref="G405:G410"/>
    <mergeCell ref="G45:G50"/>
    <mergeCell ref="G138:G143"/>
    <mergeCell ref="G229:G234"/>
    <mergeCell ref="G320:G325"/>
    <mergeCell ref="G411:G41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69:J69 I24:J24 I27:J31 I52:J56 I59:J63 I66:J66 I72:J72 I75:J75 I81:J81 I84:J84 I87:J87 I90:J90 I93:J93 I96:J96 I99:J99 I102:J102 I105:J105 I108:J108 I299:J299 I302:J306 I327:J331 I334:J338 I341:J341 I344:J344 I347:J347 I350:J350 I356:J356 I359:J359 I362:J362 I365:J365 I368:J368 I371:J371 I374:J374 I377:J377 I380:J380 I8:J8 I111:J111 I204:J204 I120:J124 I145:J149 I152:J156 I159:J159 I162:J162 I165:J165 I168:J168 I174:J174 I177:J177 I180:J180 I183:J183 I186:J186 I189:J189 I192:J192 I195:J195 I198:J198 I201:J201 I208:J208 I117:J117 I211:J215 I236:J240 I243:J247 I250:J250 I253:J253 I256:J256 I259:J259 I265:J265 I268:J268 I271:J271 I274:J274 I277:J277 I283:J283 I286:J286 I289:J289 I292:J292 I295:J295 I280:J280 I383:J383 I386:J386 I390:J390 I393:J397 I418:J422 I425:J429 I432:J432 I435:J435 I438:J438 I441:J441 I447:J447 I450:J450 I453:J453 I456:J456 I459:J459 I462:J462 I465:J465 I468:J468 I471:J471 I474:J474 I477:J477 I2:J2 I5:J5 I78:J78 I171:J171 I262:J262 I353:J353 I444:J444 I33:I37 J33:J37 I126:I130 J126:J130 I217:I221 J217:J221 I308:I312 J308:J312 I399:I403 J399:J403 I39:I43 J39:J43 I132:I136 J132:J136 I223:I227 J223:J227 I314:I318 J314:J318 I405:I409 J405:J409 I45:I49 J45:J49 I138:I142 J138:J142 I229:I233 J229:J233 I320:I324 J320:J324 I411:I415 J411:J4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15">
      <formula1>900</formula1>
    </dataValidation>
    <dataValidation type="textLength" operator="lessThanOrEqual" allowBlank="1" showInputMessage="1" showErrorMessage="1" errorTitle="Ошибка" error="Допускается ввод не более 900 символов!" sqref="M208:M209 M299:M300 M23 M117:M118 M390:M391">
      <formula1>900</formula1>
    </dataValidation>
    <dataValidation type="decimal" allowBlank="1" showErrorMessage="1" errorTitle="Ошибка" error="Допускается ввод только действительных чисел!" sqref="K299 K302:K306 K327:K331 K334:K338 K341 K344 K347 K350 K356 K359 K362 K365 K368 K371 K374 K377 K380 K383 K10 K117 K201 K198 K195 K192 K189 K186 K183 K180 K177 K174 K168 K165 K162 K159 K152:K156 K145:K149 K120:K124 K208 K204 K211:K215 K236:K240 K243:K247 K250 K253 K256 K259 K265 K268 K271 K274 K277 K283 K286 K289 K292 K295 K280 K386 K390 K393:K397 K418:K422 K425:K429 K432 K435 K438 K441 K447 K450 K453 K456 K459 K462 K465 K468 K471 K474 K477 K5 K171 K262 K353 K444 K126:K130 K217:K221 K308:K312 K399:K403 K132:K136 K223:K227 K314:K318 K405:K409 K138:K142 K229:K233 K320:K324 K411:K415">
      <formula1>-9.99999999999999E+23</formula1>
      <formula2>9.99999999999999E+23</formula2>
    </dataValidation>
  </dataValidations>
  <hyperlinks>
    <hyperlink ref="L115" r:id="rId2" tooltip="https://portal.eias.ru/Portal/DownloadPage.aspx?type=12&amp;guid=c3349d00-6c6d-41db-8e4c-be16c8d77ab6" xr:uid="{E0C4C963-2C33-F4FF-E946-0.FAB9E1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146B3-59D7-C003-6753-0.B8D6B712}"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173</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ИМУП «ПОСЖИЛКОМСЕРВИС»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325</v>
      </c>
      <c r="E8" s="2215"/>
      <c r="F8" s="2215"/>
      <c r="G8" s="2215"/>
      <c r="H8" s="2395" t="s">
        <v>326</v>
      </c>
      <c r="R8" s="380">
        <v>14</v>
      </c>
    </row>
    <row customHeight="1" ht="24">
      <c r="C9" s="382"/>
      <c r="D9" s="392" t="s">
        <v>89</v>
      </c>
      <c r="E9" s="114" t="s">
        <v>327</v>
      </c>
      <c r="F9" s="114" t="s">
        <v>328</v>
      </c>
      <c r="G9" s="114" t="s">
        <v>415</v>
      </c>
      <c r="H9" s="2395"/>
      <c r="R9" s="380">
        <v>23</v>
      </c>
    </row>
    <row customHeight="1" ht="15">
      <c r="A10" s="349"/>
      <c r="C10" s="382"/>
      <c r="D10" s="153" t="s">
        <v>111</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t="s">
        <v>1180</v>
      </c>
      <c r="G10" s="219" t="s">
        <v>1181</v>
      </c>
      <c r="H10" s="2175" t="s">
        <v>1182</v>
      </c>
      <c r="R10" s="380">
        <v>14</v>
      </c>
    </row>
    <row customHeight="1" ht="15">
      <c r="A11" s="349"/>
      <c r="C11" s="382"/>
      <c r="D11" s="153" t="s">
        <v>112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1183</v>
      </c>
      <c r="G11" s="219" t="s">
        <v>1184</v>
      </c>
      <c r="H11" s="2176"/>
      <c r="R11" s="380">
        <v>14</v>
      </c>
    </row>
    <row customHeight="1" ht="15">
      <c r="A12" s="108"/>
      <c r="C12" s="393"/>
      <c r="D12" s="153" t="s">
        <v>91</v>
      </c>
      <c r="E12" s="394" t="str">
        <f>"Сведения о планировании закупочных процедур"&amp;IF(TEMPLATE_SPHERE="TKO"," &lt;1&gt;","")</f>
        <v>Сведения о планировании закупочных процедур</v>
      </c>
      <c r="F12" s="263" t="s">
        <v>1185</v>
      </c>
      <c r="G12" s="219" t="s">
        <v>1186</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5">
      <c r="A13" s="108"/>
      <c r="C13" s="393"/>
      <c r="D13" s="153" t="s">
        <v>92</v>
      </c>
      <c r="E13" s="394" t="str">
        <f>"Сведения о результатах проведения закупочных процедур"&amp;IF(TEMPLATE_SPHERE="TKO"," &lt;1&gt;","")</f>
        <v>Сведения о результатах проведения закупочных процедур</v>
      </c>
      <c r="F13" s="263" t="s">
        <v>1187</v>
      </c>
      <c r="G13" s="219" t="s">
        <v>1188</v>
      </c>
      <c r="H13" s="2176"/>
      <c r="I13" s="356"/>
      <c r="K13" s="380"/>
      <c r="R13" s="380">
        <v>14</v>
      </c>
    </row>
    <row customHeight="1" ht="14.699999999999998">
      <c r="A14" s="349"/>
      <c r="C14" s="382"/>
      <c r="D14" s="353"/>
      <c r="E14" s="401" t="s">
        <v>347</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83</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B29F7-9C97-03BA-7A2B-0.09A6EBE}" mc:Ignorable="x14ac xr xr2 xr3">
  <sheetPr>
    <tabColor rgb="FFCCCCFF"/>
  </sheetPr>
  <dimension ref="A1:AR158"/>
  <sheetViews>
    <sheetView topLeftCell="A1" showGridLines="0" zoomScale="90" workbookViewId="0">
      <selection activeCell="S45" sqref="S45:S46"/>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ИМУП «ПОСЖИЛКОМСЕРВИС»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89</v>
      </c>
      <c r="E9" s="2107" t="s">
        <v>124</v>
      </c>
      <c r="F9" s="2109"/>
      <c r="G9" s="2133" t="s">
        <v>107</v>
      </c>
      <c r="H9" s="2133" t="s">
        <v>89</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90</v>
      </c>
      <c r="F10" s="1290" t="s">
        <v>130</v>
      </c>
      <c r="G10" s="2133"/>
      <c r="H10" s="2133"/>
      <c r="I10" s="2133"/>
      <c r="J10" s="2133"/>
      <c r="K10" s="116" t="s">
        <v>110</v>
      </c>
      <c r="L10" s="2133" t="s">
        <v>89</v>
      </c>
      <c r="M10" s="2133"/>
      <c r="N10" s="116" t="s">
        <v>131</v>
      </c>
      <c r="O10" s="116" t="s">
        <v>110</v>
      </c>
      <c r="P10" s="2133" t="s">
        <v>89</v>
      </c>
      <c r="Q10" s="2133"/>
      <c r="R10" s="116" t="s">
        <v>131</v>
      </c>
      <c r="S10" s="289" t="s">
        <v>110</v>
      </c>
      <c r="T10" s="2133" t="s">
        <v>89</v>
      </c>
      <c r="U10" s="2133"/>
      <c r="V10" s="289" t="s">
        <v>90</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111</v>
      </c>
      <c r="E11" s="1255" t="s">
        <v>112</v>
      </c>
      <c r="F11" s="1255"/>
      <c r="G11" s="1255" t="s">
        <v>91</v>
      </c>
      <c r="H11" s="2162" t="s">
        <v>113</v>
      </c>
      <c r="I11" s="2162"/>
      <c r="J11" s="1255" t="s">
        <v>93</v>
      </c>
      <c r="K11" s="1255" t="s">
        <v>94</v>
      </c>
      <c r="L11" s="2162" t="s">
        <v>114</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162</v>
      </c>
      <c r="F18" s="2151" t="s">
        <v>67</v>
      </c>
      <c r="G18" s="263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9"/>
      <c r="I18" s="2559">
        <v>1</v>
      </c>
      <c r="J18" s="2507" t="s">
        <v>163</v>
      </c>
      <c r="K18" s="2191" t="s">
        <v>67</v>
      </c>
      <c r="L18" s="2114"/>
      <c r="M18" s="2114" t="s">
        <v>111</v>
      </c>
      <c r="N18" s="2510" t="str">
        <f>IF(Z18="","",INDEX(TERRITORY_MR_LIST,MATCH(Z18,TERRITORY_LIST_ID,0)))</f>
        <v>Территория 1</v>
      </c>
      <c r="O18" s="2191" t="s">
        <v>19</v>
      </c>
      <c r="P18" s="2114"/>
      <c r="Q18" s="2114" t="s">
        <v>111</v>
      </c>
      <c r="R18" s="2636" t="s">
        <v>28</v>
      </c>
      <c r="S18" s="2113" t="s">
        <v>19</v>
      </c>
      <c r="T18" s="2114"/>
      <c r="U18" s="2114" t="s">
        <v>111</v>
      </c>
      <c r="V18" s="2636" t="s">
        <v>28</v>
      </c>
      <c r="W18" s="2507"/>
      <c r="X18" s="1273"/>
      <c r="Y18" s="1273"/>
      <c r="Z18" s="1273" t="s">
        <v>99</v>
      </c>
      <c r="AA18" s="1273"/>
      <c r="AB18" s="1273" t="s">
        <v>164</v>
      </c>
      <c r="AC18" s="1273" t="s">
        <v>165</v>
      </c>
      <c r="AD18" s="1273" t="s">
        <v>166</v>
      </c>
      <c r="AE18" s="1273" t="s">
        <v>167</v>
      </c>
      <c r="AF18" s="1273" t="s">
        <v>168</v>
      </c>
      <c r="AG18" s="1273" t="s">
        <v>169</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Производство тепловой энергии. Некомбинированная выработка; Передача. Тепловая энергия; Сбыт. Тепловая энергия</v>
      </c>
      <c r="AJ18" s="1273" t="str">
        <f>IF($J$18=0,"",$J$18)</f>
        <v>Тарифы на тепловую энергию (мощность) потребителям в случае отсутствия дифференциации тарифов по схеме подключения
</v>
      </c>
      <c r="AK18" s="1273" t="str">
        <f>IF($K$18="нет","без дифференциации",IF($N$18=0,"",$N$18))</f>
        <v>Территория 1</v>
      </c>
      <c r="AL18" s="1273" t="str">
        <f>IF($O$18="нет","без дифференциации",IF($R$18=0,"",$R$18))</f>
        <v>без дифференциации</v>
      </c>
      <c r="AM18" s="1273" t="str">
        <f>IF($S$18="нет","без дифференциации",IF($V$18=0,"",$V$18))</f>
        <v>без дифференциации</v>
      </c>
      <c r="AN18" s="1778">
        <f>$I$18</f>
        <v>1</v>
      </c>
      <c r="AO18" s="1273" t="str">
        <f>$I$18&amp;"."&amp;$M$18</f>
        <v>1.1</v>
      </c>
      <c r="AP18" s="1265" t="str">
        <f>$I$18&amp;"."&amp;$M$18&amp;"."&amp;$Q$18</f>
        <v>1.1.1</v>
      </c>
      <c r="AQ18" s="1265" t="str">
        <f>$I$18&amp;"."&amp;$M$18&amp;"."&amp;$Q$18&amp;"."&amp;$U$18</f>
        <v>1.1.1.1</v>
      </c>
      <c r="AR18" s="1289">
        <v>0</v>
      </c>
    </row>
    <row s="1859" customFormat="1" customHeight="1" ht="17.25">
      <c r="A19" s="327"/>
      <c r="C19" s="326"/>
      <c r="D19" s="2141"/>
      <c r="E19" s="2170"/>
      <c r="F19" s="2152"/>
      <c r="G19" s="2635"/>
      <c r="H19" s="2559"/>
      <c r="I19" s="2559"/>
      <c r="J19" s="2507"/>
      <c r="K19" s="2192"/>
      <c r="L19" s="2114"/>
      <c r="M19" s="2114"/>
      <c r="N19" s="2510"/>
      <c r="O19" s="2192"/>
      <c r="P19" s="2114"/>
      <c r="Q19" s="2114"/>
      <c r="R19" s="2636" t="s">
        <v>28</v>
      </c>
      <c r="S19" s="2113"/>
      <c r="T19" s="2637"/>
      <c r="U19" s="2638"/>
      <c r="V19" s="2639" t="s">
        <v>170</v>
      </c>
      <c r="W19" s="2640"/>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641"/>
      <c r="H20" s="2509"/>
      <c r="I20" s="2509"/>
      <c r="J20" s="2539"/>
      <c r="K20" s="2192"/>
      <c r="L20" s="2509"/>
      <c r="M20" s="2509"/>
      <c r="N20" s="2511"/>
      <c r="O20" s="2118"/>
      <c r="P20" s="2637"/>
      <c r="Q20" s="2638"/>
      <c r="R20" s="2642" t="s">
        <v>171</v>
      </c>
      <c r="S20" s="2643"/>
      <c r="T20" s="2643"/>
      <c r="U20" s="2643"/>
      <c r="V20" s="2643"/>
      <c r="W20" s="2640"/>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641"/>
      <c r="H21" s="2509"/>
      <c r="I21" s="2509"/>
      <c r="J21" s="2539"/>
      <c r="K21" s="2118"/>
      <c r="L21" s="2637"/>
      <c r="M21" s="2638"/>
      <c r="N21" s="2644" t="s">
        <v>172</v>
      </c>
      <c r="O21" s="2638"/>
      <c r="P21" s="2638"/>
      <c r="Q21" s="2638"/>
      <c r="R21" s="2638"/>
      <c r="S21" s="2643"/>
      <c r="T21" s="2643"/>
      <c r="U21" s="2643"/>
      <c r="V21" s="2643"/>
      <c r="W21" s="2640"/>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customHeight="1" ht="17.25">
      <c r="A22" s="1846"/>
      <c r="B22" s="1859"/>
      <c r="C22" s="1848"/>
      <c r="D22" s="1836"/>
      <c r="E22" s="1853"/>
      <c r="F22" s="1790"/>
      <c r="G22" s="1854"/>
      <c r="H22" s="2535" t="s">
        <v>173</v>
      </c>
      <c r="I22" s="2535" t="s">
        <v>112</v>
      </c>
      <c r="J22" s="2507" t="s">
        <v>174</v>
      </c>
      <c r="K22" s="2191" t="s">
        <v>67</v>
      </c>
      <c r="L22" s="2114"/>
      <c r="M22" s="2114" t="s">
        <v>111</v>
      </c>
      <c r="N22" s="2510" t="str">
        <f>IF(Z22="","",INDEX(TERRITORY_MR_LIST,MATCH(Z22,TERRITORY_LIST_ID,0)))</f>
        <v>Территория 1</v>
      </c>
      <c r="O22" s="2191" t="s">
        <v>19</v>
      </c>
      <c r="P22" s="2114"/>
      <c r="Q22" s="2114" t="s">
        <v>111</v>
      </c>
      <c r="R22" s="2645" t="s">
        <v>28</v>
      </c>
      <c r="S22" s="2113" t="s">
        <v>19</v>
      </c>
      <c r="T22" s="1817"/>
      <c r="U22" s="1817" t="s">
        <v>111</v>
      </c>
      <c r="V22" s="2646" t="s">
        <v>28</v>
      </c>
      <c r="W22" s="1807"/>
      <c r="X22" s="1859"/>
      <c r="Y22" s="1273"/>
      <c r="Z22" s="1273" t="s">
        <v>99</v>
      </c>
      <c r="AA22" s="1273"/>
      <c r="AB22" s="1273"/>
      <c r="AC22" s="1980" t="s">
        <v>165</v>
      </c>
      <c r="AD22" s="1273" t="s">
        <v>175</v>
      </c>
      <c r="AE22" s="1273" t="s">
        <v>176</v>
      </c>
      <c r="AF22" s="1273" t="s">
        <v>177</v>
      </c>
      <c r="AG22" s="1273" t="s">
        <v>178</v>
      </c>
      <c r="AH22" s="1273"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3" t="str">
        <f>IF($G$18=0,"",$G$18)</f>
        <v>Производство тепловой энергии. Некомбинированная выработка; Передача. Тепловая энергия; Сбыт. Тепловая энергия</v>
      </c>
      <c r="AJ22" s="1273" t="str">
        <f>IF($J$22=0,"",$J$22)</f>
        <v>Тарифы на тепловую энергию (мощность) населению и потребителям, приравненных к населению
</v>
      </c>
      <c r="AK22" s="1273" t="str">
        <f>IF($K$22="нет","без дифференциации",IF($N$22=0,"",$N$22))</f>
        <v>Территория 1</v>
      </c>
      <c r="AL22" s="1850" t="str">
        <f>IF($O$22="нет","без дифференциации",IF($R$22=0,"",$R$22))</f>
        <v>без дифференциации</v>
      </c>
      <c r="AM22" s="1850" t="str">
        <f>IF($S$22="нет","без дифференциации",IF($V$22=0,"",$V$22))</f>
        <v>без дифференциации</v>
      </c>
      <c r="AN22" s="1273" t="str">
        <f>$I$22</f>
        <v>2</v>
      </c>
      <c r="AO22" s="1273" t="str">
        <f>$I$22&amp;"."&amp;$M$22</f>
        <v>2.1</v>
      </c>
      <c r="AP22" s="1273" t="str">
        <f>$I$22&amp;"."&amp;$M$22&amp;"."&amp;$Q$22</f>
        <v>2.1.1</v>
      </c>
      <c r="AQ22" s="1273" t="str">
        <f>$I$22&amp;"."&amp;$M$22&amp;"."&amp;$Q$22&amp;"."&amp;$U$22</f>
        <v>2.1.1.1</v>
      </c>
      <c r="AR22" s="1859"/>
    </row>
    <row customHeight="1" ht="17.25">
      <c r="A23" s="1846"/>
      <c r="B23" s="1859"/>
      <c r="C23" s="1851"/>
      <c r="D23" s="1836"/>
      <c r="E23" s="1853"/>
      <c r="F23" s="1790"/>
      <c r="G23" s="1854"/>
      <c r="H23" s="2535"/>
      <c r="I23" s="2535"/>
      <c r="J23" s="2507"/>
      <c r="K23" s="2192"/>
      <c r="L23" s="2114"/>
      <c r="M23" s="2114"/>
      <c r="N23" s="2510"/>
      <c r="O23" s="2192"/>
      <c r="P23" s="2114"/>
      <c r="Q23" s="2114"/>
      <c r="R23" s="2645" t="s">
        <v>28</v>
      </c>
      <c r="S23" s="2113"/>
      <c r="T23" s="323"/>
      <c r="U23" s="324"/>
      <c r="V23" s="324" t="s">
        <v>170</v>
      </c>
      <c r="W23" s="325"/>
      <c r="X23" s="1859"/>
      <c r="Y23" s="1265"/>
      <c r="Z23" s="1265"/>
      <c r="AA23" s="1265"/>
      <c r="AB23" s="1265"/>
      <c r="AC23" s="1265"/>
      <c r="AD23" s="1265"/>
      <c r="AE23" s="1265"/>
      <c r="AF23" s="1265"/>
      <c r="AG23" s="1265"/>
      <c r="AH23" s="1265"/>
      <c r="AI23" s="1265"/>
      <c r="AJ23" s="1265"/>
      <c r="AK23" s="1265"/>
      <c r="AL23" s="1859"/>
      <c r="AM23" s="1859"/>
      <c r="AN23" s="1859"/>
      <c r="AO23" s="1859"/>
      <c r="AP23" s="1859"/>
      <c r="AQ23" s="1859"/>
      <c r="AR23" s="1859"/>
    </row>
    <row customHeight="1" ht="17.25">
      <c r="A24" s="1846"/>
      <c r="B24" s="1859"/>
      <c r="C24" s="1851"/>
      <c r="D24" s="1836"/>
      <c r="E24" s="1853"/>
      <c r="F24" s="1790"/>
      <c r="G24" s="1854"/>
      <c r="H24" s="2509"/>
      <c r="I24" s="2509"/>
      <c r="J24" s="2539"/>
      <c r="K24" s="2192"/>
      <c r="L24" s="2509"/>
      <c r="M24" s="2509"/>
      <c r="N24" s="2511"/>
      <c r="O24" s="2118"/>
      <c r="P24" s="323"/>
      <c r="Q24" s="324"/>
      <c r="R24" s="324" t="s">
        <v>171</v>
      </c>
      <c r="S24" s="1852"/>
      <c r="T24" s="1852"/>
      <c r="U24" s="1852"/>
      <c r="V24" s="1852"/>
      <c r="W24" s="325"/>
      <c r="X24" s="1859"/>
      <c r="Y24" s="1265"/>
      <c r="Z24" s="1265"/>
      <c r="AA24" s="1265"/>
      <c r="AB24" s="1265"/>
      <c r="AC24" s="1265"/>
      <c r="AD24" s="1265"/>
      <c r="AE24" s="1265"/>
      <c r="AF24" s="1265"/>
      <c r="AG24" s="1265"/>
      <c r="AH24" s="1265"/>
      <c r="AI24" s="1265"/>
      <c r="AJ24" s="1265"/>
      <c r="AK24" s="1265"/>
      <c r="AL24" s="1859"/>
      <c r="AM24" s="1859"/>
      <c r="AN24" s="1859"/>
      <c r="AO24" s="1859"/>
      <c r="AP24" s="1859"/>
      <c r="AQ24" s="1859"/>
      <c r="AR24" s="1859"/>
    </row>
    <row customHeight="1" ht="17.25">
      <c r="A25" s="1846"/>
      <c r="B25" s="1859"/>
      <c r="C25" s="1851"/>
      <c r="D25" s="1836"/>
      <c r="E25" s="1853"/>
      <c r="F25" s="1790"/>
      <c r="G25" s="1854"/>
      <c r="H25" s="2509"/>
      <c r="I25" s="2509"/>
      <c r="J25" s="2539"/>
      <c r="K25" s="2118"/>
      <c r="L25" s="323"/>
      <c r="M25" s="324"/>
      <c r="N25" s="324" t="s">
        <v>172</v>
      </c>
      <c r="O25" s="324"/>
      <c r="P25" s="324"/>
      <c r="Q25" s="324"/>
      <c r="R25" s="324"/>
      <c r="S25" s="1852"/>
      <c r="T25" s="1852"/>
      <c r="U25" s="1852"/>
      <c r="V25" s="1852"/>
      <c r="W25" s="325"/>
      <c r="X25" s="1859"/>
      <c r="Y25" s="1265"/>
      <c r="Z25" s="1265"/>
      <c r="AA25" s="1265"/>
      <c r="AB25" s="1265"/>
      <c r="AC25" s="1265"/>
      <c r="AD25" s="1265"/>
      <c r="AE25" s="1265"/>
      <c r="AF25" s="1265"/>
      <c r="AG25" s="1265"/>
      <c r="AH25" s="1265"/>
      <c r="AI25" s="1265"/>
      <c r="AJ25" s="1265"/>
      <c r="AK25" s="1265"/>
      <c r="AL25" s="1859"/>
      <c r="AM25" s="1859"/>
      <c r="AN25" s="1859"/>
      <c r="AO25" s="1859"/>
      <c r="AP25" s="1859"/>
      <c r="AQ25" s="1859"/>
      <c r="AR25" s="1859"/>
    </row>
    <row customHeight="1" ht="17.25">
      <c r="A26" s="1846"/>
      <c r="B26" s="1859"/>
      <c r="C26" s="1848"/>
      <c r="D26" s="1836"/>
      <c r="E26" s="1853"/>
      <c r="F26" s="1790"/>
      <c r="G26" s="1854"/>
      <c r="H26" s="2535" t="s">
        <v>173</v>
      </c>
      <c r="I26" s="2535" t="s">
        <v>91</v>
      </c>
      <c r="J26" s="2507" t="s">
        <v>179</v>
      </c>
      <c r="K26" s="2191" t="s">
        <v>67</v>
      </c>
      <c r="L26" s="2114"/>
      <c r="M26" s="2114" t="s">
        <v>111</v>
      </c>
      <c r="N26" s="2510" t="str">
        <f>IF(Z26="","",INDEX(TERRITORY_MR_LIST,MATCH(Z26,TERRITORY_LIST_ID,0)))</f>
        <v>Территория 1</v>
      </c>
      <c r="O26" s="2191" t="s">
        <v>19</v>
      </c>
      <c r="P26" s="2114"/>
      <c r="Q26" s="2114" t="s">
        <v>111</v>
      </c>
      <c r="R26" s="2645" t="s">
        <v>28</v>
      </c>
      <c r="S26" s="2113" t="s">
        <v>19</v>
      </c>
      <c r="T26" s="1817"/>
      <c r="U26" s="1817" t="s">
        <v>111</v>
      </c>
      <c r="V26" s="2646" t="s">
        <v>28</v>
      </c>
      <c r="W26" s="1807"/>
      <c r="X26" s="1859"/>
      <c r="Y26" s="1273"/>
      <c r="Z26" s="1273" t="s">
        <v>99</v>
      </c>
      <c r="AA26" s="1273"/>
      <c r="AB26" s="1273"/>
      <c r="AC26" s="1980" t="s">
        <v>165</v>
      </c>
      <c r="AD26" s="1273" t="s">
        <v>180</v>
      </c>
      <c r="AE26" s="1273" t="s">
        <v>181</v>
      </c>
      <c r="AF26" s="1273" t="s">
        <v>182</v>
      </c>
      <c r="AG26" s="1273" t="s">
        <v>183</v>
      </c>
      <c r="AH26" s="1273" t="str">
        <f>IF($E$18=0,"",$E$18)</f>
        <v>Тарифы на тепловую энергию (мощность), поставляемую теплоснабжающими организациями потребителям, другим теплоснабжающим организациям</v>
      </c>
      <c r="AI26" s="1273" t="str">
        <f>IF($G$18=0,"",$G$18)</f>
        <v>Производство тепловой энергии. Некомбинированная выработка; Передача. Тепловая энергия; Сбыт. Тепловая энергия</v>
      </c>
      <c r="AJ26" s="1273" t="str">
        <f>IF($J$26=0,"",$J$26)</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K26" s="1273" t="str">
        <f>IF($K$26="нет","без дифференциации",IF($N$26=0,"",$N$26))</f>
        <v>Территория 1</v>
      </c>
      <c r="AL26" s="1850" t="str">
        <f>IF($O$26="нет","без дифференциации",IF($R$26=0,"",$R$26))</f>
        <v>без дифференциации</v>
      </c>
      <c r="AM26" s="1850" t="str">
        <f>IF($S$26="нет","без дифференциации",IF($V$26=0,"",$V$26))</f>
        <v>без дифференциации</v>
      </c>
      <c r="AN26" s="1273" t="str">
        <f>$I$26</f>
        <v>3</v>
      </c>
      <c r="AO26" s="1273" t="str">
        <f>$I$26&amp;"."&amp;$M$26</f>
        <v>3.1</v>
      </c>
      <c r="AP26" s="1273" t="str">
        <f>$I$26&amp;"."&amp;$M$26&amp;"."&amp;$Q$26</f>
        <v>3.1.1</v>
      </c>
      <c r="AQ26" s="1273" t="str">
        <f>$I$26&amp;"."&amp;$M$26&amp;"."&amp;$Q$26&amp;"."&amp;$U$26</f>
        <v>3.1.1.1</v>
      </c>
      <c r="AR26" s="1859"/>
    </row>
    <row customHeight="1" ht="17.25">
      <c r="A27" s="1846"/>
      <c r="B27" s="1859"/>
      <c r="C27" s="1851"/>
      <c r="D27" s="1836"/>
      <c r="E27" s="1853"/>
      <c r="F27" s="1790"/>
      <c r="G27" s="1854"/>
      <c r="H27" s="2535"/>
      <c r="I27" s="2535"/>
      <c r="J27" s="2507"/>
      <c r="K27" s="2192"/>
      <c r="L27" s="2114"/>
      <c r="M27" s="2114"/>
      <c r="N27" s="2510"/>
      <c r="O27" s="2192"/>
      <c r="P27" s="2114"/>
      <c r="Q27" s="2114"/>
      <c r="R27" s="2645" t="s">
        <v>28</v>
      </c>
      <c r="S27" s="2113"/>
      <c r="T27" s="323"/>
      <c r="U27" s="324"/>
      <c r="V27" s="324" t="s">
        <v>170</v>
      </c>
      <c r="W27" s="325"/>
      <c r="X27" s="1859"/>
      <c r="Y27" s="1265"/>
      <c r="Z27" s="1265"/>
      <c r="AA27" s="1265"/>
      <c r="AB27" s="1265"/>
      <c r="AC27" s="1265"/>
      <c r="AD27" s="1265"/>
      <c r="AE27" s="1265"/>
      <c r="AF27" s="1265"/>
      <c r="AG27" s="1265"/>
      <c r="AH27" s="1265"/>
      <c r="AI27" s="1265"/>
      <c r="AJ27" s="1265"/>
      <c r="AK27" s="1265"/>
      <c r="AL27" s="1859"/>
      <c r="AM27" s="1859"/>
      <c r="AN27" s="1859"/>
      <c r="AO27" s="1859"/>
      <c r="AP27" s="1859"/>
      <c r="AQ27" s="1859"/>
      <c r="AR27" s="1859"/>
    </row>
    <row customHeight="1" ht="17.25">
      <c r="A28" s="1846"/>
      <c r="B28" s="1859"/>
      <c r="C28" s="1851"/>
      <c r="D28" s="1836"/>
      <c r="E28" s="1853"/>
      <c r="F28" s="1790"/>
      <c r="G28" s="1854"/>
      <c r="H28" s="2509"/>
      <c r="I28" s="2509"/>
      <c r="J28" s="2539"/>
      <c r="K28" s="2192"/>
      <c r="L28" s="2509"/>
      <c r="M28" s="2509"/>
      <c r="N28" s="2511"/>
      <c r="O28" s="2118"/>
      <c r="P28" s="323"/>
      <c r="Q28" s="324"/>
      <c r="R28" s="324" t="s">
        <v>171</v>
      </c>
      <c r="S28" s="1852"/>
      <c r="T28" s="1852"/>
      <c r="U28" s="1852"/>
      <c r="V28" s="1852"/>
      <c r="W28" s="325"/>
      <c r="X28" s="1859"/>
      <c r="Y28" s="1265"/>
      <c r="Z28" s="1265"/>
      <c r="AA28" s="1265"/>
      <c r="AB28" s="1265"/>
      <c r="AC28" s="1265"/>
      <c r="AD28" s="1265"/>
      <c r="AE28" s="1265"/>
      <c r="AF28" s="1265"/>
      <c r="AG28" s="1265"/>
      <c r="AH28" s="1265"/>
      <c r="AI28" s="1265"/>
      <c r="AJ28" s="1265"/>
      <c r="AK28" s="1265"/>
      <c r="AL28" s="1859"/>
      <c r="AM28" s="1859"/>
      <c r="AN28" s="1859"/>
      <c r="AO28" s="1859"/>
      <c r="AP28" s="1859"/>
      <c r="AQ28" s="1859"/>
      <c r="AR28" s="1859"/>
    </row>
    <row customHeight="1" ht="17.25">
      <c r="A29" s="1846"/>
      <c r="B29" s="1859"/>
      <c r="C29" s="1851"/>
      <c r="D29" s="1836"/>
      <c r="E29" s="1853"/>
      <c r="F29" s="1790"/>
      <c r="G29" s="1854"/>
      <c r="H29" s="2509"/>
      <c r="I29" s="2509"/>
      <c r="J29" s="2539"/>
      <c r="K29" s="2118"/>
      <c r="L29" s="323"/>
      <c r="M29" s="324"/>
      <c r="N29" s="324" t="s">
        <v>172</v>
      </c>
      <c r="O29" s="324"/>
      <c r="P29" s="324"/>
      <c r="Q29" s="324"/>
      <c r="R29" s="324"/>
      <c r="S29" s="1852"/>
      <c r="T29" s="1852"/>
      <c r="U29" s="1852"/>
      <c r="V29" s="1852"/>
      <c r="W29" s="325"/>
      <c r="X29" s="1859"/>
      <c r="Y29" s="1265"/>
      <c r="Z29" s="1265"/>
      <c r="AA29" s="1265"/>
      <c r="AB29" s="1265"/>
      <c r="AC29" s="1265"/>
      <c r="AD29" s="1265"/>
      <c r="AE29" s="1265"/>
      <c r="AF29" s="1265"/>
      <c r="AG29" s="1265"/>
      <c r="AH29" s="1265"/>
      <c r="AI29" s="1265"/>
      <c r="AJ29" s="1265"/>
      <c r="AK29" s="1265"/>
      <c r="AL29" s="1859"/>
      <c r="AM29" s="1859"/>
      <c r="AN29" s="1859"/>
      <c r="AO29" s="1859"/>
      <c r="AP29" s="1859"/>
      <c r="AQ29" s="1859"/>
      <c r="AR29" s="1859"/>
    </row>
    <row customHeight="1" ht="17.25">
      <c r="A30" s="1846"/>
      <c r="B30" s="1859"/>
      <c r="C30" s="1848"/>
      <c r="D30" s="1836"/>
      <c r="E30" s="1853"/>
      <c r="F30" s="1790"/>
      <c r="G30" s="1854"/>
      <c r="H30" s="2535" t="s">
        <v>173</v>
      </c>
      <c r="I30" s="2535" t="s">
        <v>92</v>
      </c>
      <c r="J30" s="2507" t="s">
        <v>184</v>
      </c>
      <c r="K30" s="2191" t="s">
        <v>67</v>
      </c>
      <c r="L30" s="2114"/>
      <c r="M30" s="2114" t="s">
        <v>111</v>
      </c>
      <c r="N30" s="2510" t="str">
        <f>IF(Z30="","",INDEX(TERRITORY_MR_LIST,MATCH(Z30,TERRITORY_LIST_ID,0)))</f>
        <v>Территория 1</v>
      </c>
      <c r="O30" s="2191" t="s">
        <v>19</v>
      </c>
      <c r="P30" s="2114"/>
      <c r="Q30" s="2114" t="s">
        <v>111</v>
      </c>
      <c r="R30" s="2645" t="s">
        <v>28</v>
      </c>
      <c r="S30" s="2113" t="s">
        <v>19</v>
      </c>
      <c r="T30" s="1817"/>
      <c r="U30" s="1817" t="s">
        <v>111</v>
      </c>
      <c r="V30" s="2646" t="s">
        <v>28</v>
      </c>
      <c r="W30" s="1807"/>
      <c r="X30" s="1859"/>
      <c r="Y30" s="1273"/>
      <c r="Z30" s="1273" t="s">
        <v>99</v>
      </c>
      <c r="AA30" s="1273"/>
      <c r="AB30" s="1273"/>
      <c r="AC30" s="1980" t="s">
        <v>165</v>
      </c>
      <c r="AD30" s="1273" t="s">
        <v>185</v>
      </c>
      <c r="AE30" s="1273" t="s">
        <v>186</v>
      </c>
      <c r="AF30" s="1273" t="s">
        <v>187</v>
      </c>
      <c r="AG30" s="1273" t="s">
        <v>188</v>
      </c>
      <c r="AH30" s="1273" t="str">
        <f>IF($E$18=0,"",$E$18)</f>
        <v>Тарифы на тепловую энергию (мощность), поставляемую теплоснабжающими организациями потребителям, другим теплоснабжающим организациям</v>
      </c>
      <c r="AI30" s="1273" t="str">
        <f>IF($G$18=0,"",$G$18)</f>
        <v>Производство тепловой энергии. Некомбинированная выработка; Передача. Тепловая энергия; Сбыт. Тепловая энергия</v>
      </c>
      <c r="AJ30" s="1273" t="str">
        <f>IF($J$30=0,"",$J$30)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
</v>
      </c>
      <c r="AK30" s="1273" t="str">
        <f>IF($K$30="нет","без дифференциации",IF($N$30=0,"",$N$30))</f>
        <v>Территория 1</v>
      </c>
      <c r="AL30" s="1850" t="str">
        <f>IF($O$30="нет","без дифференциации",IF($R$30=0,"",$R$30))</f>
        <v>без дифференциации</v>
      </c>
      <c r="AM30" s="1850" t="str">
        <f>IF($S$30="нет","без дифференциации",IF($V$30=0,"",$V$30))</f>
        <v>без дифференциации</v>
      </c>
      <c r="AN30" s="1273" t="str">
        <f>$I$30</f>
        <v>4</v>
      </c>
      <c r="AO30" s="1273" t="str">
        <f>$I$30&amp;"."&amp;$M$30</f>
        <v>4.1</v>
      </c>
      <c r="AP30" s="1273" t="str">
        <f>$I$30&amp;"."&amp;$M$30&amp;"."&amp;$Q$30</f>
        <v>4.1.1</v>
      </c>
      <c r="AQ30" s="1273" t="str">
        <f>$I$30&amp;"."&amp;$M$30&amp;"."&amp;$Q$30&amp;"."&amp;$U$30</f>
        <v>4.1.1.1</v>
      </c>
      <c r="AR30" s="1859"/>
    </row>
    <row customHeight="1" ht="17.25">
      <c r="A31" s="1846"/>
      <c r="B31" s="1859"/>
      <c r="C31" s="1851"/>
      <c r="D31" s="1836"/>
      <c r="E31" s="1853"/>
      <c r="F31" s="1790"/>
      <c r="G31" s="1854"/>
      <c r="H31" s="2535"/>
      <c r="I31" s="2535"/>
      <c r="J31" s="2507"/>
      <c r="K31" s="2192"/>
      <c r="L31" s="2114"/>
      <c r="M31" s="2114"/>
      <c r="N31" s="2510"/>
      <c r="O31" s="2192"/>
      <c r="P31" s="2114"/>
      <c r="Q31" s="2114"/>
      <c r="R31" s="2645" t="s">
        <v>28</v>
      </c>
      <c r="S31" s="2113"/>
      <c r="T31" s="323"/>
      <c r="U31" s="324"/>
      <c r="V31" s="324" t="s">
        <v>170</v>
      </c>
      <c r="W31" s="325"/>
      <c r="X31" s="1859"/>
      <c r="Y31" s="1265"/>
      <c r="Z31" s="1265"/>
      <c r="AA31" s="1265"/>
      <c r="AB31" s="1265"/>
      <c r="AC31" s="1265"/>
      <c r="AD31" s="1265"/>
      <c r="AE31" s="1265"/>
      <c r="AF31" s="1265"/>
      <c r="AG31" s="1265"/>
      <c r="AH31" s="1265"/>
      <c r="AI31" s="1265"/>
      <c r="AJ31" s="1265"/>
      <c r="AK31" s="1265"/>
      <c r="AL31" s="1859"/>
      <c r="AM31" s="1859"/>
      <c r="AN31" s="1859"/>
      <c r="AO31" s="1859"/>
      <c r="AP31" s="1859"/>
      <c r="AQ31" s="1859"/>
      <c r="AR31" s="1859"/>
    </row>
    <row customHeight="1" ht="17.25">
      <c r="A32" s="1846"/>
      <c r="B32" s="1859"/>
      <c r="C32" s="1851"/>
      <c r="D32" s="1836"/>
      <c r="E32" s="1853"/>
      <c r="F32" s="1790"/>
      <c r="G32" s="1854"/>
      <c r="H32" s="2509"/>
      <c r="I32" s="2509"/>
      <c r="J32" s="2539"/>
      <c r="K32" s="2192"/>
      <c r="L32" s="2509"/>
      <c r="M32" s="2509"/>
      <c r="N32" s="2511"/>
      <c r="O32" s="2118"/>
      <c r="P32" s="323"/>
      <c r="Q32" s="324"/>
      <c r="R32" s="324" t="s">
        <v>171</v>
      </c>
      <c r="S32" s="1852"/>
      <c r="T32" s="1852"/>
      <c r="U32" s="1852"/>
      <c r="V32" s="1852"/>
      <c r="W32" s="325"/>
      <c r="X32" s="1859"/>
      <c r="Y32" s="1265"/>
      <c r="Z32" s="1265"/>
      <c r="AA32" s="1265"/>
      <c r="AB32" s="1265"/>
      <c r="AC32" s="1265"/>
      <c r="AD32" s="1265"/>
      <c r="AE32" s="1265"/>
      <c r="AF32" s="1265"/>
      <c r="AG32" s="1265"/>
      <c r="AH32" s="1265"/>
      <c r="AI32" s="1265"/>
      <c r="AJ32" s="1265"/>
      <c r="AK32" s="1265"/>
      <c r="AL32" s="1859"/>
      <c r="AM32" s="1859"/>
      <c r="AN32" s="1859"/>
      <c r="AO32" s="1859"/>
      <c r="AP32" s="1859"/>
      <c r="AQ32" s="1859"/>
      <c r="AR32" s="1859"/>
    </row>
    <row customHeight="1" ht="17.25">
      <c r="A33" s="1846"/>
      <c r="B33" s="1859"/>
      <c r="C33" s="1851"/>
      <c r="D33" s="1836"/>
      <c r="E33" s="1853"/>
      <c r="F33" s="1790"/>
      <c r="G33" s="1854"/>
      <c r="H33" s="2509"/>
      <c r="I33" s="2509"/>
      <c r="J33" s="2539"/>
      <c r="K33" s="2118"/>
      <c r="L33" s="323"/>
      <c r="M33" s="324"/>
      <c r="N33" s="324" t="s">
        <v>172</v>
      </c>
      <c r="O33" s="324"/>
      <c r="P33" s="324"/>
      <c r="Q33" s="324"/>
      <c r="R33" s="324"/>
      <c r="S33" s="1852"/>
      <c r="T33" s="1852"/>
      <c r="U33" s="1852"/>
      <c r="V33" s="1852"/>
      <c r="W33" s="325"/>
      <c r="X33" s="1859"/>
      <c r="Y33" s="1265"/>
      <c r="Z33" s="1265"/>
      <c r="AA33" s="1265"/>
      <c r="AB33" s="1265"/>
      <c r="AC33" s="1265"/>
      <c r="AD33" s="1265"/>
      <c r="AE33" s="1265"/>
      <c r="AF33" s="1265"/>
      <c r="AG33" s="1265"/>
      <c r="AH33" s="1265"/>
      <c r="AI33" s="1265"/>
      <c r="AJ33" s="1265"/>
      <c r="AK33" s="1265"/>
      <c r="AL33" s="1859"/>
      <c r="AM33" s="1859"/>
      <c r="AN33" s="1859"/>
      <c r="AO33" s="1859"/>
      <c r="AP33" s="1859"/>
      <c r="AQ33" s="1859"/>
      <c r="AR33" s="1859"/>
    </row>
    <row s="1859" customFormat="1" customHeight="1" ht="17.25">
      <c r="A34" s="327"/>
      <c r="C34" s="326"/>
      <c r="D34" s="2142"/>
      <c r="E34" s="2171"/>
      <c r="F34" s="2153"/>
      <c r="G34" s="2641"/>
      <c r="H34" s="2637"/>
      <c r="I34" s="2638"/>
      <c r="J34" s="2647" t="s">
        <v>189</v>
      </c>
      <c r="K34" s="2638"/>
      <c r="L34" s="2638"/>
      <c r="M34" s="2638"/>
      <c r="N34" s="2638"/>
      <c r="O34" s="2638"/>
      <c r="P34" s="2638"/>
      <c r="Q34" s="2638"/>
      <c r="R34" s="2638"/>
      <c r="S34" s="2643"/>
      <c r="T34" s="2643"/>
      <c r="U34" s="2643"/>
      <c r="V34" s="2643"/>
      <c r="W34" s="2640"/>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215"/>
      <c r="D35" s="2141">
        <v>2</v>
      </c>
      <c r="E35" s="2149" t="s">
        <v>162</v>
      </c>
      <c r="F35" s="2151" t="s">
        <v>19</v>
      </c>
      <c r="G35" s="2149"/>
      <c r="H35" s="2154"/>
      <c r="I35" s="2156"/>
      <c r="J35" s="2158"/>
      <c r="K35" s="2143"/>
      <c r="L35" s="2143"/>
      <c r="M35" s="2143"/>
      <c r="N35" s="2145"/>
      <c r="O35" s="2143"/>
      <c r="P35" s="2143"/>
      <c r="Q35" s="2143"/>
      <c r="R35" s="2148"/>
      <c r="S35" s="2143"/>
      <c r="T35" s="2004"/>
      <c r="U35" s="2004"/>
      <c r="V35" s="2006"/>
      <c r="W35" s="1302"/>
      <c r="X35" s="1273"/>
      <c r="Y35" s="1273"/>
      <c r="Z35" s="1273" t="s">
        <v>28</v>
      </c>
      <c r="AA35" s="1273" t="s">
        <v>28</v>
      </c>
      <c r="AB35" s="1273" t="s">
        <v>28</v>
      </c>
      <c r="AC35" s="1273" t="s">
        <v>28</v>
      </c>
      <c r="AD35" s="1273" t="s">
        <v>28</v>
      </c>
      <c r="AE35" s="1273" t="s">
        <v>28</v>
      </c>
      <c r="AF35" s="1273" t="s">
        <v>28</v>
      </c>
      <c r="AG35" s="1273" t="s">
        <v>28</v>
      </c>
      <c r="AH35" s="1273" t="s">
        <v>28</v>
      </c>
      <c r="AI35" s="1273" t="s">
        <v>28</v>
      </c>
      <c r="AJ35" s="1273" t="s">
        <v>28</v>
      </c>
      <c r="AK35" s="1273" t="s">
        <v>28</v>
      </c>
      <c r="AL35" s="1273" t="s">
        <v>28</v>
      </c>
      <c r="AM35" s="1273" t="s">
        <v>28</v>
      </c>
      <c r="AN35" s="1778" t="s">
        <v>28</v>
      </c>
      <c r="AO35" s="1273" t="s">
        <v>28</v>
      </c>
      <c r="AP35" s="1272" t="s">
        <v>28</v>
      </c>
      <c r="AQ35" s="1272" t="s">
        <v>28</v>
      </c>
      <c r="AR35" s="1473">
        <v>0</v>
      </c>
    </row>
    <row s="1859" customFormat="1" customHeight="1" ht="17.25" hidden="1">
      <c r="A36" s="327"/>
      <c r="C36" s="326"/>
      <c r="D36" s="2141"/>
      <c r="E36" s="2149"/>
      <c r="F36" s="2152"/>
      <c r="G36" s="2149"/>
      <c r="H36" s="2155"/>
      <c r="I36" s="2157"/>
      <c r="J36" s="2159"/>
      <c r="K36" s="2144"/>
      <c r="L36" s="2144"/>
      <c r="M36" s="2144"/>
      <c r="N36" s="2146"/>
      <c r="O36" s="2144"/>
      <c r="P36" s="2144"/>
      <c r="Q36" s="2144"/>
      <c r="R36" s="2147"/>
      <c r="S36" s="2144"/>
      <c r="T36" s="2009"/>
      <c r="U36" s="2009"/>
      <c r="V36" s="2009"/>
      <c r="W36" s="2010"/>
      <c r="X36" s="1272"/>
      <c r="Y36" s="1272"/>
      <c r="Z36" s="1272"/>
      <c r="AA36" s="1272"/>
      <c r="AB36" s="1272"/>
      <c r="AC36" s="1272"/>
      <c r="AD36" s="1272"/>
      <c r="AE36" s="1272"/>
      <c r="AF36" s="1272"/>
      <c r="AG36" s="1272"/>
      <c r="AH36" s="1272"/>
      <c r="AI36" s="1272"/>
      <c r="AJ36" s="1272"/>
      <c r="AK36" s="1272"/>
      <c r="AL36" s="1272"/>
      <c r="AM36" s="1272"/>
      <c r="AN36" s="1272"/>
      <c r="AO36" s="1272"/>
      <c r="AP36" s="1272"/>
      <c r="AQ36" s="1272"/>
      <c r="AR36" s="1473">
        <v>0</v>
      </c>
    </row>
    <row s="1859" customFormat="1" customHeight="1" ht="17.25" hidden="1">
      <c r="A37" s="327"/>
      <c r="C37" s="326"/>
      <c r="D37" s="2142"/>
      <c r="E37" s="2150"/>
      <c r="F37" s="2152"/>
      <c r="G37" s="2150"/>
      <c r="H37" s="2155"/>
      <c r="I37" s="2157"/>
      <c r="J37" s="2160"/>
      <c r="K37" s="2144"/>
      <c r="L37" s="2144"/>
      <c r="M37" s="2144"/>
      <c r="N37" s="2147"/>
      <c r="O37" s="2144"/>
      <c r="P37" s="2005"/>
      <c r="Q37" s="2009"/>
      <c r="R37" s="2009"/>
      <c r="S37" s="335"/>
      <c r="T37" s="335"/>
      <c r="U37" s="335"/>
      <c r="V37" s="335"/>
      <c r="W37" s="2010"/>
      <c r="X37" s="1272"/>
      <c r="Y37" s="1272"/>
      <c r="Z37" s="1272"/>
      <c r="AA37" s="1272"/>
      <c r="AB37" s="1272"/>
      <c r="AC37" s="1272"/>
      <c r="AD37" s="1272"/>
      <c r="AE37" s="1272"/>
      <c r="AF37" s="1272"/>
      <c r="AG37" s="1272"/>
      <c r="AH37" s="1272"/>
      <c r="AI37" s="1272"/>
      <c r="AJ37" s="1272"/>
      <c r="AK37" s="1272"/>
      <c r="AL37" s="1272"/>
      <c r="AM37" s="1272"/>
      <c r="AN37" s="1272"/>
      <c r="AO37" s="1272"/>
      <c r="AP37" s="1272"/>
      <c r="AQ37" s="1272"/>
      <c r="AR37" s="1473">
        <v>0</v>
      </c>
    </row>
    <row s="1859" customFormat="1" customHeight="1" ht="17.25" hidden="1">
      <c r="A38" s="327"/>
      <c r="C38" s="326"/>
      <c r="D38" s="2142"/>
      <c r="E38" s="2150"/>
      <c r="F38" s="2152"/>
      <c r="G38" s="2150"/>
      <c r="H38" s="2155"/>
      <c r="I38" s="2157"/>
      <c r="J38" s="2160"/>
      <c r="K38" s="2144"/>
      <c r="L38" s="2009"/>
      <c r="M38" s="2009"/>
      <c r="N38" s="2009"/>
      <c r="O38" s="2009"/>
      <c r="P38" s="2009"/>
      <c r="Q38" s="2009"/>
      <c r="R38" s="2009"/>
      <c r="S38" s="335"/>
      <c r="T38" s="335"/>
      <c r="U38" s="335"/>
      <c r="V38" s="335"/>
      <c r="W38" s="2010"/>
      <c r="X38" s="1272"/>
      <c r="Y38" s="1272"/>
      <c r="Z38" s="1272"/>
      <c r="AA38" s="1272"/>
      <c r="AB38" s="1272"/>
      <c r="AC38" s="1272"/>
      <c r="AD38" s="1272"/>
      <c r="AE38" s="1272"/>
      <c r="AF38" s="1272"/>
      <c r="AG38" s="1272"/>
      <c r="AH38" s="1272"/>
      <c r="AI38" s="1272"/>
      <c r="AJ38" s="1272"/>
      <c r="AK38" s="1272"/>
      <c r="AL38" s="1272"/>
      <c r="AM38" s="1272"/>
      <c r="AN38" s="1272"/>
      <c r="AO38" s="1272"/>
      <c r="AP38" s="1272"/>
      <c r="AQ38" s="1272"/>
      <c r="AR38" s="1473">
        <v>0</v>
      </c>
    </row>
    <row s="1859" customFormat="1" customHeight="1" ht="17.25" hidden="1">
      <c r="A39" s="327"/>
      <c r="C39" s="326"/>
      <c r="D39" s="2142"/>
      <c r="E39" s="2150"/>
      <c r="F39" s="2153"/>
      <c r="G39" s="2150"/>
      <c r="H39" s="1305"/>
      <c r="I39" s="2007"/>
      <c r="J39" s="2007"/>
      <c r="K39" s="2007"/>
      <c r="L39" s="2007"/>
      <c r="M39" s="2007"/>
      <c r="N39" s="2007"/>
      <c r="O39" s="2007"/>
      <c r="P39" s="2007"/>
      <c r="Q39" s="2007"/>
      <c r="R39" s="2007"/>
      <c r="S39" s="1307"/>
      <c r="T39" s="1307"/>
      <c r="U39" s="1307"/>
      <c r="V39" s="1307"/>
      <c r="W39" s="2008"/>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473">
        <v>0</v>
      </c>
    </row>
    <row s="1859" customFormat="1" customHeight="1" ht="17.25">
      <c r="A40" s="327"/>
      <c r="C40" s="215"/>
      <c r="D40" s="2141">
        <v>3</v>
      </c>
      <c r="E40" s="2149" t="s">
        <v>190</v>
      </c>
      <c r="F40" s="2151" t="s">
        <v>67</v>
      </c>
      <c r="G40" s="2635"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0" s="2559"/>
      <c r="I40" s="2559">
        <v>1</v>
      </c>
      <c r="J40" s="2507" t="s">
        <v>191</v>
      </c>
      <c r="K40" s="2191" t="s">
        <v>67</v>
      </c>
      <c r="L40" s="2114"/>
      <c r="M40" s="2114" t="s">
        <v>111</v>
      </c>
      <c r="N40" s="2510" t="str">
        <f>IF(Z40="","",INDEX(TERRITORY_MR_LIST,MATCH(Z40,TERRITORY_LIST_ID,0)))</f>
        <v>Территория 1</v>
      </c>
      <c r="O40" s="2191" t="s">
        <v>19</v>
      </c>
      <c r="P40" s="2114"/>
      <c r="Q40" s="2114" t="s">
        <v>111</v>
      </c>
      <c r="R40" s="2636" t="s">
        <v>28</v>
      </c>
      <c r="S40" s="2113" t="s">
        <v>19</v>
      </c>
      <c r="T40" s="2114"/>
      <c r="U40" s="2114" t="s">
        <v>111</v>
      </c>
      <c r="V40" s="2636" t="s">
        <v>28</v>
      </c>
      <c r="W40" s="2507"/>
      <c r="X40" s="1273"/>
      <c r="Y40" s="1273"/>
      <c r="Z40" s="1273" t="s">
        <v>99</v>
      </c>
      <c r="AA40" s="1273"/>
      <c r="AB40" s="1273" t="s">
        <v>192</v>
      </c>
      <c r="AC40" s="1273" t="s">
        <v>193</v>
      </c>
      <c r="AD40" s="1273" t="s">
        <v>194</v>
      </c>
      <c r="AE40" s="1273" t="s">
        <v>195</v>
      </c>
      <c r="AF40" s="1273" t="s">
        <v>196</v>
      </c>
      <c r="AG40" s="1273" t="s">
        <v>197</v>
      </c>
      <c r="AH40" s="1273" t="str">
        <f>IF($E$40=0,"",$E$40)</f>
        <v>Тарифы на теплоноситель, поставляемый теплоснабжающими организациями потребителям, другим теплоснабжающим организациям</v>
      </c>
      <c r="AI40" s="1273" t="str">
        <f>IF($G$40=0,"",$G$40)</f>
        <v>Производство. Теплоноситель; Передача. Теплоноситель; Сбыт. Теплоноситель</v>
      </c>
      <c r="AJ40" s="1273" t="str">
        <f>IF($J$40=0,"",$J$40)</f>
        <v>Тариф на теплоноситель, поставляемый потребителям
</v>
      </c>
      <c r="AK40" s="1273" t="str">
        <f>IF($K$40="нет","без дифференциации",IF($N$40=0,"",$N$40))</f>
        <v>Территория 1</v>
      </c>
      <c r="AL40" s="1273" t="str">
        <f>IF($O$40="нет","без дифференциации",IF($R$40=0,"",$R$40))</f>
        <v>без дифференциации</v>
      </c>
      <c r="AM40" s="1273" t="str">
        <f>IF($S$40="нет","без дифференциации",IF($V$40=0,"",$V$40))</f>
        <v>без дифференциации</v>
      </c>
      <c r="AN40" s="1778">
        <f>$I$40</f>
        <v>1</v>
      </c>
      <c r="AO40" s="1273" t="str">
        <f>$I$40&amp;"."&amp;$M$40</f>
        <v>1.1</v>
      </c>
      <c r="AP40" s="1265" t="str">
        <f>$I$40&amp;"."&amp;$M$40&amp;"."&amp;$Q$40</f>
        <v>1.1.1</v>
      </c>
      <c r="AQ40" s="1265" t="str">
        <f>$I$40&amp;"."&amp;$M$40&amp;"."&amp;$Q$40&amp;"."&amp;$U$40</f>
        <v>1.1.1.1</v>
      </c>
      <c r="AR40" s="1289">
        <v>0</v>
      </c>
    </row>
    <row s="1859" customFormat="1" customHeight="1" ht="17.25">
      <c r="A41" s="327"/>
      <c r="C41" s="326"/>
      <c r="D41" s="2141"/>
      <c r="E41" s="2149"/>
      <c r="F41" s="2152"/>
      <c r="G41" s="2635"/>
      <c r="H41" s="2559"/>
      <c r="I41" s="2559"/>
      <c r="J41" s="2507"/>
      <c r="K41" s="2192"/>
      <c r="L41" s="2114"/>
      <c r="M41" s="2114"/>
      <c r="N41" s="2510"/>
      <c r="O41" s="2192"/>
      <c r="P41" s="2114"/>
      <c r="Q41" s="2114"/>
      <c r="R41" s="2636" t="s">
        <v>28</v>
      </c>
      <c r="S41" s="2113"/>
      <c r="T41" s="2637"/>
      <c r="U41" s="2638"/>
      <c r="V41" s="2648" t="s">
        <v>170</v>
      </c>
      <c r="W41" s="2640"/>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326"/>
      <c r="D42" s="2142"/>
      <c r="E42" s="2150"/>
      <c r="F42" s="2152"/>
      <c r="G42" s="2641"/>
      <c r="H42" s="2509"/>
      <c r="I42" s="2509"/>
      <c r="J42" s="2539"/>
      <c r="K42" s="2192"/>
      <c r="L42" s="2509"/>
      <c r="M42" s="2509"/>
      <c r="N42" s="2511"/>
      <c r="O42" s="2118"/>
      <c r="P42" s="2637"/>
      <c r="Q42" s="2638"/>
      <c r="R42" s="2649" t="s">
        <v>171</v>
      </c>
      <c r="S42" s="2643"/>
      <c r="T42" s="2643"/>
      <c r="U42" s="2643"/>
      <c r="V42" s="2643"/>
      <c r="W42" s="2640"/>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c r="A43" s="327"/>
      <c r="C43" s="326"/>
      <c r="D43" s="2142"/>
      <c r="E43" s="2150"/>
      <c r="F43" s="2152"/>
      <c r="G43" s="2641"/>
      <c r="H43" s="2509"/>
      <c r="I43" s="2509"/>
      <c r="J43" s="2539"/>
      <c r="K43" s="2118"/>
      <c r="L43" s="2637"/>
      <c r="M43" s="2638"/>
      <c r="N43" s="2650" t="s">
        <v>172</v>
      </c>
      <c r="O43" s="2638"/>
      <c r="P43" s="2638"/>
      <c r="Q43" s="2638"/>
      <c r="R43" s="2638"/>
      <c r="S43" s="2643"/>
      <c r="T43" s="2643"/>
      <c r="U43" s="2643"/>
      <c r="V43" s="2643"/>
      <c r="W43" s="2640"/>
      <c r="X43" s="1265"/>
      <c r="Y43" s="1265"/>
      <c r="Z43" s="1265"/>
      <c r="AA43" s="1265"/>
      <c r="AB43" s="1265"/>
      <c r="AC43" s="1265"/>
      <c r="AD43" s="1265"/>
      <c r="AE43" s="1265"/>
      <c r="AF43" s="1265"/>
      <c r="AG43" s="1265"/>
      <c r="AH43" s="1265"/>
      <c r="AI43" s="1265"/>
      <c r="AJ43" s="1265"/>
      <c r="AK43" s="1265"/>
      <c r="AL43" s="1265"/>
      <c r="AM43" s="1265"/>
      <c r="AN43" s="1265"/>
      <c r="AO43" s="1265"/>
      <c r="AP43" s="1265"/>
      <c r="AQ43" s="1265"/>
      <c r="AR43" s="1289">
        <v>0</v>
      </c>
    </row>
    <row s="1859" customFormat="1" customHeight="1" ht="17.25">
      <c r="A44" s="327"/>
      <c r="C44" s="326"/>
      <c r="D44" s="2142"/>
      <c r="E44" s="2150"/>
      <c r="F44" s="2153"/>
      <c r="G44" s="2641"/>
      <c r="H44" s="2637"/>
      <c r="I44" s="2638"/>
      <c r="J44" s="2651" t="s">
        <v>189</v>
      </c>
      <c r="K44" s="2638"/>
      <c r="L44" s="2638"/>
      <c r="M44" s="2638"/>
      <c r="N44" s="2638"/>
      <c r="O44" s="2638"/>
      <c r="P44" s="2638"/>
      <c r="Q44" s="2638"/>
      <c r="R44" s="2638"/>
      <c r="S44" s="2643"/>
      <c r="T44" s="2643"/>
      <c r="U44" s="2643"/>
      <c r="V44" s="2643"/>
      <c r="W44" s="2640"/>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215"/>
      <c r="D45" s="2141">
        <v>4</v>
      </c>
      <c r="E45" s="2149" t="s">
        <v>198</v>
      </c>
      <c r="F45" s="2151" t="s">
        <v>67</v>
      </c>
      <c r="G45" s="263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45" s="2559"/>
      <c r="I45" s="2559">
        <v>1</v>
      </c>
      <c r="J45" s="2507" t="s">
        <v>199</v>
      </c>
      <c r="K45" s="2191" t="s">
        <v>67</v>
      </c>
      <c r="L45" s="2114"/>
      <c r="M45" s="2114" t="s">
        <v>111</v>
      </c>
      <c r="N45" s="2510" t="str">
        <f>IF(Z45="","",INDEX(TERRITORY_MR_LIST,MATCH(Z45,TERRITORY_LIST_ID,0)))</f>
        <v>Территория 1</v>
      </c>
      <c r="O45" s="2191" t="s">
        <v>19</v>
      </c>
      <c r="P45" s="2114"/>
      <c r="Q45" s="2114" t="s">
        <v>111</v>
      </c>
      <c r="R45" s="2636" t="s">
        <v>28</v>
      </c>
      <c r="S45" s="2113" t="s">
        <v>19</v>
      </c>
      <c r="T45" s="2114"/>
      <c r="U45" s="2114" t="s">
        <v>111</v>
      </c>
      <c r="V45" s="2636" t="s">
        <v>28</v>
      </c>
      <c r="W45" s="2507"/>
      <c r="X45" s="1273"/>
      <c r="Y45" s="1273"/>
      <c r="Z45" s="1273" t="s">
        <v>99</v>
      </c>
      <c r="AA45" s="1273"/>
      <c r="AB45" s="1273" t="s">
        <v>164</v>
      </c>
      <c r="AC45" s="1273" t="s">
        <v>200</v>
      </c>
      <c r="AD45" s="1273" t="s">
        <v>201</v>
      </c>
      <c r="AE45" s="1273" t="s">
        <v>202</v>
      </c>
      <c r="AF45" s="1273" t="s">
        <v>203</v>
      </c>
      <c r="AG45" s="1273" t="s">
        <v>204</v>
      </c>
      <c r="AH45" s="1273" t="str">
        <f>IF($E$45=0,"",$E$45)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1273" t="str">
        <f>IF($G$45=0,"",$G$45)</f>
        <v>Производство тепловой энергии. Некомбинированная выработка; Передача. Тепловая энергия; Сбыт. Тепловая энергия</v>
      </c>
      <c r="AJ45" s="1273" t="str">
        <f>IF($J$45=0,"",$J$45)</f>
        <v>Тарифы на горячую воду в открытых системах теплоснабжения (горячее водоснабжение)
</v>
      </c>
      <c r="AK45" s="1273" t="str">
        <f>IF($K$45="нет","без дифференциации",IF($N$45=0,"",$N$45))</f>
        <v>Территория 1</v>
      </c>
      <c r="AL45" s="1273" t="str">
        <f>IF($O$45="нет","без дифференциации",IF($R$45=0,"",$R$45))</f>
        <v>без дифференциации</v>
      </c>
      <c r="AM45" s="1273" t="str">
        <f>IF($S$45="нет","без дифференциации",IF($V$45=0,"",$V$45))</f>
        <v>без дифференциации</v>
      </c>
      <c r="AN45" s="1778">
        <f>$I$45</f>
        <v>1</v>
      </c>
      <c r="AO45" s="1273" t="str">
        <f>$I$45&amp;"."&amp;$M$45</f>
        <v>1.1</v>
      </c>
      <c r="AP45" s="1265" t="str">
        <f>$I$45&amp;"."&amp;$M$45&amp;"."&amp;$Q$45</f>
        <v>1.1.1</v>
      </c>
      <c r="AQ45" s="1265" t="str">
        <f>$I$45&amp;"."&amp;$M$45&amp;"."&amp;$Q$45&amp;"."&amp;$U$45</f>
        <v>1.1.1.1</v>
      </c>
      <c r="AR45" s="1289">
        <v>0</v>
      </c>
    </row>
    <row s="1859" customFormat="1" customHeight="1" ht="17.25">
      <c r="A46" s="327"/>
      <c r="C46" s="326"/>
      <c r="D46" s="2141"/>
      <c r="E46" s="2149"/>
      <c r="F46" s="2152"/>
      <c r="G46" s="2635"/>
      <c r="H46" s="2559"/>
      <c r="I46" s="2559"/>
      <c r="J46" s="2507"/>
      <c r="K46" s="2192"/>
      <c r="L46" s="2114"/>
      <c r="M46" s="2114"/>
      <c r="N46" s="2510"/>
      <c r="O46" s="2192"/>
      <c r="P46" s="2114"/>
      <c r="Q46" s="2114"/>
      <c r="R46" s="2636" t="s">
        <v>28</v>
      </c>
      <c r="S46" s="2113"/>
      <c r="T46" s="2637"/>
      <c r="U46" s="2638"/>
      <c r="V46" s="2652" t="s">
        <v>170</v>
      </c>
      <c r="W46" s="2640"/>
      <c r="X46" s="1265"/>
      <c r="Y46" s="1265"/>
      <c r="Z46" s="1265"/>
      <c r="AA46" s="1265"/>
      <c r="AB46" s="1265"/>
      <c r="AC46" s="1265"/>
      <c r="AD46" s="1265"/>
      <c r="AE46" s="1265"/>
      <c r="AF46" s="1265"/>
      <c r="AG46" s="1265"/>
      <c r="AH46" s="1265"/>
      <c r="AI46" s="1265"/>
      <c r="AJ46" s="1265"/>
      <c r="AK46" s="1265"/>
      <c r="AL46" s="1265"/>
      <c r="AM46" s="1265"/>
      <c r="AN46" s="1265"/>
      <c r="AO46" s="1265"/>
      <c r="AP46" s="1265"/>
      <c r="AQ46" s="1265"/>
      <c r="AR46" s="1289">
        <v>0</v>
      </c>
    </row>
    <row s="1859" customFormat="1" customHeight="1" ht="17.25">
      <c r="A47" s="327"/>
      <c r="C47" s="326"/>
      <c r="D47" s="2142"/>
      <c r="E47" s="2150"/>
      <c r="F47" s="2152"/>
      <c r="G47" s="2641"/>
      <c r="H47" s="2509"/>
      <c r="I47" s="2509"/>
      <c r="J47" s="2539"/>
      <c r="K47" s="2192"/>
      <c r="L47" s="2509"/>
      <c r="M47" s="2509"/>
      <c r="N47" s="2511"/>
      <c r="O47" s="2118"/>
      <c r="P47" s="2637"/>
      <c r="Q47" s="2638"/>
      <c r="R47" s="2653" t="s">
        <v>171</v>
      </c>
      <c r="S47" s="2643"/>
      <c r="T47" s="2643"/>
      <c r="U47" s="2643"/>
      <c r="V47" s="2643"/>
      <c r="W47" s="2640"/>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c r="A48" s="327"/>
      <c r="C48" s="326"/>
      <c r="D48" s="2142"/>
      <c r="E48" s="2150"/>
      <c r="F48" s="2152"/>
      <c r="G48" s="2641"/>
      <c r="H48" s="2509"/>
      <c r="I48" s="2509"/>
      <c r="J48" s="2539"/>
      <c r="K48" s="2118"/>
      <c r="L48" s="2637"/>
      <c r="M48" s="2638"/>
      <c r="N48" s="2654" t="s">
        <v>172</v>
      </c>
      <c r="O48" s="2638"/>
      <c r="P48" s="2638"/>
      <c r="Q48" s="2638"/>
      <c r="R48" s="2638"/>
      <c r="S48" s="2643"/>
      <c r="T48" s="2643"/>
      <c r="U48" s="2643"/>
      <c r="V48" s="2643"/>
      <c r="W48" s="2640"/>
      <c r="X48" s="1265"/>
      <c r="Y48" s="1265"/>
      <c r="Z48" s="1265"/>
      <c r="AA48" s="1265"/>
      <c r="AB48" s="1265"/>
      <c r="AC48" s="1265"/>
      <c r="AD48" s="1265"/>
      <c r="AE48" s="1265"/>
      <c r="AF48" s="1265"/>
      <c r="AG48" s="1265"/>
      <c r="AH48" s="1265"/>
      <c r="AI48" s="1265"/>
      <c r="AJ48" s="1265"/>
      <c r="AK48" s="1265"/>
      <c r="AL48" s="1265"/>
      <c r="AM48" s="1265"/>
      <c r="AN48" s="1265"/>
      <c r="AO48" s="1265"/>
      <c r="AP48" s="1265"/>
      <c r="AQ48" s="1265"/>
      <c r="AR48" s="1289">
        <v>0</v>
      </c>
    </row>
    <row s="1859" customFormat="1" customHeight="1" ht="17.25">
      <c r="A49" s="327"/>
      <c r="C49" s="326"/>
      <c r="D49" s="2142"/>
      <c r="E49" s="2150"/>
      <c r="F49" s="2153"/>
      <c r="G49" s="2641"/>
      <c r="H49" s="2637"/>
      <c r="I49" s="2638"/>
      <c r="J49" s="2655" t="s">
        <v>189</v>
      </c>
      <c r="K49" s="2638"/>
      <c r="L49" s="2638"/>
      <c r="M49" s="2638"/>
      <c r="N49" s="2638"/>
      <c r="O49" s="2638"/>
      <c r="P49" s="2638"/>
      <c r="Q49" s="2638"/>
      <c r="R49" s="2638"/>
      <c r="S49" s="2643"/>
      <c r="T49" s="2643"/>
      <c r="U49" s="2643"/>
      <c r="V49" s="2643"/>
      <c r="W49" s="2640"/>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289">
        <v>0</v>
      </c>
    </row>
    <row s="1859" customFormat="1" customHeight="1" ht="17.25">
      <c r="A50" s="327"/>
      <c r="C50" s="215"/>
      <c r="D50" s="2141">
        <v>5</v>
      </c>
      <c r="E50" s="2149" t="s">
        <v>205</v>
      </c>
      <c r="F50" s="2151" t="s">
        <v>19</v>
      </c>
      <c r="G50" s="2149"/>
      <c r="H50" s="2154"/>
      <c r="I50" s="2156"/>
      <c r="J50" s="2158"/>
      <c r="K50" s="2143"/>
      <c r="L50" s="2143"/>
      <c r="M50" s="2143"/>
      <c r="N50" s="2145"/>
      <c r="O50" s="2143"/>
      <c r="P50" s="2143"/>
      <c r="Q50" s="2143"/>
      <c r="R50" s="2148"/>
      <c r="S50" s="2143"/>
      <c r="T50" s="1426"/>
      <c r="U50" s="1426"/>
      <c r="V50" s="1425"/>
      <c r="W50" s="1302"/>
      <c r="X50" s="1273"/>
      <c r="Y50" s="1273"/>
      <c r="Z50" s="1273"/>
      <c r="AA50" s="1273"/>
      <c r="AB50" s="1273"/>
      <c r="AC50" s="1273" t="s">
        <v>206</v>
      </c>
      <c r="AD50" s="1273" t="s">
        <v>207</v>
      </c>
      <c r="AE50" s="1273" t="s">
        <v>208</v>
      </c>
      <c r="AF50" s="1273" t="s">
        <v>209</v>
      </c>
      <c r="AG50" s="1273" t="s">
        <v>210</v>
      </c>
      <c r="AH50" s="1273" t="str">
        <f>IF($E$50=0,"",$E$50)</f>
        <v>Тарифы на услуги по передаче тепловой энергии</v>
      </c>
      <c r="AI50" s="1273" t="str">
        <f>IF($G$50=0,"",$G$50)</f>
        <v/>
      </c>
      <c r="AJ50" s="1273" t="str">
        <f>IF($J$50=0,"",$J$50)</f>
        <v/>
      </c>
      <c r="AK50" s="1273" t="str">
        <f>IF($K$50="нет","без дифференциации",IF($N$50=0,"",$N$50))</f>
        <v/>
      </c>
      <c r="AL50" s="1273" t="str">
        <f>IF($O$50="нет","без дифференциации",IF($R$50=0,"",$R$50))</f>
        <v/>
      </c>
      <c r="AM50" s="1273" t="str">
        <f>IF($S$50="нет","без дифференциации",IF($V$50=0,"",$V$50))</f>
        <v/>
      </c>
      <c r="AN50" s="1778">
        <f>$I$50</f>
        <v>0</v>
      </c>
      <c r="AO50" s="1273" t="str">
        <f>$I$50&amp;"."&amp;$M$50</f>
        <v>.</v>
      </c>
      <c r="AP50" s="1265" t="str">
        <f>$I$50&amp;"."&amp;$M$50&amp;"."&amp;$Q$50</f>
        <v>..</v>
      </c>
      <c r="AQ50" s="1265" t="str">
        <f>$I$50&amp;"."&amp;$M$50&amp;"."&amp;$Q$50&amp;"."&amp;$U$50</f>
        <v>...</v>
      </c>
      <c r="AR50" s="1289">
        <v>0</v>
      </c>
    </row>
    <row s="1859" customFormat="1" customHeight="1" ht="17.25">
      <c r="A51" s="327"/>
      <c r="C51" s="326"/>
      <c r="D51" s="2141"/>
      <c r="E51" s="2149"/>
      <c r="F51" s="2152"/>
      <c r="G51" s="2149"/>
      <c r="H51" s="2155"/>
      <c r="I51" s="2157"/>
      <c r="J51" s="2159"/>
      <c r="K51" s="2144"/>
      <c r="L51" s="2144"/>
      <c r="M51" s="2144"/>
      <c r="N51" s="2146"/>
      <c r="O51" s="2144"/>
      <c r="P51" s="2144"/>
      <c r="Q51" s="2144"/>
      <c r="R51" s="2147"/>
      <c r="S51" s="2144"/>
      <c r="T51" s="1303"/>
      <c r="U51" s="1303"/>
      <c r="V51" s="1303"/>
      <c r="W51" s="1304"/>
      <c r="X51" s="1265"/>
      <c r="Y51" s="1265"/>
      <c r="Z51" s="1265"/>
      <c r="AA51" s="1265"/>
      <c r="AB51" s="1265"/>
      <c r="AC51" s="1265"/>
      <c r="AD51" s="1265"/>
      <c r="AE51" s="1265"/>
      <c r="AF51" s="1265"/>
      <c r="AG51" s="1265"/>
      <c r="AH51" s="1265"/>
      <c r="AI51" s="1265"/>
      <c r="AJ51" s="1265"/>
      <c r="AK51" s="1265"/>
      <c r="AL51" s="1265"/>
      <c r="AM51" s="1265"/>
      <c r="AN51" s="1265"/>
      <c r="AO51" s="1265"/>
      <c r="AP51" s="1265"/>
      <c r="AQ51" s="1265"/>
      <c r="AR51" s="1289">
        <v>0</v>
      </c>
    </row>
    <row s="1859" customFormat="1" customHeight="1" ht="17.25">
      <c r="A52" s="327"/>
      <c r="C52" s="326"/>
      <c r="D52" s="2142"/>
      <c r="E52" s="2150"/>
      <c r="F52" s="2152"/>
      <c r="G52" s="2150"/>
      <c r="H52" s="2155"/>
      <c r="I52" s="2157"/>
      <c r="J52" s="2160"/>
      <c r="K52" s="2144"/>
      <c r="L52" s="2144"/>
      <c r="M52" s="2144"/>
      <c r="N52" s="2147"/>
      <c r="O52" s="2144"/>
      <c r="P52" s="1424"/>
      <c r="Q52" s="1303"/>
      <c r="R52" s="1303"/>
      <c r="S52" s="335"/>
      <c r="T52" s="335"/>
      <c r="U52" s="335"/>
      <c r="V52" s="335"/>
      <c r="W52" s="1304"/>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289">
        <v>0</v>
      </c>
    </row>
    <row s="1859" customFormat="1" customHeight="1" ht="17.25">
      <c r="A53" s="327"/>
      <c r="C53" s="326"/>
      <c r="D53" s="2142"/>
      <c r="E53" s="2150"/>
      <c r="F53" s="2152"/>
      <c r="G53" s="2150"/>
      <c r="H53" s="2155"/>
      <c r="I53" s="2157"/>
      <c r="J53" s="2160"/>
      <c r="K53" s="2144"/>
      <c r="L53" s="1303"/>
      <c r="M53" s="1303"/>
      <c r="N53" s="1303"/>
      <c r="O53" s="1303"/>
      <c r="P53" s="1303"/>
      <c r="Q53" s="1303"/>
      <c r="R53" s="1303"/>
      <c r="S53" s="335"/>
      <c r="T53" s="335"/>
      <c r="U53" s="335"/>
      <c r="V53" s="335"/>
      <c r="W53" s="1304"/>
      <c r="X53" s="1265"/>
      <c r="Y53" s="1265"/>
      <c r="Z53" s="1265"/>
      <c r="AA53" s="1265"/>
      <c r="AB53" s="1265"/>
      <c r="AC53" s="1265"/>
      <c r="AD53" s="1265"/>
      <c r="AE53" s="1265"/>
      <c r="AF53" s="1265"/>
      <c r="AG53" s="1265"/>
      <c r="AH53" s="1265"/>
      <c r="AI53" s="1265"/>
      <c r="AJ53" s="1265"/>
      <c r="AK53" s="1265"/>
      <c r="AL53" s="1265"/>
      <c r="AM53" s="1265"/>
      <c r="AN53" s="1265"/>
      <c r="AO53" s="1265"/>
      <c r="AP53" s="1265"/>
      <c r="AQ53" s="1265"/>
      <c r="AR53" s="1289">
        <v>0</v>
      </c>
    </row>
    <row s="1859" customFormat="1" customHeight="1" ht="17.25">
      <c r="A54" s="327"/>
      <c r="C54" s="326"/>
      <c r="D54" s="2142"/>
      <c r="E54" s="2150"/>
      <c r="F54" s="2153"/>
      <c r="G54" s="2150"/>
      <c r="H54" s="1305"/>
      <c r="I54" s="1306"/>
      <c r="J54" s="1306"/>
      <c r="K54" s="1306"/>
      <c r="L54" s="1306"/>
      <c r="M54" s="1306"/>
      <c r="N54" s="1306"/>
      <c r="O54" s="1306"/>
      <c r="P54" s="1306"/>
      <c r="Q54" s="1306"/>
      <c r="R54" s="1306"/>
      <c r="S54" s="1307"/>
      <c r="T54" s="1307"/>
      <c r="U54" s="1307"/>
      <c r="V54" s="1307"/>
      <c r="W54" s="1308"/>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289">
        <v>0</v>
      </c>
    </row>
    <row s="1859" customFormat="1" customHeight="1" ht="17.25">
      <c r="A55" s="327"/>
      <c r="C55" s="215"/>
      <c r="D55" s="2141">
        <v>6</v>
      </c>
      <c r="E55" s="2149" t="s">
        <v>211</v>
      </c>
      <c r="F55" s="2151" t="s">
        <v>19</v>
      </c>
      <c r="G55" s="2149"/>
      <c r="H55" s="2154"/>
      <c r="I55" s="2156"/>
      <c r="J55" s="2158"/>
      <c r="K55" s="2143"/>
      <c r="L55" s="2143"/>
      <c r="M55" s="2143"/>
      <c r="N55" s="2145"/>
      <c r="O55" s="2143"/>
      <c r="P55" s="2143"/>
      <c r="Q55" s="2143"/>
      <c r="R55" s="2148"/>
      <c r="S55" s="2143"/>
      <c r="T55" s="1426"/>
      <c r="U55" s="1426"/>
      <c r="V55" s="1425"/>
      <c r="W55" s="1302"/>
      <c r="X55" s="1273"/>
      <c r="Y55" s="1273"/>
      <c r="Z55" s="1273"/>
      <c r="AA55" s="1273"/>
      <c r="AB55" s="1273"/>
      <c r="AC55" s="1273" t="s">
        <v>212</v>
      </c>
      <c r="AD55" s="1273" t="s">
        <v>213</v>
      </c>
      <c r="AE55" s="1273" t="s">
        <v>214</v>
      </c>
      <c r="AF55" s="1273" t="s">
        <v>215</v>
      </c>
      <c r="AG55" s="1273" t="s">
        <v>216</v>
      </c>
      <c r="AH55" s="1273" t="str">
        <f>IF($E$55=0,"",$E$55)</f>
        <v>Тарифы на услуги по передаче теплоносителя</v>
      </c>
      <c r="AI55" s="1273" t="str">
        <f>IF($G$55=0,"",$G$55)</f>
        <v/>
      </c>
      <c r="AJ55" s="1273" t="str">
        <f>IF($J$55=0,"",$J$55)</f>
        <v/>
      </c>
      <c r="AK55" s="1273" t="str">
        <f>IF($K$55="нет","без дифференциации",IF($N$55=0,"",$N$55))</f>
        <v/>
      </c>
      <c r="AL55" s="1273" t="str">
        <f>IF($O$55="нет","без дифференциации",IF($R$55=0,"",$R$55))</f>
        <v/>
      </c>
      <c r="AM55" s="1273" t="str">
        <f>IF($S$55="нет","без дифференциации",IF($V$55=0,"",$V$55))</f>
        <v/>
      </c>
      <c r="AN55" s="1778">
        <f>$I$55</f>
        <v>0</v>
      </c>
      <c r="AO55" s="1273" t="str">
        <f>$I$55&amp;"."&amp;$M$55</f>
        <v>.</v>
      </c>
      <c r="AP55" s="1265" t="str">
        <f>$I$55&amp;"."&amp;$M$55&amp;"."&amp;$Q$55</f>
        <v>..</v>
      </c>
      <c r="AQ55" s="1265" t="str">
        <f>$I$55&amp;"."&amp;$M$55&amp;"."&amp;$Q$55&amp;"."&amp;$U$55</f>
        <v>...</v>
      </c>
      <c r="AR55" s="1289">
        <v>0</v>
      </c>
    </row>
    <row s="1859" customFormat="1" customHeight="1" ht="17.25">
      <c r="A56" s="327"/>
      <c r="C56" s="326"/>
      <c r="D56" s="2141"/>
      <c r="E56" s="2149"/>
      <c r="F56" s="2152"/>
      <c r="G56" s="2149"/>
      <c r="H56" s="2155"/>
      <c r="I56" s="2157"/>
      <c r="J56" s="2159"/>
      <c r="K56" s="2144"/>
      <c r="L56" s="2144"/>
      <c r="M56" s="2144"/>
      <c r="N56" s="2146"/>
      <c r="O56" s="2144"/>
      <c r="P56" s="2144"/>
      <c r="Q56" s="2144"/>
      <c r="R56" s="2147"/>
      <c r="S56" s="2144"/>
      <c r="T56" s="1303"/>
      <c r="U56" s="1303"/>
      <c r="V56" s="1303"/>
      <c r="W56" s="1304"/>
      <c r="X56" s="1265"/>
      <c r="Y56" s="1265"/>
      <c r="Z56" s="1265"/>
      <c r="AA56" s="1265"/>
      <c r="AB56" s="1265"/>
      <c r="AC56" s="1265"/>
      <c r="AD56" s="1265"/>
      <c r="AE56" s="1265"/>
      <c r="AF56" s="1265"/>
      <c r="AG56" s="1265"/>
      <c r="AH56" s="1265"/>
      <c r="AI56" s="1265"/>
      <c r="AJ56" s="1265"/>
      <c r="AK56" s="1265"/>
      <c r="AL56" s="1265"/>
      <c r="AM56" s="1265"/>
      <c r="AN56" s="1265"/>
      <c r="AO56" s="1265"/>
      <c r="AP56" s="1265"/>
      <c r="AQ56" s="1265"/>
      <c r="AR56" s="1289">
        <v>0</v>
      </c>
    </row>
    <row s="1859" customFormat="1" customHeight="1" ht="17.25">
      <c r="A57" s="327"/>
      <c r="C57" s="326"/>
      <c r="D57" s="2142"/>
      <c r="E57" s="2150"/>
      <c r="F57" s="2152"/>
      <c r="G57" s="2150"/>
      <c r="H57" s="2155"/>
      <c r="I57" s="2157"/>
      <c r="J57" s="2160"/>
      <c r="K57" s="2144"/>
      <c r="L57" s="2144"/>
      <c r="M57" s="2144"/>
      <c r="N57" s="2147"/>
      <c r="O57" s="2144"/>
      <c r="P57" s="1424"/>
      <c r="Q57" s="1303"/>
      <c r="R57" s="1303"/>
      <c r="S57" s="335"/>
      <c r="T57" s="335"/>
      <c r="U57" s="335"/>
      <c r="V57" s="335"/>
      <c r="W57" s="1304"/>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289">
        <v>0</v>
      </c>
    </row>
    <row s="1859" customFormat="1" customHeight="1" ht="17.25">
      <c r="A58" s="327"/>
      <c r="C58" s="215"/>
      <c r="D58" s="2142"/>
      <c r="E58" s="2150"/>
      <c r="F58" s="2152"/>
      <c r="G58" s="2150"/>
      <c r="H58" s="2155"/>
      <c r="I58" s="2157"/>
      <c r="J58" s="2160"/>
      <c r="K58" s="2144"/>
      <c r="L58" s="1303"/>
      <c r="M58" s="1303"/>
      <c r="N58" s="1303"/>
      <c r="O58" s="1303"/>
      <c r="P58" s="1303"/>
      <c r="Q58" s="1303"/>
      <c r="R58" s="1303"/>
      <c r="S58" s="335"/>
      <c r="T58" s="335"/>
      <c r="U58" s="335"/>
      <c r="V58" s="335"/>
      <c r="W58" s="1304"/>
      <c r="Y58" s="1273"/>
      <c r="Z58" s="1273"/>
      <c r="AA58" s="1273"/>
      <c r="AB58" s="1273"/>
      <c r="AC58" s="1273"/>
      <c r="AD58" s="1273"/>
      <c r="AE58" s="1273"/>
      <c r="AF58" s="1273"/>
      <c r="AG58" s="1273"/>
      <c r="AH58" s="1273"/>
      <c r="AI58" s="1273"/>
      <c r="AJ58" s="1273"/>
      <c r="AK58" s="1273"/>
      <c r="AL58" s="1273"/>
      <c r="AM58" s="1273"/>
      <c r="AN58" s="1273"/>
      <c r="AO58" s="1273"/>
      <c r="AP58" s="1273"/>
      <c r="AQ58" s="1273"/>
      <c r="AR58" s="1332">
        <v>0</v>
      </c>
    </row>
    <row s="1859" customFormat="1" customHeight="1" ht="17.25">
      <c r="A59" s="327"/>
      <c r="C59" s="326"/>
      <c r="D59" s="2142"/>
      <c r="E59" s="2150"/>
      <c r="F59" s="2153"/>
      <c r="G59" s="2150"/>
      <c r="H59" s="1305"/>
      <c r="I59" s="1306"/>
      <c r="J59" s="1306"/>
      <c r="K59" s="1306"/>
      <c r="L59" s="1306"/>
      <c r="M59" s="1306"/>
      <c r="N59" s="1306"/>
      <c r="O59" s="1306"/>
      <c r="P59" s="1306"/>
      <c r="Q59" s="1306"/>
      <c r="R59" s="1306"/>
      <c r="S59" s="1307"/>
      <c r="T59" s="1307"/>
      <c r="U59" s="1307"/>
      <c r="V59" s="1307"/>
      <c r="W59" s="1308"/>
      <c r="X59" s="1265"/>
      <c r="Y59" s="1265"/>
      <c r="Z59" s="1265"/>
      <c r="AA59" s="1265"/>
      <c r="AB59" s="1265"/>
      <c r="AC59" s="1265"/>
      <c r="AD59" s="1265"/>
      <c r="AE59" s="1265"/>
      <c r="AF59" s="1265"/>
      <c r="AG59" s="1265"/>
      <c r="AH59" s="1265"/>
      <c r="AI59" s="1265"/>
      <c r="AJ59" s="1265"/>
      <c r="AK59" s="1265"/>
      <c r="AL59" s="1265"/>
      <c r="AM59" s="1265"/>
      <c r="AN59" s="1265"/>
      <c r="AO59" s="1265"/>
      <c r="AP59" s="1265"/>
      <c r="AQ59" s="1265"/>
      <c r="AR59" s="1289">
        <v>0</v>
      </c>
    </row>
    <row s="1859" customFormat="1" customHeight="1" ht="17.25">
      <c r="A60" s="327"/>
      <c r="C60" s="215"/>
      <c r="D60" s="2172">
        <v>7</v>
      </c>
      <c r="E60" s="2175" t="s">
        <v>217</v>
      </c>
      <c r="F60" s="2151" t="s">
        <v>19</v>
      </c>
      <c r="G60" s="2175"/>
      <c r="H60" s="2154"/>
      <c r="I60" s="2156"/>
      <c r="J60" s="2158"/>
      <c r="K60" s="2143"/>
      <c r="L60" s="2143"/>
      <c r="M60" s="2143"/>
      <c r="N60" s="2145"/>
      <c r="O60" s="2143"/>
      <c r="P60" s="2143"/>
      <c r="Q60" s="2143"/>
      <c r="R60" s="2148"/>
      <c r="S60" s="2143"/>
      <c r="T60" s="1426"/>
      <c r="U60" s="1426"/>
      <c r="V60" s="1425"/>
      <c r="W60" s="1302"/>
      <c r="X60" s="1273"/>
      <c r="Y60" s="1273"/>
      <c r="Z60" s="1273"/>
      <c r="AA60" s="1273"/>
      <c r="AB60" s="1273"/>
      <c r="AC60" s="1273" t="s">
        <v>218</v>
      </c>
      <c r="AD60" s="1273" t="s">
        <v>219</v>
      </c>
      <c r="AE60" s="1273" t="s">
        <v>220</v>
      </c>
      <c r="AF60" s="1273" t="s">
        <v>221</v>
      </c>
      <c r="AG60" s="1273" t="s">
        <v>222</v>
      </c>
      <c r="AH60" s="1273" t="str">
        <f>IF($E$60=0,"",$E$60)</f>
        <v>Плата за услуги по поддержанию резервной тепловой мощности при отсутствии потребления тепловой энергии</v>
      </c>
      <c r="AI60" s="1273" t="str">
        <f>IF($G$60=0,"",$G$60)</f>
        <v/>
      </c>
      <c r="AJ60" s="1273" t="str">
        <f>IF($J$60=0,"",$J$60)</f>
        <v/>
      </c>
      <c r="AK60" s="1273" t="str">
        <f>IF($K$60="нет","без дифференциации",IF($N$60=0,"",$N$60))</f>
        <v/>
      </c>
      <c r="AL60" s="1273" t="str">
        <f>IF($O$60="нет","без дифференциации",IF($R$60=0,"",$R$60))</f>
        <v/>
      </c>
      <c r="AM60" s="1273" t="str">
        <f>IF($S$60="нет","без дифференциации",IF($V$60=0,"",$V$60))</f>
        <v/>
      </c>
      <c r="AN60" s="1778">
        <f>$I$60</f>
        <v>0</v>
      </c>
      <c r="AO60" s="1273" t="str">
        <f>$I$60&amp;"."&amp;$M$60</f>
        <v>.</v>
      </c>
      <c r="AP60" s="1265" t="str">
        <f>$I$60&amp;"."&amp;$M$60&amp;"."&amp;$Q$60</f>
        <v>..</v>
      </c>
      <c r="AQ60" s="1265" t="str">
        <f>$I$60&amp;"."&amp;$M$60&amp;"."&amp;$Q$60&amp;"."&amp;$U$60</f>
        <v>...</v>
      </c>
      <c r="AR60" s="1314">
        <v>0</v>
      </c>
    </row>
    <row s="1859" customFormat="1" customHeight="1" ht="17.25">
      <c r="A61" s="327"/>
      <c r="C61" s="326"/>
      <c r="D61" s="2173"/>
      <c r="E61" s="2176"/>
      <c r="F61" s="2152"/>
      <c r="G61" s="2176"/>
      <c r="H61" s="2155"/>
      <c r="I61" s="2157"/>
      <c r="J61" s="2159"/>
      <c r="K61" s="2144"/>
      <c r="L61" s="2144"/>
      <c r="M61" s="2144"/>
      <c r="N61" s="2146"/>
      <c r="O61" s="2144"/>
      <c r="P61" s="2144"/>
      <c r="Q61" s="2144"/>
      <c r="R61" s="2147"/>
      <c r="S61" s="2144"/>
      <c r="T61" s="1303"/>
      <c r="U61" s="1303"/>
      <c r="V61" s="1303"/>
      <c r="W61" s="1304"/>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314">
        <v>0</v>
      </c>
    </row>
    <row s="1859" customFormat="1" customHeight="1" ht="17.25">
      <c r="A62" s="327"/>
      <c r="C62" s="326"/>
      <c r="D62" s="2173"/>
      <c r="E62" s="2176"/>
      <c r="F62" s="2152"/>
      <c r="G62" s="2176"/>
      <c r="H62" s="2155"/>
      <c r="I62" s="2157"/>
      <c r="J62" s="2160"/>
      <c r="K62" s="2144"/>
      <c r="L62" s="2144"/>
      <c r="M62" s="2144"/>
      <c r="N62" s="2147"/>
      <c r="O62" s="2144"/>
      <c r="P62" s="1424"/>
      <c r="Q62" s="1303"/>
      <c r="R62" s="1303"/>
      <c r="S62" s="335"/>
      <c r="T62" s="335"/>
      <c r="U62" s="335"/>
      <c r="V62" s="335"/>
      <c r="W62" s="1304"/>
      <c r="X62" s="1265"/>
      <c r="Y62" s="1265"/>
      <c r="Z62" s="1265"/>
      <c r="AA62" s="1265"/>
      <c r="AB62" s="1265"/>
      <c r="AC62" s="1265"/>
      <c r="AD62" s="1265"/>
      <c r="AE62" s="1265"/>
      <c r="AF62" s="1265"/>
      <c r="AG62" s="1265"/>
      <c r="AH62" s="1265"/>
      <c r="AI62" s="1265"/>
      <c r="AJ62" s="1265"/>
      <c r="AK62" s="1265"/>
      <c r="AL62" s="1265"/>
      <c r="AM62" s="1265"/>
      <c r="AN62" s="1265"/>
      <c r="AO62" s="1265"/>
      <c r="AP62" s="1265"/>
      <c r="AQ62" s="1265"/>
      <c r="AR62" s="1314">
        <v>0</v>
      </c>
    </row>
    <row s="1859" customFormat="1" customHeight="1" ht="17.25">
      <c r="A63" s="327"/>
      <c r="C63" s="215"/>
      <c r="D63" s="2173"/>
      <c r="E63" s="2176"/>
      <c r="F63" s="2152"/>
      <c r="G63" s="2176"/>
      <c r="H63" s="2155"/>
      <c r="I63" s="2157"/>
      <c r="J63" s="2160"/>
      <c r="K63" s="2144"/>
      <c r="L63" s="1303"/>
      <c r="M63" s="1303"/>
      <c r="N63" s="1303"/>
      <c r="O63" s="1303"/>
      <c r="P63" s="1303"/>
      <c r="Q63" s="1303"/>
      <c r="R63" s="1303"/>
      <c r="S63" s="335"/>
      <c r="T63" s="335"/>
      <c r="U63" s="335"/>
      <c r="V63" s="335"/>
      <c r="W63" s="1304"/>
      <c r="Y63" s="1273"/>
      <c r="Z63" s="1273"/>
      <c r="AA63" s="1273"/>
      <c r="AB63" s="1273"/>
      <c r="AC63" s="1273"/>
      <c r="AD63" s="1273"/>
      <c r="AE63" s="1273"/>
      <c r="AF63" s="1273"/>
      <c r="AG63" s="1273"/>
      <c r="AH63" s="1273"/>
      <c r="AI63" s="1273"/>
      <c r="AJ63" s="1273"/>
      <c r="AK63" s="1273"/>
      <c r="AL63" s="1273"/>
      <c r="AM63" s="1273"/>
      <c r="AN63" s="1273"/>
      <c r="AO63" s="1273"/>
      <c r="AP63" s="1273"/>
      <c r="AQ63" s="1273"/>
      <c r="AR63" s="1332">
        <v>0</v>
      </c>
    </row>
    <row s="1859" customFormat="1" customHeight="1" ht="17.25">
      <c r="A64" s="327"/>
      <c r="C64" s="326"/>
      <c r="D64" s="2174"/>
      <c r="E64" s="2177"/>
      <c r="F64" s="2153"/>
      <c r="G64" s="2177"/>
      <c r="H64" s="1305"/>
      <c r="I64" s="1306"/>
      <c r="J64" s="1306"/>
      <c r="K64" s="1306"/>
      <c r="L64" s="1306"/>
      <c r="M64" s="1306"/>
      <c r="N64" s="1306"/>
      <c r="O64" s="1306"/>
      <c r="P64" s="1306"/>
      <c r="Q64" s="1306"/>
      <c r="R64" s="1306"/>
      <c r="S64" s="1307"/>
      <c r="T64" s="1307"/>
      <c r="U64" s="1307"/>
      <c r="V64" s="1307"/>
      <c r="W64" s="1308"/>
      <c r="X64" s="1265"/>
      <c r="Y64" s="1265"/>
      <c r="Z64" s="1265"/>
      <c r="AA64" s="1265"/>
      <c r="AB64" s="1265"/>
      <c r="AC64" s="1265"/>
      <c r="AD64" s="1265"/>
      <c r="AE64" s="1265"/>
      <c r="AF64" s="1265"/>
      <c r="AG64" s="1265"/>
      <c r="AH64" s="1265"/>
      <c r="AI64" s="1265"/>
      <c r="AJ64" s="1265"/>
      <c r="AK64" s="1265"/>
      <c r="AL64" s="1265"/>
      <c r="AM64" s="1265"/>
      <c r="AN64" s="1265"/>
      <c r="AO64" s="1265"/>
      <c r="AP64" s="1265"/>
      <c r="AQ64" s="1265"/>
      <c r="AR64" s="1314">
        <v>0</v>
      </c>
    </row>
    <row s="1859" customFormat="1" customHeight="1" ht="17.25">
      <c r="A65" s="327"/>
      <c r="C65" s="215"/>
      <c r="D65" s="2141">
        <v>8</v>
      </c>
      <c r="E65" s="2149" t="s">
        <v>223</v>
      </c>
      <c r="F65" s="2151" t="s">
        <v>19</v>
      </c>
      <c r="G65" s="2149"/>
      <c r="H65" s="2154"/>
      <c r="I65" s="2156"/>
      <c r="J65" s="2158"/>
      <c r="K65" s="2143"/>
      <c r="L65" s="2143"/>
      <c r="M65" s="2143"/>
      <c r="N65" s="2145"/>
      <c r="O65" s="2143"/>
      <c r="P65" s="2143"/>
      <c r="Q65" s="2143"/>
      <c r="R65" s="2148"/>
      <c r="S65" s="2143"/>
      <c r="T65" s="1476"/>
      <c r="U65" s="1476"/>
      <c r="V65" s="1478"/>
      <c r="W65" s="1302"/>
      <c r="X65" s="1273"/>
      <c r="Y65" s="1273"/>
      <c r="Z65" s="1273"/>
      <c r="AA65" s="1273"/>
      <c r="AB65" s="1273"/>
      <c r="AC65" s="1273" t="s">
        <v>224</v>
      </c>
      <c r="AD65" s="1273" t="s">
        <v>225</v>
      </c>
      <c r="AE65" s="1273" t="s">
        <v>226</v>
      </c>
      <c r="AF65" s="1273" t="s">
        <v>227</v>
      </c>
      <c r="AG65" s="1273" t="s">
        <v>228</v>
      </c>
      <c r="AH65" s="1273" t="str">
        <f>IF($E$65=0,"",$E$65)</f>
        <v>Плата за подключение (технологическое присоединение) к системе теплоснабжения</v>
      </c>
      <c r="AI65" s="1273" t="str">
        <f>IF($G$65=0,"",$G$65)</f>
        <v/>
      </c>
      <c r="AJ65" s="1273" t="str">
        <f>IF($J$65=0,"",$J$65)</f>
        <v/>
      </c>
      <c r="AK65" s="1273" t="str">
        <f>IF($K$65="нет","без дифференциации",IF($N$65=0,"",$N$65))</f>
        <v/>
      </c>
      <c r="AL65" s="1273" t="str">
        <f>IF($O$65="нет","без дифференциации",IF($R$65=0,"",$R$65))</f>
        <v/>
      </c>
      <c r="AM65" s="1273" t="str">
        <f>IF($S$65="нет","без дифференциации",IF($V$65=0,"",$V$65))</f>
        <v/>
      </c>
      <c r="AN65" s="1778">
        <f>$I$65</f>
        <v>0</v>
      </c>
      <c r="AO65" s="1273" t="str">
        <f>$I$65&amp;"."&amp;$M$65</f>
        <v>.</v>
      </c>
      <c r="AP65" s="1265" t="str">
        <f>$I$65&amp;"."&amp;$M$65&amp;"."&amp;$Q$65</f>
        <v>..</v>
      </c>
      <c r="AQ65" s="1265" t="str">
        <f>$I$65&amp;"."&amp;$M$65&amp;"."&amp;$Q$65&amp;"."&amp;$U$65</f>
        <v>...</v>
      </c>
      <c r="AR65" s="1314">
        <v>0</v>
      </c>
    </row>
    <row s="1859" customFormat="1" customHeight="1" ht="17.25">
      <c r="A66" s="327"/>
      <c r="C66" s="326"/>
      <c r="D66" s="2141"/>
      <c r="E66" s="2149"/>
      <c r="F66" s="2152"/>
      <c r="G66" s="2149"/>
      <c r="H66" s="2155"/>
      <c r="I66" s="2157"/>
      <c r="J66" s="2159"/>
      <c r="K66" s="2144"/>
      <c r="L66" s="2144"/>
      <c r="M66" s="2144"/>
      <c r="N66" s="2146"/>
      <c r="O66" s="2144"/>
      <c r="P66" s="2144"/>
      <c r="Q66" s="2144"/>
      <c r="R66" s="2147"/>
      <c r="S66" s="2144"/>
      <c r="T66" s="1303"/>
      <c r="U66" s="1303"/>
      <c r="V66" s="1303"/>
      <c r="W66" s="1304"/>
      <c r="X66" s="1265"/>
      <c r="Y66" s="1265"/>
      <c r="Z66" s="1265"/>
      <c r="AA66" s="1265"/>
      <c r="AB66" s="1265"/>
      <c r="AC66" s="1265"/>
      <c r="AD66" s="1265"/>
      <c r="AE66" s="1265"/>
      <c r="AF66" s="1265"/>
      <c r="AG66" s="1265"/>
      <c r="AH66" s="1265"/>
      <c r="AI66" s="1265"/>
      <c r="AJ66" s="1265"/>
      <c r="AK66" s="1265"/>
      <c r="AL66" s="1265"/>
      <c r="AM66" s="1265"/>
      <c r="AN66" s="1265"/>
      <c r="AO66" s="1265"/>
      <c r="AP66" s="1265"/>
      <c r="AQ66" s="1265"/>
      <c r="AR66" s="1314">
        <v>0</v>
      </c>
    </row>
    <row s="1859" customFormat="1" customHeight="1" ht="17.25">
      <c r="A67" s="327"/>
      <c r="C67" s="326"/>
      <c r="D67" s="2142"/>
      <c r="E67" s="2150"/>
      <c r="F67" s="2152"/>
      <c r="G67" s="2150"/>
      <c r="H67" s="2155"/>
      <c r="I67" s="2157"/>
      <c r="J67" s="2160"/>
      <c r="K67" s="2144"/>
      <c r="L67" s="2144"/>
      <c r="M67" s="2144"/>
      <c r="N67" s="2147"/>
      <c r="O67" s="2144"/>
      <c r="P67" s="1477"/>
      <c r="Q67" s="1303"/>
      <c r="R67" s="1303"/>
      <c r="S67" s="335"/>
      <c r="T67" s="335"/>
      <c r="U67" s="335"/>
      <c r="V67" s="335"/>
      <c r="W67" s="1304"/>
      <c r="X67" s="1265"/>
      <c r="Y67" s="1265"/>
      <c r="Z67" s="1265"/>
      <c r="AA67" s="1265"/>
      <c r="AB67" s="1265"/>
      <c r="AC67" s="1265"/>
      <c r="AD67" s="1265"/>
      <c r="AE67" s="1265"/>
      <c r="AF67" s="1265"/>
      <c r="AG67" s="1265"/>
      <c r="AH67" s="1265"/>
      <c r="AI67" s="1265"/>
      <c r="AJ67" s="1265"/>
      <c r="AK67" s="1265"/>
      <c r="AL67" s="1265"/>
      <c r="AM67" s="1265"/>
      <c r="AN67" s="1265"/>
      <c r="AO67" s="1265"/>
      <c r="AP67" s="1265"/>
      <c r="AQ67" s="1265"/>
      <c r="AR67" s="1314">
        <v>0</v>
      </c>
    </row>
    <row s="1859" customFormat="1" customHeight="1" ht="17.25">
      <c r="A68" s="327"/>
      <c r="C68" s="215"/>
      <c r="D68" s="2142"/>
      <c r="E68" s="2150"/>
      <c r="F68" s="2152"/>
      <c r="G68" s="2150"/>
      <c r="H68" s="2155"/>
      <c r="I68" s="2157"/>
      <c r="J68" s="2160"/>
      <c r="K68" s="2144"/>
      <c r="L68" s="1303"/>
      <c r="M68" s="1303"/>
      <c r="N68" s="1303"/>
      <c r="O68" s="1303"/>
      <c r="P68" s="1303"/>
      <c r="Q68" s="1303"/>
      <c r="R68" s="1303"/>
      <c r="S68" s="335"/>
      <c r="T68" s="335"/>
      <c r="U68" s="335"/>
      <c r="V68" s="335"/>
      <c r="W68" s="1304"/>
      <c r="Y68" s="1273"/>
      <c r="Z68" s="1273"/>
      <c r="AA68" s="1273"/>
      <c r="AB68" s="1273"/>
      <c r="AC68" s="1273"/>
      <c r="AD68" s="1273"/>
      <c r="AE68" s="1273"/>
      <c r="AF68" s="1273"/>
      <c r="AG68" s="1273"/>
      <c r="AH68" s="1273"/>
      <c r="AI68" s="1273"/>
      <c r="AJ68" s="1273"/>
      <c r="AK68" s="1273"/>
      <c r="AL68" s="1273"/>
      <c r="AM68" s="1273"/>
      <c r="AN68" s="1273"/>
      <c r="AO68" s="1273"/>
      <c r="AP68" s="1273"/>
      <c r="AQ68" s="1273"/>
      <c r="AR68" s="1332">
        <v>0</v>
      </c>
    </row>
    <row s="1859" customFormat="1" customHeight="1" ht="17.25">
      <c r="A69" s="327"/>
      <c r="C69" s="326"/>
      <c r="D69" s="2142"/>
      <c r="E69" s="2150"/>
      <c r="F69" s="2153"/>
      <c r="G69" s="2150"/>
      <c r="H69" s="1305"/>
      <c r="I69" s="1306"/>
      <c r="J69" s="1306"/>
      <c r="K69" s="1306"/>
      <c r="L69" s="1306"/>
      <c r="M69" s="1306"/>
      <c r="N69" s="1306"/>
      <c r="O69" s="1306"/>
      <c r="P69" s="1306"/>
      <c r="Q69" s="1306"/>
      <c r="R69" s="1306"/>
      <c r="S69" s="1307"/>
      <c r="T69" s="1307"/>
      <c r="U69" s="1307"/>
      <c r="V69" s="1307"/>
      <c r="W69" s="1308"/>
      <c r="X69" s="1265"/>
      <c r="Y69" s="1265"/>
      <c r="Z69" s="1265"/>
      <c r="AA69" s="1265"/>
      <c r="AB69" s="1265"/>
      <c r="AC69" s="1265"/>
      <c r="AD69" s="1265"/>
      <c r="AE69" s="1265"/>
      <c r="AF69" s="1265"/>
      <c r="AG69" s="1265"/>
      <c r="AH69" s="1265"/>
      <c r="AI69" s="1265"/>
      <c r="AJ69" s="1265"/>
      <c r="AK69" s="1265"/>
      <c r="AL69" s="1265"/>
      <c r="AM69" s="1265"/>
      <c r="AN69" s="1265"/>
      <c r="AO69" s="1265"/>
      <c r="AP69" s="1265"/>
      <c r="AQ69" s="1265"/>
      <c r="AR69" s="1314">
        <v>0</v>
      </c>
    </row>
    <row s="1859" customFormat="1" customHeight="1" ht="17.25">
      <c r="A70" s="327"/>
      <c r="C70" s="215"/>
      <c r="D70" s="2141">
        <v>9</v>
      </c>
      <c r="E70" s="2149" t="s">
        <v>229</v>
      </c>
      <c r="F70" s="2151" t="s">
        <v>19</v>
      </c>
      <c r="G70" s="2149"/>
      <c r="H70" s="2154"/>
      <c r="I70" s="2156"/>
      <c r="J70" s="2158"/>
      <c r="K70" s="2143"/>
      <c r="L70" s="2143"/>
      <c r="M70" s="2143"/>
      <c r="N70" s="2145"/>
      <c r="O70" s="2143"/>
      <c r="P70" s="2143"/>
      <c r="Q70" s="2143"/>
      <c r="R70" s="2148"/>
      <c r="S70" s="2143"/>
      <c r="T70" s="1937"/>
      <c r="U70" s="1937"/>
      <c r="V70" s="1939"/>
      <c r="W70" s="1302"/>
      <c r="X70" s="1273"/>
      <c r="Y70" s="1273"/>
      <c r="Z70" s="1273"/>
      <c r="AA70" s="1273"/>
      <c r="AB70" s="1273"/>
      <c r="AC70" s="1273" t="s">
        <v>230</v>
      </c>
      <c r="AD70" s="1273" t="s">
        <v>231</v>
      </c>
      <c r="AE70" s="1273" t="s">
        <v>232</v>
      </c>
      <c r="AF70" s="1273" t="s">
        <v>233</v>
      </c>
      <c r="AG70" s="1273" t="s">
        <v>234</v>
      </c>
      <c r="AH70" s="1273" t="str">
        <f>IF($E$70=0,"",$E$70)</f>
        <v>Плата за подключение (технологическое присоединение) к системе теплоснабжения (индивидуальная)</v>
      </c>
      <c r="AI70" s="1273" t="str">
        <f>IF($G$70=0,"",$G$70)</f>
        <v/>
      </c>
      <c r="AJ70" s="1273" t="str">
        <f>IF($J$70=0,"",$J$70)</f>
        <v/>
      </c>
      <c r="AK70" s="1273" t="str">
        <f>IF($K$70="нет","без дифференциации",IF($N$70=0,"",$N$70))</f>
        <v/>
      </c>
      <c r="AL70" s="1273" t="str">
        <f>IF($O$70="нет","без дифференциации",IF($R$70=0,"",$R$70))</f>
        <v/>
      </c>
      <c r="AM70" s="1273" t="str">
        <f>IF($S$70="нет","без дифференциации",IF($V$70=0,"",$V$70))</f>
        <v/>
      </c>
      <c r="AN70" s="1778">
        <f>$I$70</f>
        <v>0</v>
      </c>
      <c r="AO70" s="1273" t="str">
        <f>$I$70&amp;"."&amp;$M$70</f>
        <v>.</v>
      </c>
      <c r="AP70" s="1272" t="str">
        <f>$I$70&amp;"."&amp;$M$70&amp;"."&amp;$Q$70</f>
        <v>..</v>
      </c>
      <c r="AQ70" s="1272" t="str">
        <f>$I$70&amp;"."&amp;$M$70&amp;"."&amp;$Q$70&amp;"."&amp;$U$70</f>
        <v>...</v>
      </c>
      <c r="AR70" s="1473">
        <v>0</v>
      </c>
    </row>
    <row s="1859" customFormat="1" customHeight="1" ht="17.25">
      <c r="A71" s="327"/>
      <c r="C71" s="326"/>
      <c r="D71" s="2141"/>
      <c r="E71" s="2149"/>
      <c r="F71" s="2152"/>
      <c r="G71" s="2149"/>
      <c r="H71" s="2155"/>
      <c r="I71" s="2157"/>
      <c r="J71" s="2159"/>
      <c r="K71" s="2144"/>
      <c r="L71" s="2144"/>
      <c r="M71" s="2144"/>
      <c r="N71" s="2146"/>
      <c r="O71" s="2144"/>
      <c r="P71" s="2144"/>
      <c r="Q71" s="2144"/>
      <c r="R71" s="2147"/>
      <c r="S71" s="2144"/>
      <c r="T71" s="1940"/>
      <c r="U71" s="1940"/>
      <c r="V71" s="1940"/>
      <c r="W71" s="1941"/>
      <c r="X71" s="1272"/>
      <c r="Y71" s="1272"/>
      <c r="Z71" s="1272"/>
      <c r="AA71" s="1272"/>
      <c r="AB71" s="1272"/>
      <c r="AC71" s="1272"/>
      <c r="AD71" s="1272"/>
      <c r="AE71" s="1272"/>
      <c r="AF71" s="1272"/>
      <c r="AG71" s="1272"/>
      <c r="AH71" s="1272"/>
      <c r="AI71" s="1272"/>
      <c r="AJ71" s="1272"/>
      <c r="AK71" s="1272"/>
      <c r="AL71" s="1272"/>
      <c r="AM71" s="1272"/>
      <c r="AN71" s="1272"/>
      <c r="AO71" s="1272"/>
      <c r="AP71" s="1272"/>
      <c r="AQ71" s="1272"/>
      <c r="AR71" s="1473">
        <v>0</v>
      </c>
    </row>
    <row s="1859" customFormat="1" customHeight="1" ht="17.25">
      <c r="A72" s="327"/>
      <c r="C72" s="326"/>
      <c r="D72" s="2142"/>
      <c r="E72" s="2150"/>
      <c r="F72" s="2152"/>
      <c r="G72" s="2150"/>
      <c r="H72" s="2155"/>
      <c r="I72" s="2157"/>
      <c r="J72" s="2160"/>
      <c r="K72" s="2144"/>
      <c r="L72" s="2144"/>
      <c r="M72" s="2144"/>
      <c r="N72" s="2147"/>
      <c r="O72" s="2144"/>
      <c r="P72" s="1938"/>
      <c r="Q72" s="1940"/>
      <c r="R72" s="1940"/>
      <c r="S72" s="335"/>
      <c r="T72" s="335"/>
      <c r="U72" s="335"/>
      <c r="V72" s="335"/>
      <c r="W72" s="1941"/>
      <c r="X72" s="1272"/>
      <c r="Y72" s="1272"/>
      <c r="Z72" s="1272"/>
      <c r="AA72" s="1272"/>
      <c r="AB72" s="1272"/>
      <c r="AC72" s="1272"/>
      <c r="AD72" s="1272"/>
      <c r="AE72" s="1272"/>
      <c r="AF72" s="1272"/>
      <c r="AG72" s="1272"/>
      <c r="AH72" s="1272"/>
      <c r="AI72" s="1272"/>
      <c r="AJ72" s="1272"/>
      <c r="AK72" s="1272"/>
      <c r="AL72" s="1272"/>
      <c r="AM72" s="1272"/>
      <c r="AN72" s="1272"/>
      <c r="AO72" s="1272"/>
      <c r="AP72" s="1272"/>
      <c r="AQ72" s="1272"/>
      <c r="AR72" s="1473">
        <v>0</v>
      </c>
    </row>
    <row s="1859" customFormat="1" customHeight="1" ht="17.25">
      <c r="A73" s="327"/>
      <c r="C73" s="215"/>
      <c r="D73" s="2142"/>
      <c r="E73" s="2150"/>
      <c r="F73" s="2152"/>
      <c r="G73" s="2150"/>
      <c r="H73" s="2155"/>
      <c r="I73" s="2157"/>
      <c r="J73" s="2160"/>
      <c r="K73" s="2144"/>
      <c r="L73" s="1940"/>
      <c r="M73" s="1940"/>
      <c r="N73" s="1940"/>
      <c r="O73" s="1940"/>
      <c r="P73" s="1940"/>
      <c r="Q73" s="1940"/>
      <c r="R73" s="1940"/>
      <c r="S73" s="335"/>
      <c r="T73" s="335"/>
      <c r="U73" s="335"/>
      <c r="V73" s="335"/>
      <c r="W73" s="1941"/>
      <c r="Y73" s="1273"/>
      <c r="Z73" s="1273"/>
      <c r="AA73" s="1273"/>
      <c r="AB73" s="1273"/>
      <c r="AC73" s="1273"/>
      <c r="AD73" s="1273"/>
      <c r="AE73" s="1273"/>
      <c r="AF73" s="1273"/>
      <c r="AG73" s="1273"/>
      <c r="AH73" s="1273"/>
      <c r="AI73" s="1273"/>
      <c r="AJ73" s="1273"/>
      <c r="AK73" s="1273"/>
      <c r="AL73" s="1273"/>
      <c r="AM73" s="1273"/>
      <c r="AN73" s="1273"/>
      <c r="AO73" s="1273"/>
      <c r="AP73" s="1273"/>
      <c r="AQ73" s="1273"/>
      <c r="AR73" s="1473">
        <v>0</v>
      </c>
    </row>
    <row s="1859" customFormat="1" customHeight="1" ht="17.25">
      <c r="A74" s="327"/>
      <c r="C74" s="326"/>
      <c r="D74" s="2142"/>
      <c r="E74" s="2150"/>
      <c r="F74" s="2153"/>
      <c r="G74" s="2150"/>
      <c r="H74" s="1305"/>
      <c r="I74" s="1942"/>
      <c r="J74" s="1942"/>
      <c r="K74" s="1942"/>
      <c r="L74" s="1942"/>
      <c r="M74" s="1942"/>
      <c r="N74" s="1942"/>
      <c r="O74" s="1942"/>
      <c r="P74" s="1942"/>
      <c r="Q74" s="1942"/>
      <c r="R74" s="1942"/>
      <c r="S74" s="1307"/>
      <c r="T74" s="1307"/>
      <c r="U74" s="1307"/>
      <c r="V74" s="1307"/>
      <c r="W74" s="1943"/>
      <c r="X74" s="1272"/>
      <c r="Y74" s="1272"/>
      <c r="Z74" s="1272"/>
      <c r="AA74" s="1272"/>
      <c r="AB74" s="1272"/>
      <c r="AC74" s="1272"/>
      <c r="AD74" s="1272"/>
      <c r="AE74" s="1272"/>
      <c r="AF74" s="1272"/>
      <c r="AG74" s="1272"/>
      <c r="AH74" s="1272"/>
      <c r="AI74" s="1272"/>
      <c r="AJ74" s="1272"/>
      <c r="AK74" s="1272"/>
      <c r="AL74" s="1272"/>
      <c r="AM74" s="1272"/>
      <c r="AN74" s="1272"/>
      <c r="AO74" s="1272"/>
      <c r="AP74" s="1272"/>
      <c r="AQ74" s="1272"/>
      <c r="AR74" s="1473">
        <v>0</v>
      </c>
    </row>
    <row s="1859" customFormat="1" customHeight="1" ht="17.25" hidden="1">
      <c r="A75" s="327"/>
      <c r="C75" s="215"/>
      <c r="D75" s="2141">
        <v>10</v>
      </c>
      <c r="E75" s="2149" t="s">
        <v>235</v>
      </c>
      <c r="F75" s="2151" t="s">
        <v>19</v>
      </c>
      <c r="G75" s="2149"/>
      <c r="H75" s="2154"/>
      <c r="I75" s="2156"/>
      <c r="J75" s="2158"/>
      <c r="K75" s="2143"/>
      <c r="L75" s="2143"/>
      <c r="M75" s="2143"/>
      <c r="N75" s="2145"/>
      <c r="O75" s="2143"/>
      <c r="P75" s="2143"/>
      <c r="Q75" s="2143"/>
      <c r="R75" s="2148"/>
      <c r="S75" s="2143"/>
      <c r="T75" s="1937"/>
      <c r="U75" s="1937"/>
      <c r="V75" s="1939"/>
      <c r="W75" s="1302"/>
      <c r="X75" s="1273"/>
      <c r="Y75" s="1273"/>
      <c r="Z75" s="1273"/>
      <c r="AA75" s="1273"/>
      <c r="AB75" s="1273"/>
      <c r="AC75" s="1273" t="s">
        <v>236</v>
      </c>
      <c r="AD75" s="1273" t="s">
        <v>237</v>
      </c>
      <c r="AE75" s="1273" t="s">
        <v>238</v>
      </c>
      <c r="AF75" s="1273" t="s">
        <v>239</v>
      </c>
      <c r="AG75" s="1273" t="s">
        <v>240</v>
      </c>
      <c r="AH75" s="1273" t="str">
        <f>IF($E$75=0,"",$E$75)</f>
        <v>Предельный уровень цены на тепловую энергию (мощность), поставляемую теплоснабжающими организациями потребителям</v>
      </c>
      <c r="AI75" s="1273" t="str">
        <f>IF($G$75=0,"",$G$75)</f>
        <v/>
      </c>
      <c r="AJ75" s="1273" t="str">
        <f>IF($J$75=0,"",$J$75)</f>
        <v/>
      </c>
      <c r="AK75" s="1273" t="str">
        <f>IF($K$75="нет","без дифференциации",IF($N$75=0,"",$N$75))</f>
        <v/>
      </c>
      <c r="AL75" s="1273" t="str">
        <f>IF($O$75="нет","без дифференциации",IF($R$75=0,"",$R$75))</f>
        <v/>
      </c>
      <c r="AM75" s="1273" t="str">
        <f>IF($S$75="нет","без дифференциации",IF($V$75=0,"",$V$75))</f>
        <v/>
      </c>
      <c r="AN75" s="1778">
        <f>$I$75</f>
        <v>0</v>
      </c>
      <c r="AO75" s="1273" t="str">
        <f>$I$75&amp;"."&amp;$M$75</f>
        <v>.</v>
      </c>
      <c r="AP75" s="1272" t="str">
        <f>$I$75&amp;"."&amp;$M$75&amp;"."&amp;$Q$75</f>
        <v>..</v>
      </c>
      <c r="AQ75" s="1272" t="str">
        <f>$I$75&amp;"."&amp;$M$75&amp;"."&amp;$Q$75&amp;"."&amp;$U$75</f>
        <v>...</v>
      </c>
      <c r="AR75" s="1473">
        <v>0</v>
      </c>
    </row>
    <row s="1859" customFormat="1" customHeight="1" ht="17.25" hidden="1">
      <c r="A76" s="327"/>
      <c r="C76" s="326"/>
      <c r="D76" s="2141"/>
      <c r="E76" s="2149"/>
      <c r="F76" s="2152"/>
      <c r="G76" s="2149"/>
      <c r="H76" s="2155"/>
      <c r="I76" s="2157"/>
      <c r="J76" s="2159"/>
      <c r="K76" s="2144"/>
      <c r="L76" s="2144"/>
      <c r="M76" s="2144"/>
      <c r="N76" s="2146"/>
      <c r="O76" s="2144"/>
      <c r="P76" s="2144"/>
      <c r="Q76" s="2144"/>
      <c r="R76" s="2147"/>
      <c r="S76" s="2144"/>
      <c r="T76" s="1940"/>
      <c r="U76" s="1940"/>
      <c r="V76" s="1940"/>
      <c r="W76" s="1941"/>
      <c r="X76" s="1272"/>
      <c r="Y76" s="1272"/>
      <c r="Z76" s="1272"/>
      <c r="AA76" s="1272"/>
      <c r="AB76" s="1272"/>
      <c r="AC76" s="1272"/>
      <c r="AD76" s="1272"/>
      <c r="AE76" s="1272"/>
      <c r="AF76" s="1272"/>
      <c r="AG76" s="1272"/>
      <c r="AH76" s="1272"/>
      <c r="AI76" s="1272"/>
      <c r="AJ76" s="1272"/>
      <c r="AK76" s="1272"/>
      <c r="AL76" s="1272"/>
      <c r="AM76" s="1272"/>
      <c r="AN76" s="1272"/>
      <c r="AO76" s="1272"/>
      <c r="AP76" s="1272"/>
      <c r="AQ76" s="1272"/>
      <c r="AR76" s="1473">
        <v>0</v>
      </c>
    </row>
    <row s="1859" customFormat="1" customHeight="1" ht="17.25" hidden="1">
      <c r="A77" s="327"/>
      <c r="C77" s="326"/>
      <c r="D77" s="2142"/>
      <c r="E77" s="2150"/>
      <c r="F77" s="2152"/>
      <c r="G77" s="2150"/>
      <c r="H77" s="2155"/>
      <c r="I77" s="2157"/>
      <c r="J77" s="2160"/>
      <c r="K77" s="2144"/>
      <c r="L77" s="2144"/>
      <c r="M77" s="2144"/>
      <c r="N77" s="2147"/>
      <c r="O77" s="2144"/>
      <c r="P77" s="1938"/>
      <c r="Q77" s="1940"/>
      <c r="R77" s="1940"/>
      <c r="S77" s="335"/>
      <c r="T77" s="335"/>
      <c r="U77" s="335"/>
      <c r="V77" s="335"/>
      <c r="W77" s="1941"/>
      <c r="X77" s="1272"/>
      <c r="Y77" s="1272"/>
      <c r="Z77" s="1272"/>
      <c r="AA77" s="1272"/>
      <c r="AB77" s="1272"/>
      <c r="AC77" s="1272"/>
      <c r="AD77" s="1272"/>
      <c r="AE77" s="1272"/>
      <c r="AF77" s="1272"/>
      <c r="AG77" s="1272"/>
      <c r="AH77" s="1272"/>
      <c r="AI77" s="1272"/>
      <c r="AJ77" s="1272"/>
      <c r="AK77" s="1272"/>
      <c r="AL77" s="1272"/>
      <c r="AM77" s="1272"/>
      <c r="AN77" s="1272"/>
      <c r="AO77" s="1272"/>
      <c r="AP77" s="1272"/>
      <c r="AQ77" s="1272"/>
      <c r="AR77" s="1473">
        <v>0</v>
      </c>
    </row>
    <row s="1859" customFormat="1" customHeight="1" ht="17.25" hidden="1">
      <c r="A78" s="327"/>
      <c r="C78" s="215"/>
      <c r="D78" s="2142"/>
      <c r="E78" s="2150"/>
      <c r="F78" s="2152"/>
      <c r="G78" s="2150"/>
      <c r="H78" s="2155"/>
      <c r="I78" s="2157"/>
      <c r="J78" s="2160"/>
      <c r="K78" s="2144"/>
      <c r="L78" s="1940"/>
      <c r="M78" s="1940"/>
      <c r="N78" s="1940"/>
      <c r="O78" s="1940"/>
      <c r="P78" s="1940"/>
      <c r="Q78" s="1940"/>
      <c r="R78" s="1940"/>
      <c r="S78" s="335"/>
      <c r="T78" s="335"/>
      <c r="U78" s="335"/>
      <c r="V78" s="335"/>
      <c r="W78" s="1941"/>
      <c r="Y78" s="1273"/>
      <c r="Z78" s="1273"/>
      <c r="AA78" s="1273"/>
      <c r="AB78" s="1273"/>
      <c r="AC78" s="1273"/>
      <c r="AD78" s="1273"/>
      <c r="AE78" s="1273"/>
      <c r="AF78" s="1273"/>
      <c r="AG78" s="1273"/>
      <c r="AH78" s="1273"/>
      <c r="AI78" s="1273"/>
      <c r="AJ78" s="1273"/>
      <c r="AK78" s="1273"/>
      <c r="AL78" s="1273"/>
      <c r="AM78" s="1273"/>
      <c r="AN78" s="1273"/>
      <c r="AO78" s="1273"/>
      <c r="AP78" s="1273"/>
      <c r="AQ78" s="1273"/>
      <c r="AR78" s="1473">
        <v>0</v>
      </c>
    </row>
    <row s="1859" customFormat="1" customHeight="1" ht="17.25" hidden="1">
      <c r="A79" s="327"/>
      <c r="C79" s="326"/>
      <c r="D79" s="2142"/>
      <c r="E79" s="2150"/>
      <c r="F79" s="2153"/>
      <c r="G79" s="2150"/>
      <c r="H79" s="1305"/>
      <c r="I79" s="1942"/>
      <c r="J79" s="1942"/>
      <c r="K79" s="1942"/>
      <c r="L79" s="1942"/>
      <c r="M79" s="1942"/>
      <c r="N79" s="1942"/>
      <c r="O79" s="1942"/>
      <c r="P79" s="1942"/>
      <c r="Q79" s="1942"/>
      <c r="R79" s="1942"/>
      <c r="S79" s="1307"/>
      <c r="T79" s="1307"/>
      <c r="U79" s="1307"/>
      <c r="V79" s="1307"/>
      <c r="W79" s="1943"/>
      <c r="X79" s="1272"/>
      <c r="Y79" s="1272"/>
      <c r="Z79" s="1272"/>
      <c r="AA79" s="1272"/>
      <c r="AB79" s="1272"/>
      <c r="AC79" s="1272"/>
      <c r="AD79" s="1272"/>
      <c r="AE79" s="1272"/>
      <c r="AF79" s="1272"/>
      <c r="AG79" s="1272"/>
      <c r="AH79" s="1272"/>
      <c r="AI79" s="1272"/>
      <c r="AJ79" s="1272"/>
      <c r="AK79" s="1272"/>
      <c r="AL79" s="1272"/>
      <c r="AM79" s="1272"/>
      <c r="AN79" s="1272"/>
      <c r="AO79" s="1272"/>
      <c r="AP79" s="1272"/>
      <c r="AQ79" s="1272"/>
      <c r="AR79" s="1473">
        <v>0</v>
      </c>
    </row>
    <row customHeight="1" ht="11.25">
      <c r="AR80" s="110">
        <v>0</v>
      </c>
    </row>
    <row customHeight="1" ht="11.25">
      <c r="E81" s="2180" t="s">
        <v>241</v>
      </c>
      <c r="F81" s="2180"/>
      <c r="G81" s="2180"/>
      <c r="H81" s="2180"/>
      <c r="I81" s="2180"/>
      <c r="J81" s="2180"/>
      <c r="K81" s="2180"/>
      <c r="L81" s="2180"/>
      <c r="M81" s="2180"/>
      <c r="N81" s="2180"/>
      <c r="O81" s="2180"/>
      <c r="P81" s="2180"/>
      <c r="Q81" s="2180"/>
      <c r="R81" s="2180"/>
      <c r="S81" s="2180"/>
      <c r="T81" s="2180"/>
      <c r="U81" s="2180"/>
      <c r="V81" s="2180"/>
      <c r="W81" s="2180"/>
      <c r="AR81" s="110">
        <v>0</v>
      </c>
    </row>
    <row customHeight="1" ht="36.75">
      <c r="E82" s="2178" t="s">
        <v>242</v>
      </c>
      <c r="F82" s="2178"/>
      <c r="G82" s="2179"/>
      <c r="H82" s="2179"/>
      <c r="I82" s="2179"/>
      <c r="J82" s="2179"/>
      <c r="K82" s="2179"/>
      <c r="L82" s="2179"/>
      <c r="M82" s="2179"/>
      <c r="N82" s="2179"/>
      <c r="O82" s="2179"/>
      <c r="P82" s="2179"/>
      <c r="Q82" s="2179"/>
      <c r="R82" s="2179"/>
      <c r="S82" s="2179"/>
      <c r="T82" s="2179"/>
      <c r="U82" s="2179"/>
      <c r="V82" s="2179"/>
      <c r="W82" s="2179"/>
      <c r="AR82" s="110">
        <v>0</v>
      </c>
    </row>
    <row customHeight="1" ht="28.5">
      <c r="E83" s="2178" t="s">
        <v>243</v>
      </c>
      <c r="F83" s="2178"/>
      <c r="G83" s="2179"/>
      <c r="H83" s="2179"/>
      <c r="I83" s="2179"/>
      <c r="J83" s="2179"/>
      <c r="K83" s="2179"/>
      <c r="L83" s="2179"/>
      <c r="M83" s="2179"/>
      <c r="N83" s="2179"/>
      <c r="O83" s="2179"/>
      <c r="P83" s="2179"/>
      <c r="Q83" s="2179"/>
      <c r="R83" s="2179"/>
      <c r="S83" s="2179"/>
      <c r="T83" s="2179"/>
      <c r="U83" s="2179"/>
      <c r="V83" s="2179"/>
      <c r="W83" s="2179"/>
      <c r="AR83" s="110">
        <v>0</v>
      </c>
    </row>
    <row customHeight="1" ht="27">
      <c r="E84" s="2178" t="s">
        <v>244</v>
      </c>
      <c r="F84" s="2178"/>
      <c r="G84" s="2179"/>
      <c r="H84" s="2179"/>
      <c r="I84" s="2179"/>
      <c r="J84" s="2179"/>
      <c r="K84" s="2179"/>
      <c r="L84" s="2179"/>
      <c r="M84" s="2179"/>
      <c r="N84" s="2179"/>
      <c r="O84" s="2179"/>
      <c r="P84" s="2179"/>
      <c r="Q84" s="2179"/>
      <c r="R84" s="2179"/>
      <c r="S84" s="2179"/>
      <c r="T84" s="2179"/>
      <c r="U84" s="2179"/>
      <c r="V84" s="2179"/>
      <c r="W84" s="2179"/>
      <c r="AR84" s="110">
        <v>0</v>
      </c>
    </row>
    <row customHeight="1" ht="17.25">
      <c r="E85" s="2178" t="s">
        <v>245</v>
      </c>
      <c r="F85" s="2178"/>
      <c r="G85" s="2179"/>
      <c r="H85" s="2179"/>
      <c r="I85" s="2179"/>
      <c r="J85" s="2179"/>
      <c r="K85" s="2179"/>
      <c r="L85" s="2179"/>
      <c r="M85" s="2179"/>
      <c r="N85" s="2179"/>
      <c r="O85" s="2179"/>
      <c r="P85" s="2179"/>
      <c r="Q85" s="2179"/>
      <c r="R85" s="2179"/>
      <c r="S85" s="2179"/>
      <c r="T85" s="2179"/>
      <c r="U85" s="2179"/>
      <c r="V85" s="2179"/>
      <c r="W85" s="2179"/>
      <c r="AR85" s="110">
        <v>0</v>
      </c>
    </row>
    <row customHeight="1" ht="15">
      <c r="E86" s="346"/>
      <c r="F86" s="1291"/>
      <c r="G86" s="163"/>
      <c r="H86" s="163"/>
      <c r="I86" s="163"/>
      <c r="J86" s="163"/>
      <c r="K86" s="163"/>
      <c r="L86" s="163"/>
      <c r="M86" s="163"/>
      <c r="N86" s="163"/>
      <c r="O86" s="163"/>
      <c r="P86" s="163"/>
      <c r="Q86" s="163"/>
      <c r="R86" s="163"/>
      <c r="S86" s="163"/>
      <c r="T86" s="163"/>
      <c r="U86" s="163"/>
      <c r="V86" s="163"/>
      <c r="W86" s="163"/>
      <c r="AR86" s="110">
        <v>0</v>
      </c>
    </row>
    <row customHeight="1" ht="15">
      <c r="E87" s="2180" t="s">
        <v>246</v>
      </c>
      <c r="F87" s="2180"/>
      <c r="G87" s="2180"/>
      <c r="H87" s="2180"/>
      <c r="I87" s="2180"/>
      <c r="J87" s="2180"/>
      <c r="K87" s="2180"/>
      <c r="L87" s="2180"/>
      <c r="M87" s="2180"/>
      <c r="N87" s="2180"/>
      <c r="O87" s="2180"/>
      <c r="P87" s="2180"/>
      <c r="Q87" s="2180"/>
      <c r="R87" s="2180"/>
      <c r="S87" s="2180"/>
      <c r="T87" s="2180"/>
      <c r="U87" s="2180"/>
      <c r="V87" s="2180"/>
      <c r="W87" s="2180"/>
      <c r="AR87" s="110">
        <v>0</v>
      </c>
    </row>
    <row customHeight="1" ht="17.25">
      <c r="E88" s="2178" t="s">
        <v>247</v>
      </c>
      <c r="F88" s="2178"/>
      <c r="G88" s="2179"/>
      <c r="H88" s="2179"/>
      <c r="I88" s="2179"/>
      <c r="J88" s="2179"/>
      <c r="K88" s="2179"/>
      <c r="L88" s="2179"/>
      <c r="M88" s="2179"/>
      <c r="N88" s="2179"/>
      <c r="O88" s="2179"/>
      <c r="P88" s="2179"/>
      <c r="Q88" s="2179"/>
      <c r="R88" s="2179"/>
      <c r="S88" s="2179"/>
      <c r="T88" s="2179"/>
      <c r="U88" s="2179"/>
      <c r="V88" s="2179"/>
      <c r="W88" s="2179"/>
      <c r="AR88" s="110">
        <v>0</v>
      </c>
    </row>
    <row customHeight="1" ht="17.25">
      <c r="E89" s="2178" t="s">
        <v>248</v>
      </c>
      <c r="F89" s="2178"/>
      <c r="G89" s="2179"/>
      <c r="H89" s="2179"/>
      <c r="I89" s="2179"/>
      <c r="J89" s="2179"/>
      <c r="K89" s="2179"/>
      <c r="L89" s="2179"/>
      <c r="M89" s="2179"/>
      <c r="N89" s="2179"/>
      <c r="O89" s="2179"/>
      <c r="P89" s="2179"/>
      <c r="Q89" s="2179"/>
      <c r="R89" s="2179"/>
      <c r="S89" s="2179"/>
      <c r="T89" s="2179"/>
      <c r="U89" s="2179"/>
      <c r="V89" s="2179"/>
      <c r="W89" s="2179"/>
      <c r="AR89" s="110">
        <v>0</v>
      </c>
    </row>
    <row s="1859" customFormat="1" customHeight="1" ht="11.25" hidden="1">
      <c r="A90" s="283"/>
      <c r="B90" s="283"/>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215"/>
      <c r="D91" s="2141">
        <v>1</v>
      </c>
      <c r="E91" s="2149" t="s">
        <v>249</v>
      </c>
      <c r="F91" s="2151" t="s">
        <v>19</v>
      </c>
      <c r="G91" s="2149"/>
      <c r="H91" s="2154"/>
      <c r="I91" s="2156"/>
      <c r="J91" s="2158"/>
      <c r="K91" s="2143"/>
      <c r="L91" s="2143"/>
      <c r="M91" s="2143"/>
      <c r="N91" s="2145"/>
      <c r="O91" s="2143"/>
      <c r="P91" s="2143"/>
      <c r="Q91" s="2143"/>
      <c r="R91" s="2148"/>
      <c r="S91" s="2143"/>
      <c r="T91" s="1476"/>
      <c r="U91" s="1476"/>
      <c r="V91" s="1478"/>
      <c r="W91" s="1302"/>
      <c r="Y91" s="1273"/>
      <c r="Z91" s="1273"/>
      <c r="AA91" s="1273"/>
      <c r="AB91" s="1273"/>
      <c r="AC91" s="1273" t="s">
        <v>250</v>
      </c>
      <c r="AD91" s="1273" t="s">
        <v>251</v>
      </c>
      <c r="AE91" s="1273" t="s">
        <v>252</v>
      </c>
      <c r="AF91" s="1273" t="s">
        <v>253</v>
      </c>
      <c r="AG91" s="1273"/>
      <c r="AH91" s="1273" t="str">
        <f>IF($E$91=0,"",$E$91)</f>
        <v>Тариф на питьевую воду (питьевое водоснабжение)</v>
      </c>
      <c r="AI91" s="1273" t="str">
        <f>IF($G$91=0,"",$G$91)</f>
        <v/>
      </c>
      <c r="AJ91" s="1273" t="str">
        <f>IF($J$91=0,"",$J$91)</f>
        <v/>
      </c>
      <c r="AK91" s="1273" t="str">
        <f>IF($K$91="нет","без дифференциации",IF($N$91=0,"",$N$91))</f>
        <v/>
      </c>
      <c r="AL91" s="1273" t="str">
        <f>IF($O$91="нет","без дифференциации",IF($R$91=0,"",$R$91))</f>
        <v/>
      </c>
      <c r="AM91" s="1273" t="str">
        <f>IF($S$91="нет","без дифференциации",IF($V$91=0,"",$V$91))</f>
        <v/>
      </c>
      <c r="AN91" s="1273">
        <f>$I$91</f>
        <v>0</v>
      </c>
      <c r="AO91" s="1273" t="str">
        <f>$I$91&amp;"."&amp;$M$91</f>
        <v>.</v>
      </c>
      <c r="AP91" s="1273" t="str">
        <f>$I$91&amp;"."&amp;$M$91&amp;"."&amp;$Q$91</f>
        <v>..</v>
      </c>
      <c r="AQ91" s="1273" t="str">
        <f>$I$91&amp;"."&amp;$M$91&amp;"."&amp;$Q$91&amp;"."&amp;$U$91</f>
        <v>...</v>
      </c>
      <c r="AR91" s="1356">
        <v>0</v>
      </c>
    </row>
    <row s="1859" customFormat="1" customHeight="1" ht="17.25" hidden="1">
      <c r="A92" s="327"/>
      <c r="C92" s="326"/>
      <c r="D92" s="2141"/>
      <c r="E92" s="2149"/>
      <c r="F92" s="2152"/>
      <c r="G92" s="2149"/>
      <c r="H92" s="2155"/>
      <c r="I92" s="2157"/>
      <c r="J92" s="2159"/>
      <c r="K92" s="2144"/>
      <c r="L92" s="2144"/>
      <c r="M92" s="2144"/>
      <c r="N92" s="2146"/>
      <c r="O92" s="2144"/>
      <c r="P92" s="2144"/>
      <c r="Q92" s="2144"/>
      <c r="R92" s="2147"/>
      <c r="S92" s="2144"/>
      <c r="T92" s="1303"/>
      <c r="U92" s="1303"/>
      <c r="V92" s="1303"/>
      <c r="W92" s="1304"/>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215"/>
      <c r="D93" s="2141"/>
      <c r="E93" s="2149"/>
      <c r="F93" s="2152"/>
      <c r="G93" s="2149"/>
      <c r="H93" s="2155"/>
      <c r="I93" s="2157"/>
      <c r="J93" s="2160"/>
      <c r="K93" s="2144"/>
      <c r="L93" s="2144"/>
      <c r="M93" s="2144"/>
      <c r="N93" s="2147"/>
      <c r="O93" s="2144"/>
      <c r="P93" s="1477"/>
      <c r="Q93" s="1303"/>
      <c r="R93" s="1303"/>
      <c r="S93" s="335"/>
      <c r="T93" s="335"/>
      <c r="U93" s="335"/>
      <c r="V93" s="335"/>
      <c r="W93" s="1304"/>
      <c r="Y93" s="1273"/>
      <c r="Z93" s="1273"/>
      <c r="AA93" s="1273"/>
      <c r="AB93" s="1273"/>
      <c r="AC93" s="1273"/>
      <c r="AD93" s="1273"/>
      <c r="AE93" s="1273"/>
      <c r="AF93" s="1273"/>
      <c r="AG93" s="1273"/>
      <c r="AH93" s="1273"/>
      <c r="AI93" s="1273"/>
      <c r="AJ93" s="1273"/>
      <c r="AK93" s="1273"/>
      <c r="AL93" s="1273"/>
      <c r="AM93" s="1273"/>
      <c r="AN93" s="1273"/>
      <c r="AO93" s="1273"/>
      <c r="AP93" s="1273"/>
      <c r="AQ93" s="1273"/>
      <c r="AR93" s="1447">
        <v>0</v>
      </c>
    </row>
    <row s="1859" customFormat="1" customHeight="1" ht="17.25" hidden="1">
      <c r="A94" s="327"/>
      <c r="C94" s="326"/>
      <c r="D94" s="2141"/>
      <c r="E94" s="2149"/>
      <c r="F94" s="2152"/>
      <c r="G94" s="2149"/>
      <c r="H94" s="2155"/>
      <c r="I94" s="2157"/>
      <c r="J94" s="2160"/>
      <c r="K94" s="2144"/>
      <c r="L94" s="1303"/>
      <c r="M94" s="1303"/>
      <c r="N94" s="1303"/>
      <c r="O94" s="1303"/>
      <c r="P94" s="1303"/>
      <c r="Q94" s="1303"/>
      <c r="R94" s="1303"/>
      <c r="S94" s="335"/>
      <c r="T94" s="335"/>
      <c r="U94" s="335"/>
      <c r="V94" s="335"/>
      <c r="W94" s="1304"/>
      <c r="Y94" s="1265"/>
      <c r="Z94" s="1265"/>
      <c r="AA94" s="1265"/>
      <c r="AB94" s="1265"/>
      <c r="AC94" s="1265"/>
      <c r="AD94" s="1265"/>
      <c r="AE94" s="1265"/>
      <c r="AF94" s="1265"/>
      <c r="AG94" s="1265"/>
      <c r="AH94" s="1265"/>
      <c r="AI94" s="1265"/>
      <c r="AJ94" s="1265"/>
      <c r="AK94" s="1265"/>
      <c r="AL94" s="1265"/>
      <c r="AM94" s="1265"/>
      <c r="AN94" s="1265"/>
      <c r="AO94" s="1265"/>
      <c r="AP94" s="1265"/>
      <c r="AQ94" s="1265"/>
      <c r="AR94" s="1447">
        <v>0</v>
      </c>
    </row>
    <row s="1859" customFormat="1" customHeight="1" ht="17.25" hidden="1">
      <c r="A95" s="327"/>
      <c r="C95" s="326"/>
      <c r="D95" s="2142"/>
      <c r="E95" s="2150"/>
      <c r="F95" s="2153"/>
      <c r="G95" s="2150"/>
      <c r="H95" s="1305"/>
      <c r="I95" s="1306"/>
      <c r="J95" s="1306"/>
      <c r="K95" s="1306"/>
      <c r="L95" s="1306"/>
      <c r="M95" s="1306"/>
      <c r="N95" s="1306"/>
      <c r="O95" s="1306"/>
      <c r="P95" s="1306"/>
      <c r="Q95" s="1306"/>
      <c r="R95" s="1306"/>
      <c r="S95" s="1307"/>
      <c r="T95" s="1307"/>
      <c r="U95" s="1307"/>
      <c r="V95" s="1307"/>
      <c r="W95" s="1308"/>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215"/>
      <c r="D96" s="2141">
        <v>2</v>
      </c>
      <c r="E96" s="2149" t="s">
        <v>254</v>
      </c>
      <c r="F96" s="2151" t="s">
        <v>19</v>
      </c>
      <c r="G96" s="2149"/>
      <c r="H96" s="2154"/>
      <c r="I96" s="2156"/>
      <c r="J96" s="2158"/>
      <c r="K96" s="2143"/>
      <c r="L96" s="2143"/>
      <c r="M96" s="2143"/>
      <c r="N96" s="2145"/>
      <c r="O96" s="2143"/>
      <c r="P96" s="2143"/>
      <c r="Q96" s="2143"/>
      <c r="R96" s="2148"/>
      <c r="S96" s="2143"/>
      <c r="T96" s="1449"/>
      <c r="U96" s="1449"/>
      <c r="V96" s="1451"/>
      <c r="W96" s="1302"/>
      <c r="X96" s="1273"/>
      <c r="Y96" s="1273"/>
      <c r="Z96" s="1273"/>
      <c r="AA96" s="1273"/>
      <c r="AB96" s="1273"/>
      <c r="AC96" s="1273" t="s">
        <v>255</v>
      </c>
      <c r="AD96" s="1273" t="s">
        <v>256</v>
      </c>
      <c r="AE96" s="1273" t="s">
        <v>257</v>
      </c>
      <c r="AF96" s="1273" t="s">
        <v>258</v>
      </c>
      <c r="AG96" s="1273"/>
      <c r="AH96" s="1273" t="str">
        <f>IF($E$96=0,"",$E$96)</f>
        <v>Тариф на техническую воду</v>
      </c>
      <c r="AI96" s="1273" t="str">
        <f>IF($G$96=0,"",$G$96)</f>
        <v/>
      </c>
      <c r="AJ96" s="1273" t="str">
        <f>IF($J$96=0,"",$J$96)</f>
        <v/>
      </c>
      <c r="AK96" s="1273" t="str">
        <f>IF($K$96="нет","без дифференциации",IF($N$96=0,"",$N$96))</f>
        <v/>
      </c>
      <c r="AL96" s="1273" t="str">
        <f>IF($O$96="нет","без дифференциации",IF($R$96=0,"",$R$96))</f>
        <v/>
      </c>
      <c r="AM96" s="1273" t="str">
        <f>IF($S$96="нет","без дифференциации",IF($V$96=0,"",$V$96))</f>
        <v/>
      </c>
      <c r="AN96" s="1778">
        <f>$I$96</f>
        <v>0</v>
      </c>
      <c r="AO96" s="1273" t="str">
        <f>$I$96&amp;"."&amp;$M$96</f>
        <v>.</v>
      </c>
      <c r="AP96" s="1265" t="str">
        <f>$I$96&amp;"."&amp;$M$96&amp;"."&amp;$Q$96</f>
        <v>..</v>
      </c>
      <c r="AQ96" s="1265" t="str">
        <f>$I$96&amp;"."&amp;$M$96&amp;"."&amp;$Q$96&amp;"."&amp;$U$96</f>
        <v>...</v>
      </c>
      <c r="AR96" s="1356">
        <v>0</v>
      </c>
    </row>
    <row s="1859" customFormat="1" customHeight="1" ht="17.25" hidden="1">
      <c r="A97" s="327"/>
      <c r="C97" s="326"/>
      <c r="D97" s="2141"/>
      <c r="E97" s="2149"/>
      <c r="F97" s="2152"/>
      <c r="G97" s="2149"/>
      <c r="H97" s="2155"/>
      <c r="I97" s="2157"/>
      <c r="J97" s="2159"/>
      <c r="K97" s="2144"/>
      <c r="L97" s="2144"/>
      <c r="M97" s="2144"/>
      <c r="N97" s="2146"/>
      <c r="O97" s="2144"/>
      <c r="P97" s="2144"/>
      <c r="Q97" s="2144"/>
      <c r="R97" s="2147"/>
      <c r="S97" s="2144"/>
      <c r="T97" s="1303"/>
      <c r="U97" s="1303"/>
      <c r="V97" s="1303"/>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2"/>
      <c r="G98" s="2150"/>
      <c r="H98" s="2155"/>
      <c r="I98" s="2157"/>
      <c r="J98" s="2160"/>
      <c r="K98" s="2144"/>
      <c r="L98" s="2144"/>
      <c r="M98" s="2144"/>
      <c r="N98" s="2147"/>
      <c r="O98" s="2144"/>
      <c r="P98" s="1450"/>
      <c r="Q98" s="1303"/>
      <c r="R98" s="1303"/>
      <c r="S98" s="335"/>
      <c r="T98" s="335"/>
      <c r="U98" s="335"/>
      <c r="V98" s="335"/>
      <c r="W98" s="1304"/>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326"/>
      <c r="D99" s="2142"/>
      <c r="E99" s="2150"/>
      <c r="F99" s="2152"/>
      <c r="G99" s="2150"/>
      <c r="H99" s="2155"/>
      <c r="I99" s="2157"/>
      <c r="J99" s="2160"/>
      <c r="K99" s="2144"/>
      <c r="L99" s="1303"/>
      <c r="M99" s="1303"/>
      <c r="N99" s="1303"/>
      <c r="O99" s="1303"/>
      <c r="P99" s="1303"/>
      <c r="Q99" s="1303"/>
      <c r="R99" s="1303"/>
      <c r="S99" s="335"/>
      <c r="T99" s="335"/>
      <c r="U99" s="335"/>
      <c r="V99" s="335"/>
      <c r="W99" s="1304"/>
      <c r="X99" s="1265"/>
      <c r="Y99" s="1265"/>
      <c r="Z99" s="1265"/>
      <c r="AA99" s="1265"/>
      <c r="AB99" s="1265"/>
      <c r="AC99" s="1265"/>
      <c r="AD99" s="1265"/>
      <c r="AE99" s="1265"/>
      <c r="AF99" s="1265"/>
      <c r="AG99" s="1265"/>
      <c r="AH99" s="1265"/>
      <c r="AI99" s="1265"/>
      <c r="AJ99" s="1265"/>
      <c r="AK99" s="1265"/>
      <c r="AL99" s="1265"/>
      <c r="AM99" s="1265"/>
      <c r="AN99" s="1265"/>
      <c r="AO99" s="1265"/>
      <c r="AP99" s="1265"/>
      <c r="AQ99" s="1265"/>
      <c r="AR99" s="1356">
        <v>0</v>
      </c>
    </row>
    <row s="1859" customFormat="1" customHeight="1" ht="17.25" hidden="1">
      <c r="A100" s="327"/>
      <c r="C100" s="326"/>
      <c r="D100" s="2142"/>
      <c r="E100" s="2150"/>
      <c r="F100" s="2153"/>
      <c r="G100" s="2150"/>
      <c r="H100" s="1305"/>
      <c r="I100" s="1306"/>
      <c r="J100" s="1306"/>
      <c r="K100" s="1306"/>
      <c r="L100" s="1306"/>
      <c r="M100" s="1306"/>
      <c r="N100" s="1306"/>
      <c r="O100" s="1306"/>
      <c r="P100" s="1306"/>
      <c r="Q100" s="1306"/>
      <c r="R100" s="1306"/>
      <c r="S100" s="1307"/>
      <c r="T100" s="1307"/>
      <c r="U100" s="1307"/>
      <c r="V100" s="1307"/>
      <c r="W100" s="1308"/>
      <c r="X100" s="1265"/>
      <c r="Y100" s="1265"/>
      <c r="Z100" s="1265"/>
      <c r="AA100" s="1265"/>
      <c r="AB100" s="1265"/>
      <c r="AC100" s="1265"/>
      <c r="AD100" s="1265"/>
      <c r="AE100" s="1265"/>
      <c r="AF100" s="1265"/>
      <c r="AG100" s="1265"/>
      <c r="AH100" s="1265"/>
      <c r="AI100" s="1265"/>
      <c r="AJ100" s="1265"/>
      <c r="AK100" s="1265"/>
      <c r="AL100" s="1265"/>
      <c r="AM100" s="1265"/>
      <c r="AN100" s="1265"/>
      <c r="AO100" s="1265"/>
      <c r="AP100" s="1265"/>
      <c r="AQ100" s="1265"/>
      <c r="AR100" s="1356">
        <v>0</v>
      </c>
    </row>
    <row s="1859" customFormat="1" customHeight="1" ht="17.25" hidden="1">
      <c r="A101" s="327"/>
      <c r="C101" s="215"/>
      <c r="D101" s="2141">
        <v>3</v>
      </c>
      <c r="E101" s="2149" t="s">
        <v>259</v>
      </c>
      <c r="F101" s="2151" t="s">
        <v>19</v>
      </c>
      <c r="G101" s="2149"/>
      <c r="H101" s="2154"/>
      <c r="I101" s="2156"/>
      <c r="J101" s="2158"/>
      <c r="K101" s="2143"/>
      <c r="L101" s="2143"/>
      <c r="M101" s="2143"/>
      <c r="N101" s="2145"/>
      <c r="O101" s="2143"/>
      <c r="P101" s="2143"/>
      <c r="Q101" s="2143"/>
      <c r="R101" s="2148"/>
      <c r="S101" s="2143"/>
      <c r="T101" s="1449"/>
      <c r="U101" s="1449"/>
      <c r="V101" s="1451"/>
      <c r="W101" s="1302"/>
      <c r="X101" s="1273"/>
      <c r="Y101" s="1273"/>
      <c r="Z101" s="1273"/>
      <c r="AA101" s="1273"/>
      <c r="AB101" s="1273"/>
      <c r="AC101" s="1273" t="s">
        <v>260</v>
      </c>
      <c r="AD101" s="1273" t="s">
        <v>261</v>
      </c>
      <c r="AE101" s="1273" t="s">
        <v>262</v>
      </c>
      <c r="AF101" s="1273" t="s">
        <v>263</v>
      </c>
      <c r="AG101" s="1273"/>
      <c r="AH101" s="1273" t="str">
        <f>IF($E$101=0,"",$E$101)</f>
        <v>Тариф на транспортировку воды</v>
      </c>
      <c r="AI101" s="1273" t="str">
        <f>IF($G$101=0,"",$G$101)</f>
        <v/>
      </c>
      <c r="AJ101" s="1273" t="str">
        <f>IF($J$101=0,"",$J$101)</f>
        <v/>
      </c>
      <c r="AK101" s="1273" t="str">
        <f>IF($K$101="нет","без дифференциации",IF($N$101=0,"",$N$101))</f>
        <v/>
      </c>
      <c r="AL101" s="1273" t="str">
        <f>IF($O$101="нет","без дифференциации",IF($R$101=0,"",$R$101))</f>
        <v/>
      </c>
      <c r="AM101" s="1273" t="str">
        <f>IF($S$101="нет","без дифференциации",IF($V$101=0,"",$V$101))</f>
        <v/>
      </c>
      <c r="AN101" s="1778">
        <f>$I$101</f>
        <v>0</v>
      </c>
      <c r="AO101" s="1273" t="str">
        <f>$I$101&amp;"."&amp;$M$101</f>
        <v>.</v>
      </c>
      <c r="AP101" s="1265" t="str">
        <f>$I$101&amp;"."&amp;$M$101&amp;"."&amp;$Q$101</f>
        <v>..</v>
      </c>
      <c r="AQ101" s="1265" t="str">
        <f>$I$101&amp;"."&amp;$M$101&amp;"."&amp;$Q$101&amp;"."&amp;$U$101</f>
        <v>...</v>
      </c>
      <c r="AR101" s="1356">
        <v>0</v>
      </c>
    </row>
    <row s="1859" customFormat="1" customHeight="1" ht="17.25" hidden="1">
      <c r="A102" s="327"/>
      <c r="C102" s="326"/>
      <c r="D102" s="2141"/>
      <c r="E102" s="2149"/>
      <c r="F102" s="2152"/>
      <c r="G102" s="2149"/>
      <c r="H102" s="2155"/>
      <c r="I102" s="2157"/>
      <c r="J102" s="2159"/>
      <c r="K102" s="2144"/>
      <c r="L102" s="2144"/>
      <c r="M102" s="2144"/>
      <c r="N102" s="2146"/>
      <c r="O102" s="2144"/>
      <c r="P102" s="2144"/>
      <c r="Q102" s="2144"/>
      <c r="R102" s="2147"/>
      <c r="S102" s="2144"/>
      <c r="T102" s="1303"/>
      <c r="U102" s="1303"/>
      <c r="V102" s="1303"/>
      <c r="W102" s="1304"/>
      <c r="X102" s="1265"/>
      <c r="Y102" s="1265"/>
      <c r="Z102" s="1265"/>
      <c r="AA102" s="1265"/>
      <c r="AB102" s="1265"/>
      <c r="AC102" s="1265"/>
      <c r="AD102" s="1265"/>
      <c r="AE102" s="1265"/>
      <c r="AF102" s="1265"/>
      <c r="AG102" s="1265"/>
      <c r="AH102" s="1265"/>
      <c r="AI102" s="1265"/>
      <c r="AJ102" s="1265"/>
      <c r="AK102" s="1265"/>
      <c r="AL102" s="1265"/>
      <c r="AM102" s="1265"/>
      <c r="AN102" s="1265"/>
      <c r="AO102" s="1265"/>
      <c r="AP102" s="1265"/>
      <c r="AQ102" s="1265"/>
      <c r="AR102" s="1356">
        <v>0</v>
      </c>
    </row>
    <row s="1859" customFormat="1" customHeight="1" ht="17.25" hidden="1">
      <c r="A103" s="327"/>
      <c r="C103" s="326"/>
      <c r="D103" s="2142"/>
      <c r="E103" s="2150"/>
      <c r="F103" s="2152"/>
      <c r="G103" s="2150"/>
      <c r="H103" s="2155"/>
      <c r="I103" s="2157"/>
      <c r="J103" s="2160"/>
      <c r="K103" s="2144"/>
      <c r="L103" s="2144"/>
      <c r="M103" s="2144"/>
      <c r="N103" s="2147"/>
      <c r="O103" s="2144"/>
      <c r="P103" s="1450"/>
      <c r="Q103" s="1303"/>
      <c r="R103" s="1303"/>
      <c r="S103" s="335"/>
      <c r="T103" s="335"/>
      <c r="U103" s="335"/>
      <c r="V103" s="335"/>
      <c r="W103" s="1304"/>
      <c r="X103" s="1265"/>
      <c r="Y103" s="1265"/>
      <c r="Z103" s="1265"/>
      <c r="AA103" s="1265"/>
      <c r="AB103" s="1265"/>
      <c r="AC103" s="1265"/>
      <c r="AD103" s="1265"/>
      <c r="AE103" s="1265"/>
      <c r="AF103" s="1265"/>
      <c r="AG103" s="1265"/>
      <c r="AH103" s="1265"/>
      <c r="AI103" s="1265"/>
      <c r="AJ103" s="1265"/>
      <c r="AK103" s="1265"/>
      <c r="AL103" s="1265"/>
      <c r="AM103" s="1265"/>
      <c r="AN103" s="1265"/>
      <c r="AO103" s="1265"/>
      <c r="AP103" s="1265"/>
      <c r="AQ103" s="1265"/>
      <c r="AR103" s="1356">
        <v>0</v>
      </c>
    </row>
    <row s="1859" customFormat="1" customHeight="1" ht="17.25" hidden="1">
      <c r="A104" s="327"/>
      <c r="C104" s="326"/>
      <c r="D104" s="2142"/>
      <c r="E104" s="2150"/>
      <c r="F104" s="2152"/>
      <c r="G104" s="2150"/>
      <c r="H104" s="2155"/>
      <c r="I104" s="2157"/>
      <c r="J104" s="2160"/>
      <c r="K104" s="2144"/>
      <c r="L104" s="1303"/>
      <c r="M104" s="1303"/>
      <c r="N104" s="1303"/>
      <c r="O104" s="1303"/>
      <c r="P104" s="1303"/>
      <c r="Q104" s="1303"/>
      <c r="R104" s="1303"/>
      <c r="S104" s="335"/>
      <c r="T104" s="335"/>
      <c r="U104" s="335"/>
      <c r="V104" s="335"/>
      <c r="W104" s="1304"/>
      <c r="X104" s="1265"/>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356">
        <v>0</v>
      </c>
    </row>
    <row s="1859" customFormat="1" customHeight="1" ht="17.25" hidden="1">
      <c r="A105" s="327"/>
      <c r="C105" s="326"/>
      <c r="D105" s="2142"/>
      <c r="E105" s="2150"/>
      <c r="F105" s="2153"/>
      <c r="G105" s="2150"/>
      <c r="H105" s="1305"/>
      <c r="I105" s="1306"/>
      <c r="J105" s="1306"/>
      <c r="K105" s="1306"/>
      <c r="L105" s="1306"/>
      <c r="M105" s="1306"/>
      <c r="N105" s="1306"/>
      <c r="O105" s="1306"/>
      <c r="P105" s="1306"/>
      <c r="Q105" s="1306"/>
      <c r="R105" s="1306"/>
      <c r="S105" s="1307"/>
      <c r="T105" s="1307"/>
      <c r="U105" s="1307"/>
      <c r="V105" s="1307"/>
      <c r="W105" s="1308"/>
      <c r="X105" s="1265"/>
      <c r="Y105" s="1265"/>
      <c r="Z105" s="1265"/>
      <c r="AA105" s="1265"/>
      <c r="AB105" s="1265"/>
      <c r="AC105" s="1265"/>
      <c r="AD105" s="1265"/>
      <c r="AE105" s="1265"/>
      <c r="AF105" s="1265"/>
      <c r="AG105" s="1265"/>
      <c r="AH105" s="1265"/>
      <c r="AI105" s="1265"/>
      <c r="AJ105" s="1265"/>
      <c r="AK105" s="1265"/>
      <c r="AL105" s="1265"/>
      <c r="AM105" s="1265"/>
      <c r="AN105" s="1265"/>
      <c r="AO105" s="1265"/>
      <c r="AP105" s="1265"/>
      <c r="AQ105" s="1265"/>
      <c r="AR105" s="1356">
        <v>0</v>
      </c>
    </row>
    <row s="1859" customFormat="1" customHeight="1" ht="17.25" hidden="1">
      <c r="A106" s="327"/>
      <c r="C106" s="215"/>
      <c r="D106" s="2141">
        <v>4</v>
      </c>
      <c r="E106" s="2149" t="s">
        <v>264</v>
      </c>
      <c r="F106" s="2151" t="s">
        <v>19</v>
      </c>
      <c r="G106" s="2149"/>
      <c r="H106" s="2154"/>
      <c r="I106" s="2156"/>
      <c r="J106" s="2158"/>
      <c r="K106" s="2143"/>
      <c r="L106" s="2143"/>
      <c r="M106" s="2143"/>
      <c r="N106" s="2145"/>
      <c r="O106" s="2143"/>
      <c r="P106" s="2143"/>
      <c r="Q106" s="2143"/>
      <c r="R106" s="2148"/>
      <c r="S106" s="2143"/>
      <c r="T106" s="1449"/>
      <c r="U106" s="1449"/>
      <c r="V106" s="1451"/>
      <c r="W106" s="1302"/>
      <c r="X106" s="1273"/>
      <c r="Y106" s="1273"/>
      <c r="Z106" s="1273"/>
      <c r="AA106" s="1273"/>
      <c r="AB106" s="1273"/>
      <c r="AC106" s="1273" t="s">
        <v>265</v>
      </c>
      <c r="AD106" s="1273" t="s">
        <v>266</v>
      </c>
      <c r="AE106" s="1273" t="s">
        <v>267</v>
      </c>
      <c r="AF106" s="1273" t="s">
        <v>268</v>
      </c>
      <c r="AG106" s="1273"/>
      <c r="AH106" s="1273" t="str">
        <f>IF($E$106=0,"",$E$106)</f>
        <v>Тариф на подвоз воды</v>
      </c>
      <c r="AI106" s="1273" t="str">
        <f>IF($G$106=0,"",$G$106)</f>
        <v/>
      </c>
      <c r="AJ106" s="1273" t="str">
        <f>IF($J$106=0,"",$J$106)</f>
        <v/>
      </c>
      <c r="AK106" s="1273" t="str">
        <f>IF($K$106="нет","без дифференциации",IF($N$106=0,"",$N$106))</f>
        <v/>
      </c>
      <c r="AL106" s="1273" t="str">
        <f>IF($O$106="нет","без дифференциации",IF($R$106=0,"",$R$106))</f>
        <v/>
      </c>
      <c r="AM106" s="1273" t="str">
        <f>IF($S$106="нет","без дифференциации",IF($V$106=0,"",$V$106))</f>
        <v/>
      </c>
      <c r="AN106" s="1778">
        <f>$I$106</f>
        <v>0</v>
      </c>
      <c r="AO106" s="1273" t="str">
        <f>$I$106&amp;"."&amp;$M$106</f>
        <v>.</v>
      </c>
      <c r="AP106" s="1265" t="str">
        <f>$I$106&amp;"."&amp;$M$106&amp;"."&amp;$Q$106</f>
        <v>..</v>
      </c>
      <c r="AQ106" s="1265" t="str">
        <f>$I$106&amp;"."&amp;$M$106&amp;"."&amp;$Q$106&amp;"."&amp;$U$106</f>
        <v>...</v>
      </c>
      <c r="AR106" s="1356">
        <v>0</v>
      </c>
    </row>
    <row s="1859" customFormat="1" customHeight="1" ht="17.25" hidden="1">
      <c r="A107" s="327"/>
      <c r="C107" s="326"/>
      <c r="D107" s="2141"/>
      <c r="E107" s="2149"/>
      <c r="F107" s="2152"/>
      <c r="G107" s="2149"/>
      <c r="H107" s="2155"/>
      <c r="I107" s="2157"/>
      <c r="J107" s="2159"/>
      <c r="K107" s="2144"/>
      <c r="L107" s="2144"/>
      <c r="M107" s="2144"/>
      <c r="N107" s="2146"/>
      <c r="O107" s="2144"/>
      <c r="P107" s="2144"/>
      <c r="Q107" s="2144"/>
      <c r="R107" s="2147"/>
      <c r="S107" s="2144"/>
      <c r="T107" s="1303"/>
      <c r="U107" s="1303"/>
      <c r="V107" s="1303"/>
      <c r="W107" s="1304"/>
      <c r="X107" s="1265"/>
      <c r="Y107" s="1265"/>
      <c r="Z107" s="1265"/>
      <c r="AA107" s="1265"/>
      <c r="AB107" s="1265"/>
      <c r="AC107" s="1265"/>
      <c r="AD107" s="1265"/>
      <c r="AE107" s="1265"/>
      <c r="AF107" s="1265"/>
      <c r="AG107" s="1265"/>
      <c r="AH107" s="1265"/>
      <c r="AI107" s="1265"/>
      <c r="AJ107" s="1265"/>
      <c r="AK107" s="1265"/>
      <c r="AL107" s="1265"/>
      <c r="AM107" s="1265"/>
      <c r="AN107" s="1265"/>
      <c r="AO107" s="1265"/>
      <c r="AP107" s="1265"/>
      <c r="AQ107" s="1265"/>
      <c r="AR107" s="1356">
        <v>0</v>
      </c>
    </row>
    <row s="1859" customFormat="1" customHeight="1" ht="17.25" hidden="1">
      <c r="A108" s="327"/>
      <c r="C108" s="326"/>
      <c r="D108" s="2142"/>
      <c r="E108" s="2150"/>
      <c r="F108" s="2152"/>
      <c r="G108" s="2150"/>
      <c r="H108" s="2155"/>
      <c r="I108" s="2157"/>
      <c r="J108" s="2160"/>
      <c r="K108" s="2144"/>
      <c r="L108" s="2144"/>
      <c r="M108" s="2144"/>
      <c r="N108" s="2147"/>
      <c r="O108" s="2144"/>
      <c r="P108" s="1450"/>
      <c r="Q108" s="1303"/>
      <c r="R108" s="1303"/>
      <c r="S108" s="335"/>
      <c r="T108" s="335"/>
      <c r="U108" s="335"/>
      <c r="V108" s="335"/>
      <c r="W108" s="1304"/>
      <c r="X108" s="1265"/>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356">
        <v>0</v>
      </c>
    </row>
    <row s="1859" customFormat="1" customHeight="1" ht="17.25" hidden="1">
      <c r="A109" s="327"/>
      <c r="C109" s="326"/>
      <c r="D109" s="2142"/>
      <c r="E109" s="2150"/>
      <c r="F109" s="2152"/>
      <c r="G109" s="2150"/>
      <c r="H109" s="2155"/>
      <c r="I109" s="2157"/>
      <c r="J109" s="2160"/>
      <c r="K109" s="2144"/>
      <c r="L109" s="1303"/>
      <c r="M109" s="1303"/>
      <c r="N109" s="1303"/>
      <c r="O109" s="1303"/>
      <c r="P109" s="1303"/>
      <c r="Q109" s="1303"/>
      <c r="R109" s="1303"/>
      <c r="S109" s="335"/>
      <c r="T109" s="335"/>
      <c r="U109" s="335"/>
      <c r="V109" s="335"/>
      <c r="W109" s="1304"/>
      <c r="X109" s="1265"/>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356">
        <v>0</v>
      </c>
    </row>
    <row s="1859" customFormat="1" customHeight="1" ht="17.25" hidden="1">
      <c r="A110" s="327"/>
      <c r="C110" s="326"/>
      <c r="D110" s="2142"/>
      <c r="E110" s="2150"/>
      <c r="F110" s="2153"/>
      <c r="G110" s="2150"/>
      <c r="H110" s="1305"/>
      <c r="I110" s="1306"/>
      <c r="J110" s="1306"/>
      <c r="K110" s="1306"/>
      <c r="L110" s="1306"/>
      <c r="M110" s="1306"/>
      <c r="N110" s="1306"/>
      <c r="O110" s="1306"/>
      <c r="P110" s="1306"/>
      <c r="Q110" s="1306"/>
      <c r="R110" s="1306"/>
      <c r="S110" s="1307"/>
      <c r="T110" s="1307"/>
      <c r="U110" s="1307"/>
      <c r="V110" s="1307"/>
      <c r="W110" s="1308"/>
      <c r="X110" s="1265"/>
      <c r="Y110" s="1265"/>
      <c r="Z110" s="1265"/>
      <c r="AA110" s="1265"/>
      <c r="AB110" s="1265"/>
      <c r="AC110" s="1265"/>
      <c r="AD110" s="1265"/>
      <c r="AE110" s="1265"/>
      <c r="AF110" s="1265"/>
      <c r="AG110" s="1265"/>
      <c r="AH110" s="1265"/>
      <c r="AI110" s="1265"/>
      <c r="AJ110" s="1265"/>
      <c r="AK110" s="1265"/>
      <c r="AL110" s="1265"/>
      <c r="AM110" s="1265"/>
      <c r="AN110" s="1265"/>
      <c r="AO110" s="1265"/>
      <c r="AP110" s="1265"/>
      <c r="AQ110" s="1265"/>
      <c r="AR110" s="1356">
        <v>0</v>
      </c>
    </row>
    <row s="1859" customFormat="1" customHeight="1" ht="17.25" hidden="1">
      <c r="A111" s="327"/>
      <c r="C111" s="215"/>
      <c r="D111" s="2141">
        <v>5</v>
      </c>
      <c r="E111" s="2149" t="s">
        <v>269</v>
      </c>
      <c r="F111" s="2151" t="s">
        <v>19</v>
      </c>
      <c r="G111" s="2149"/>
      <c r="H111" s="2154"/>
      <c r="I111" s="2156"/>
      <c r="J111" s="2158"/>
      <c r="K111" s="2143"/>
      <c r="L111" s="2143"/>
      <c r="M111" s="2143"/>
      <c r="N111" s="2145"/>
      <c r="O111" s="2143"/>
      <c r="P111" s="2143"/>
      <c r="Q111" s="2143"/>
      <c r="R111" s="2148"/>
      <c r="S111" s="2143"/>
      <c r="T111" s="1949"/>
      <c r="U111" s="1949"/>
      <c r="V111" s="1951"/>
      <c r="W111" s="1302"/>
      <c r="X111" s="1273"/>
      <c r="Y111" s="1273"/>
      <c r="Z111" s="1273"/>
      <c r="AA111" s="1273"/>
      <c r="AB111" s="1273"/>
      <c r="AC111" s="1273" t="s">
        <v>270</v>
      </c>
      <c r="AD111" s="1273" t="s">
        <v>271</v>
      </c>
      <c r="AE111" s="1273" t="s">
        <v>272</v>
      </c>
      <c r="AF111" s="1273" t="s">
        <v>273</v>
      </c>
      <c r="AG111" s="1273"/>
      <c r="AH111" s="1273" t="str">
        <f>IF($E$111=0,"",$E$111)</f>
        <v>Тариф на подключение (технологическое присоединение) к централизованной системе холодного водоснабжения</v>
      </c>
      <c r="AI111" s="1273" t="str">
        <f>IF($G$111=0,"",$G$111)</f>
        <v/>
      </c>
      <c r="AJ111" s="1273" t="str">
        <f>IF($J$111=0,"",$J$111)</f>
        <v/>
      </c>
      <c r="AK111" s="1273" t="str">
        <f>IF($K$111="нет","без дифференциации",IF($N$111=0,"",$N$111))</f>
        <v/>
      </c>
      <c r="AL111" s="1273" t="str">
        <f>IF($O$111="нет","без дифференциации",IF($R$111=0,"",$R$111))</f>
        <v/>
      </c>
      <c r="AM111" s="1273" t="str">
        <f>IF($S$111="нет","без дифференциации",IF($V$111=0,"",$V$111))</f>
        <v/>
      </c>
      <c r="AN111" s="1778">
        <f>$I$111</f>
        <v>0</v>
      </c>
      <c r="AO111" s="1273" t="str">
        <f>$I$111&amp;"."&amp;$M$111</f>
        <v>.</v>
      </c>
      <c r="AP111" s="1272" t="str">
        <f>$I$111&amp;"."&amp;$M$111&amp;"."&amp;$Q$111</f>
        <v>..</v>
      </c>
      <c r="AQ111" s="1272" t="str">
        <f>$I$111&amp;"."&amp;$M$111&amp;"."&amp;$Q$111&amp;"."&amp;$U$111</f>
        <v>...</v>
      </c>
      <c r="AR111" s="1473">
        <v>0</v>
      </c>
    </row>
    <row s="1859" customFormat="1" customHeight="1" ht="17.25" hidden="1">
      <c r="A112" s="327"/>
      <c r="C112" s="326"/>
      <c r="D112" s="2141"/>
      <c r="E112" s="2149"/>
      <c r="F112" s="2152"/>
      <c r="G112" s="2149"/>
      <c r="H112" s="2155"/>
      <c r="I112" s="2157"/>
      <c r="J112" s="2159"/>
      <c r="K112" s="2144"/>
      <c r="L112" s="2144"/>
      <c r="M112" s="2144"/>
      <c r="N112" s="2146"/>
      <c r="O112" s="2144"/>
      <c r="P112" s="2144"/>
      <c r="Q112" s="2144"/>
      <c r="R112" s="2147"/>
      <c r="S112" s="2144"/>
      <c r="T112" s="1954"/>
      <c r="U112" s="1954"/>
      <c r="V112" s="1954"/>
      <c r="W112" s="1955"/>
      <c r="X112" s="1272"/>
      <c r="Y112" s="1272"/>
      <c r="Z112" s="1272"/>
      <c r="AA112" s="1272"/>
      <c r="AB112" s="1272"/>
      <c r="AC112" s="1272"/>
      <c r="AD112" s="1272"/>
      <c r="AE112" s="1272"/>
      <c r="AF112" s="1272"/>
      <c r="AG112" s="1272"/>
      <c r="AH112" s="1272"/>
      <c r="AI112" s="1272"/>
      <c r="AJ112" s="1272"/>
      <c r="AK112" s="1272"/>
      <c r="AL112" s="1272"/>
      <c r="AM112" s="1272"/>
      <c r="AN112" s="1272"/>
      <c r="AO112" s="1272"/>
      <c r="AP112" s="1272"/>
      <c r="AQ112" s="1272"/>
      <c r="AR112" s="1473">
        <v>0</v>
      </c>
    </row>
    <row s="1859" customFormat="1" customHeight="1" ht="17.25" hidden="1">
      <c r="A113" s="327"/>
      <c r="C113" s="326"/>
      <c r="D113" s="2142"/>
      <c r="E113" s="2150"/>
      <c r="F113" s="2152"/>
      <c r="G113" s="2150"/>
      <c r="H113" s="2155"/>
      <c r="I113" s="2157"/>
      <c r="J113" s="2160"/>
      <c r="K113" s="2144"/>
      <c r="L113" s="2144"/>
      <c r="M113" s="2144"/>
      <c r="N113" s="2147"/>
      <c r="O113" s="2144"/>
      <c r="P113" s="1950"/>
      <c r="Q113" s="1954"/>
      <c r="R113" s="1954"/>
      <c r="S113" s="335"/>
      <c r="T113" s="335"/>
      <c r="U113" s="335"/>
      <c r="V113" s="335"/>
      <c r="W113" s="1955"/>
      <c r="X113" s="1272"/>
      <c r="Y113" s="1272"/>
      <c r="Z113" s="1272"/>
      <c r="AA113" s="1272"/>
      <c r="AB113" s="1272"/>
      <c r="AC113" s="1272"/>
      <c r="AD113" s="1272"/>
      <c r="AE113" s="1272"/>
      <c r="AF113" s="1272"/>
      <c r="AG113" s="1272"/>
      <c r="AH113" s="1272"/>
      <c r="AI113" s="1272"/>
      <c r="AJ113" s="1272"/>
      <c r="AK113" s="1272"/>
      <c r="AL113" s="1272"/>
      <c r="AM113" s="1272"/>
      <c r="AN113" s="1272"/>
      <c r="AO113" s="1272"/>
      <c r="AP113" s="1272"/>
      <c r="AQ113" s="1272"/>
      <c r="AR113" s="1473">
        <v>0</v>
      </c>
    </row>
    <row s="1859" customFormat="1" customHeight="1" ht="17.25" hidden="1">
      <c r="A114" s="327"/>
      <c r="C114" s="326"/>
      <c r="D114" s="2142"/>
      <c r="E114" s="2150"/>
      <c r="F114" s="2152"/>
      <c r="G114" s="2150"/>
      <c r="H114" s="2155"/>
      <c r="I114" s="2157"/>
      <c r="J114" s="2160"/>
      <c r="K114" s="2144"/>
      <c r="L114" s="1954"/>
      <c r="M114" s="1954"/>
      <c r="N114" s="1954"/>
      <c r="O114" s="1954"/>
      <c r="P114" s="1954"/>
      <c r="Q114" s="1954"/>
      <c r="R114" s="1954"/>
      <c r="S114" s="335"/>
      <c r="T114" s="335"/>
      <c r="U114" s="335"/>
      <c r="V114" s="335"/>
      <c r="W114" s="1955"/>
      <c r="X114" s="1272"/>
      <c r="Y114" s="1272"/>
      <c r="Z114" s="1272"/>
      <c r="AA114" s="1272"/>
      <c r="AB114" s="1272"/>
      <c r="AC114" s="1272"/>
      <c r="AD114" s="1272"/>
      <c r="AE114" s="1272"/>
      <c r="AF114" s="1272"/>
      <c r="AG114" s="1272"/>
      <c r="AH114" s="1272"/>
      <c r="AI114" s="1272"/>
      <c r="AJ114" s="1272"/>
      <c r="AK114" s="1272"/>
      <c r="AL114" s="1272"/>
      <c r="AM114" s="1272"/>
      <c r="AN114" s="1272"/>
      <c r="AO114" s="1272"/>
      <c r="AP114" s="1272"/>
      <c r="AQ114" s="1272"/>
      <c r="AR114" s="1473">
        <v>0</v>
      </c>
    </row>
    <row s="1859" customFormat="1" customHeight="1" ht="17.25" hidden="1">
      <c r="A115" s="327"/>
      <c r="C115" s="326"/>
      <c r="D115" s="2142"/>
      <c r="E115" s="2150"/>
      <c r="F115" s="2153"/>
      <c r="G115" s="2150"/>
      <c r="H115" s="1305"/>
      <c r="I115" s="1952"/>
      <c r="J115" s="1952"/>
      <c r="K115" s="1952"/>
      <c r="L115" s="1952"/>
      <c r="M115" s="1952"/>
      <c r="N115" s="1952"/>
      <c r="O115" s="1952"/>
      <c r="P115" s="1952"/>
      <c r="Q115" s="1952"/>
      <c r="R115" s="1952"/>
      <c r="S115" s="1307"/>
      <c r="T115" s="1307"/>
      <c r="U115" s="1307"/>
      <c r="V115" s="1307"/>
      <c r="W115" s="1953"/>
      <c r="X115" s="1272"/>
      <c r="Y115" s="1272"/>
      <c r="Z115" s="1272"/>
      <c r="AA115" s="1272"/>
      <c r="AB115" s="1272"/>
      <c r="AC115" s="1272"/>
      <c r="AD115" s="1272"/>
      <c r="AE115" s="1272"/>
      <c r="AF115" s="1272"/>
      <c r="AG115" s="1272"/>
      <c r="AH115" s="1272"/>
      <c r="AI115" s="1272"/>
      <c r="AJ115" s="1272"/>
      <c r="AK115" s="1272"/>
      <c r="AL115" s="1272"/>
      <c r="AM115" s="1272"/>
      <c r="AN115" s="1272"/>
      <c r="AO115" s="1272"/>
      <c r="AP115" s="1272"/>
      <c r="AQ115" s="1272"/>
      <c r="AR115" s="1473">
        <v>0</v>
      </c>
    </row>
    <row s="1859" customFormat="1" customHeight="1" ht="11.25" hidden="1">
      <c r="A116" s="283"/>
      <c r="B116" s="283"/>
      <c r="Y116" s="1265"/>
      <c r="Z116" s="1265"/>
      <c r="AA116" s="1265"/>
      <c r="AB116" s="1265"/>
      <c r="AC116" s="1265"/>
      <c r="AD116" s="1265"/>
      <c r="AE116" s="1265"/>
      <c r="AF116" s="1265"/>
      <c r="AG116" s="1265"/>
      <c r="AH116" s="1265"/>
      <c r="AI116" s="1265"/>
      <c r="AJ116" s="1265"/>
      <c r="AK116" s="1265"/>
      <c r="AL116" s="1265"/>
      <c r="AM116" s="1265"/>
      <c r="AN116" s="1265"/>
      <c r="AO116" s="1265"/>
      <c r="AP116" s="1265"/>
      <c r="AQ116" s="1265"/>
      <c r="AR116" s="1473">
        <v>0</v>
      </c>
    </row>
    <row s="1859" customFormat="1" customHeight="1" ht="17.25" hidden="1">
      <c r="A117" s="327"/>
      <c r="C117" s="215"/>
      <c r="D117" s="2141">
        <v>1</v>
      </c>
      <c r="E117" s="2149" t="s">
        <v>274</v>
      </c>
      <c r="F117" s="2151" t="s">
        <v>19</v>
      </c>
      <c r="G117" s="2149"/>
      <c r="H117" s="2154"/>
      <c r="I117" s="2156"/>
      <c r="J117" s="2158"/>
      <c r="K117" s="2143"/>
      <c r="L117" s="2143"/>
      <c r="M117" s="2143"/>
      <c r="N117" s="2145"/>
      <c r="O117" s="2143"/>
      <c r="P117" s="2143"/>
      <c r="Q117" s="2143"/>
      <c r="R117" s="2148"/>
      <c r="S117" s="2143"/>
      <c r="T117" s="1476"/>
      <c r="U117" s="1476"/>
      <c r="V117" s="1478"/>
      <c r="W117" s="1302"/>
      <c r="Y117" s="1273"/>
      <c r="Z117" s="1273"/>
      <c r="AA117" s="1273"/>
      <c r="AB117" s="1273"/>
      <c r="AC117" s="1273" t="s">
        <v>275</v>
      </c>
      <c r="AD117" s="1273" t="s">
        <v>276</v>
      </c>
      <c r="AE117" s="1273" t="s">
        <v>277</v>
      </c>
      <c r="AF117" s="1273" t="s">
        <v>278</v>
      </c>
      <c r="AG117" s="1273"/>
      <c r="AH117" s="1273" t="str">
        <f>IF($E$117=0,"",$E$117)</f>
        <v>Тариф на горячую воду (горячее водоснабжение)</v>
      </c>
      <c r="AI117" s="1273" t="str">
        <f>IF($G$117=0,"",$G$117)</f>
        <v/>
      </c>
      <c r="AJ117" s="1273" t="str">
        <f>IF($J$117=0,"",$J$117)</f>
        <v/>
      </c>
      <c r="AK117" s="1273" t="str">
        <f>IF($K$117="нет","без дифференциации",IF($N$117=0,"",$N$117))</f>
        <v/>
      </c>
      <c r="AL117" s="1273" t="str">
        <f>IF($O$117="нет","без дифференциации",IF($R$117=0,"",$R$117))</f>
        <v/>
      </c>
      <c r="AM117" s="1273" t="str">
        <f>IF($S$117="нет","без дифференциации",IF($V$117=0,"",$V$117))</f>
        <v/>
      </c>
      <c r="AN117" s="1273">
        <f>$I$117</f>
        <v>0</v>
      </c>
      <c r="AO117" s="1273" t="str">
        <f>$I$117&amp;"."&amp;$M$117</f>
        <v>.</v>
      </c>
      <c r="AP117" s="1273" t="str">
        <f>$I$117&amp;"."&amp;$M$117&amp;"."&amp;$Q$117</f>
        <v>..</v>
      </c>
      <c r="AQ117" s="1273" t="str">
        <f>$I$117&amp;"."&amp;$M$117&amp;"."&amp;$Q$117&amp;"."&amp;$U$117</f>
        <v>...</v>
      </c>
      <c r="AR117" s="1473">
        <v>0</v>
      </c>
    </row>
    <row s="1859" customFormat="1" customHeight="1" ht="17.25" hidden="1">
      <c r="A118" s="327"/>
      <c r="C118" s="326"/>
      <c r="D118" s="2141"/>
      <c r="E118" s="2149"/>
      <c r="F118" s="2152"/>
      <c r="G118" s="2149"/>
      <c r="H118" s="2155"/>
      <c r="I118" s="2157"/>
      <c r="J118" s="2159"/>
      <c r="K118" s="2144"/>
      <c r="L118" s="2144"/>
      <c r="M118" s="2144"/>
      <c r="N118" s="2146"/>
      <c r="O118" s="2144"/>
      <c r="P118" s="2144"/>
      <c r="Q118" s="2144"/>
      <c r="R118" s="2147"/>
      <c r="S118" s="2144"/>
      <c r="T118" s="1303"/>
      <c r="U118" s="1303"/>
      <c r="V118" s="1303"/>
      <c r="W118" s="1304"/>
      <c r="Y118" s="1265"/>
      <c r="Z118" s="1265"/>
      <c r="AA118" s="1265"/>
      <c r="AB118" s="1265"/>
      <c r="AC118" s="1265"/>
      <c r="AD118" s="1265"/>
      <c r="AE118" s="1265"/>
      <c r="AF118" s="1265"/>
      <c r="AG118" s="1265"/>
      <c r="AH118" s="1265"/>
      <c r="AI118" s="1265"/>
      <c r="AJ118" s="1265"/>
      <c r="AK118" s="1265"/>
      <c r="AL118" s="1265"/>
      <c r="AM118" s="1265"/>
      <c r="AN118" s="1265"/>
      <c r="AO118" s="1265"/>
      <c r="AP118" s="1265"/>
      <c r="AQ118" s="1265"/>
      <c r="AR118" s="1473">
        <v>0</v>
      </c>
    </row>
    <row s="1859" customFormat="1" customHeight="1" ht="17.25" hidden="1">
      <c r="A119" s="327"/>
      <c r="C119" s="215"/>
      <c r="D119" s="2141"/>
      <c r="E119" s="2149"/>
      <c r="F119" s="2152"/>
      <c r="G119" s="2149"/>
      <c r="H119" s="2155"/>
      <c r="I119" s="2157"/>
      <c r="J119" s="2160"/>
      <c r="K119" s="2144"/>
      <c r="L119" s="2144"/>
      <c r="M119" s="2144"/>
      <c r="N119" s="2147"/>
      <c r="O119" s="2144"/>
      <c r="P119" s="1477"/>
      <c r="Q119" s="1303"/>
      <c r="R119" s="1303"/>
      <c r="S119" s="335"/>
      <c r="T119" s="335"/>
      <c r="U119" s="335"/>
      <c r="V119" s="335"/>
      <c r="W119" s="1304"/>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3">
        <v>0</v>
      </c>
    </row>
    <row s="1859" customFormat="1" customHeight="1" ht="17.25" hidden="1">
      <c r="A120" s="327"/>
      <c r="C120" s="326"/>
      <c r="D120" s="2141"/>
      <c r="E120" s="2149"/>
      <c r="F120" s="2152"/>
      <c r="G120" s="2149"/>
      <c r="H120" s="2155"/>
      <c r="I120" s="2157"/>
      <c r="J120" s="2160"/>
      <c r="K120" s="2144"/>
      <c r="L120" s="1303"/>
      <c r="M120" s="1303"/>
      <c r="N120" s="1303"/>
      <c r="O120" s="1303"/>
      <c r="P120" s="1303"/>
      <c r="Q120" s="1303"/>
      <c r="R120" s="1303"/>
      <c r="S120" s="335"/>
      <c r="T120" s="335"/>
      <c r="U120" s="335"/>
      <c r="V120" s="335"/>
      <c r="W120" s="1304"/>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326"/>
      <c r="D121" s="2142"/>
      <c r="E121" s="2150"/>
      <c r="F121" s="2153"/>
      <c r="G121" s="2150"/>
      <c r="H121" s="1305"/>
      <c r="I121" s="1306"/>
      <c r="J121" s="1306"/>
      <c r="K121" s="1306"/>
      <c r="L121" s="1306"/>
      <c r="M121" s="1306"/>
      <c r="N121" s="1306"/>
      <c r="O121" s="1306"/>
      <c r="P121" s="1306"/>
      <c r="Q121" s="1306"/>
      <c r="R121" s="1306"/>
      <c r="S121" s="1307"/>
      <c r="T121" s="1307"/>
      <c r="U121" s="1307"/>
      <c r="V121" s="1307"/>
      <c r="W121" s="1308"/>
      <c r="Y121" s="1265"/>
      <c r="Z121" s="1265"/>
      <c r="AA121" s="1265"/>
      <c r="AB121" s="1265"/>
      <c r="AC121" s="1265"/>
      <c r="AD121" s="1265"/>
      <c r="AE121" s="1265"/>
      <c r="AF121" s="1265"/>
      <c r="AG121" s="1265"/>
      <c r="AH121" s="1265"/>
      <c r="AI121" s="1265"/>
      <c r="AJ121" s="1265"/>
      <c r="AK121" s="1265"/>
      <c r="AL121" s="1265"/>
      <c r="AM121" s="1265"/>
      <c r="AN121" s="1265"/>
      <c r="AO121" s="1265"/>
      <c r="AP121" s="1265"/>
      <c r="AQ121" s="1265"/>
      <c r="AR121" s="1473">
        <v>0</v>
      </c>
    </row>
    <row s="1859" customFormat="1" customHeight="1" ht="17.25" hidden="1">
      <c r="A122" s="327"/>
      <c r="C122" s="215"/>
      <c r="D122" s="2141">
        <v>2</v>
      </c>
      <c r="E122" s="2149" t="s">
        <v>279</v>
      </c>
      <c r="F122" s="2151" t="s">
        <v>19</v>
      </c>
      <c r="G122" s="2149"/>
      <c r="H122" s="2154"/>
      <c r="I122" s="2156"/>
      <c r="J122" s="2158"/>
      <c r="K122" s="2143"/>
      <c r="L122" s="2143"/>
      <c r="M122" s="2143"/>
      <c r="N122" s="2145"/>
      <c r="O122" s="2143"/>
      <c r="P122" s="2143"/>
      <c r="Q122" s="2143"/>
      <c r="R122" s="2148"/>
      <c r="S122" s="2143"/>
      <c r="T122" s="1476"/>
      <c r="U122" s="1476"/>
      <c r="V122" s="1478"/>
      <c r="W122" s="1302"/>
      <c r="X122" s="1273"/>
      <c r="Y122" s="1273"/>
      <c r="Z122" s="1273"/>
      <c r="AA122" s="1273"/>
      <c r="AB122" s="1273"/>
      <c r="AC122" s="1273" t="s">
        <v>280</v>
      </c>
      <c r="AD122" s="1273" t="s">
        <v>281</v>
      </c>
      <c r="AE122" s="1273" t="s">
        <v>282</v>
      </c>
      <c r="AF122" s="1273" t="s">
        <v>283</v>
      </c>
      <c r="AG122" s="1273"/>
      <c r="AH122" s="1273" t="str">
        <f>IF($E$122=0,"",$E$122)</f>
        <v>Тариф на транспортировку горячей воды</v>
      </c>
      <c r="AI122" s="1273" t="str">
        <f>IF($G$122=0,"",$G$122)</f>
        <v/>
      </c>
      <c r="AJ122" s="1273" t="str">
        <f>IF($J$122=0,"",$J$122)</f>
        <v/>
      </c>
      <c r="AK122" s="1273" t="str">
        <f>IF($K$122="нет","без дифференциации",IF($N$122=0,"",$N$122))</f>
        <v/>
      </c>
      <c r="AL122" s="1273" t="str">
        <f>IF($O$122="нет","без дифференциации",IF($R$122=0,"",$R$122))</f>
        <v/>
      </c>
      <c r="AM122" s="1273" t="str">
        <f>IF($S$122="нет","без дифференциации",IF($V$122=0,"",$V$122))</f>
        <v/>
      </c>
      <c r="AN122" s="1778">
        <f>$I$122</f>
        <v>0</v>
      </c>
      <c r="AO122" s="1273" t="str">
        <f>$I$122&amp;"."&amp;$M$122</f>
        <v>.</v>
      </c>
      <c r="AP122" s="1265" t="str">
        <f>$I$122&amp;"."&amp;$M$122&amp;"."&amp;$Q$122</f>
        <v>..</v>
      </c>
      <c r="AQ122" s="1265" t="str">
        <f>$I$122&amp;"."&amp;$M$122&amp;"."&amp;$Q$122&amp;"."&amp;$U$122</f>
        <v>...</v>
      </c>
      <c r="AR122" s="1473">
        <v>0</v>
      </c>
    </row>
    <row s="1859" customFormat="1" customHeight="1" ht="17.25" hidden="1">
      <c r="A123" s="327"/>
      <c r="C123" s="326"/>
      <c r="D123" s="2141"/>
      <c r="E123" s="2149"/>
      <c r="F123" s="2152"/>
      <c r="G123" s="2149"/>
      <c r="H123" s="2155"/>
      <c r="I123" s="2157"/>
      <c r="J123" s="2159"/>
      <c r="K123" s="2144"/>
      <c r="L123" s="2144"/>
      <c r="M123" s="2144"/>
      <c r="N123" s="2146"/>
      <c r="O123" s="2144"/>
      <c r="P123" s="2144"/>
      <c r="Q123" s="2144"/>
      <c r="R123" s="2147"/>
      <c r="S123" s="2144"/>
      <c r="T123" s="1303"/>
      <c r="U123" s="1303"/>
      <c r="V123" s="1303"/>
      <c r="W123" s="1304"/>
      <c r="X123" s="1265"/>
      <c r="Y123" s="1265"/>
      <c r="Z123" s="1265"/>
      <c r="AA123" s="1265"/>
      <c r="AB123" s="1265"/>
      <c r="AC123" s="1265"/>
      <c r="AD123" s="1265"/>
      <c r="AE123" s="1265"/>
      <c r="AF123" s="1265"/>
      <c r="AG123" s="1265"/>
      <c r="AH123" s="1265"/>
      <c r="AI123" s="1265"/>
      <c r="AJ123" s="1265"/>
      <c r="AK123" s="1265"/>
      <c r="AL123" s="1265"/>
      <c r="AM123" s="1265"/>
      <c r="AN123" s="1265"/>
      <c r="AO123" s="1265"/>
      <c r="AP123" s="1265"/>
      <c r="AQ123" s="1265"/>
      <c r="AR123" s="1473">
        <v>0</v>
      </c>
    </row>
    <row s="1859" customFormat="1" customHeight="1" ht="17.25" hidden="1">
      <c r="A124" s="327"/>
      <c r="C124" s="326"/>
      <c r="D124" s="2142"/>
      <c r="E124" s="2150"/>
      <c r="F124" s="2152"/>
      <c r="G124" s="2150"/>
      <c r="H124" s="2155"/>
      <c r="I124" s="2157"/>
      <c r="J124" s="2160"/>
      <c r="K124" s="2144"/>
      <c r="L124" s="2144"/>
      <c r="M124" s="2144"/>
      <c r="N124" s="2147"/>
      <c r="O124" s="2144"/>
      <c r="P124" s="1477"/>
      <c r="Q124" s="1303"/>
      <c r="R124" s="1303"/>
      <c r="S124" s="335"/>
      <c r="T124" s="335"/>
      <c r="U124" s="335"/>
      <c r="V124" s="335"/>
      <c r="W124" s="1304"/>
      <c r="X124" s="1265"/>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2"/>
      <c r="G125" s="2150"/>
      <c r="H125" s="2155"/>
      <c r="I125" s="2157"/>
      <c r="J125" s="2160"/>
      <c r="K125" s="2144"/>
      <c r="L125" s="1303"/>
      <c r="M125" s="1303"/>
      <c r="N125" s="1303"/>
      <c r="O125" s="1303"/>
      <c r="P125" s="1303"/>
      <c r="Q125" s="1303"/>
      <c r="R125" s="1303"/>
      <c r="S125" s="335"/>
      <c r="T125" s="335"/>
      <c r="U125" s="335"/>
      <c r="V125" s="335"/>
      <c r="W125" s="1304"/>
      <c r="X125" s="1265"/>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326"/>
      <c r="D126" s="2142"/>
      <c r="E126" s="2150"/>
      <c r="F126" s="2153"/>
      <c r="G126" s="2150"/>
      <c r="H126" s="1305"/>
      <c r="I126" s="1306"/>
      <c r="J126" s="1306"/>
      <c r="K126" s="1306"/>
      <c r="L126" s="1306"/>
      <c r="M126" s="1306"/>
      <c r="N126" s="1306"/>
      <c r="O126" s="1306"/>
      <c r="P126" s="1306"/>
      <c r="Q126" s="1306"/>
      <c r="R126" s="1306"/>
      <c r="S126" s="1307"/>
      <c r="T126" s="1307"/>
      <c r="U126" s="1307"/>
      <c r="V126" s="1307"/>
      <c r="W126" s="1308"/>
      <c r="X126" s="1265"/>
      <c r="Y126" s="1265"/>
      <c r="Z126" s="1265"/>
      <c r="AA126" s="1265"/>
      <c r="AB126" s="1265"/>
      <c r="AC126" s="1265"/>
      <c r="AD126" s="1265"/>
      <c r="AE126" s="1265"/>
      <c r="AF126" s="1265"/>
      <c r="AG126" s="1265"/>
      <c r="AH126" s="1265"/>
      <c r="AI126" s="1265"/>
      <c r="AJ126" s="1265"/>
      <c r="AK126" s="1265"/>
      <c r="AL126" s="1265"/>
      <c r="AM126" s="1265"/>
      <c r="AN126" s="1265"/>
      <c r="AO126" s="1265"/>
      <c r="AP126" s="1265"/>
      <c r="AQ126" s="1265"/>
      <c r="AR126" s="1473">
        <v>0</v>
      </c>
    </row>
    <row s="1859" customFormat="1" customHeight="1" ht="17.25" hidden="1">
      <c r="A127" s="327"/>
      <c r="C127" s="215"/>
      <c r="D127" s="2141">
        <v>3</v>
      </c>
      <c r="E127" s="2149" t="s">
        <v>284</v>
      </c>
      <c r="F127" s="2151" t="s">
        <v>19</v>
      </c>
      <c r="G127" s="2149"/>
      <c r="H127" s="2154"/>
      <c r="I127" s="2156"/>
      <c r="J127" s="2158"/>
      <c r="K127" s="2143"/>
      <c r="L127" s="2143"/>
      <c r="M127" s="2143"/>
      <c r="N127" s="2145"/>
      <c r="O127" s="2143"/>
      <c r="P127" s="2143"/>
      <c r="Q127" s="2143"/>
      <c r="R127" s="2148"/>
      <c r="S127" s="2143"/>
      <c r="T127" s="1949"/>
      <c r="U127" s="1949"/>
      <c r="V127" s="1951"/>
      <c r="W127" s="1302"/>
      <c r="X127" s="1273"/>
      <c r="Y127" s="1273"/>
      <c r="Z127" s="1273"/>
      <c r="AA127" s="1273"/>
      <c r="AB127" s="1273"/>
      <c r="AC127" s="1273" t="s">
        <v>285</v>
      </c>
      <c r="AD127" s="1273" t="s">
        <v>286</v>
      </c>
      <c r="AE127" s="1273" t="s">
        <v>287</v>
      </c>
      <c r="AF127" s="1273" t="s">
        <v>288</v>
      </c>
      <c r="AG127" s="1273"/>
      <c r="AH127" s="1273" t="str">
        <f>IF($E$127=0,"",$E$127)</f>
        <v>Тариф на подключение (технологическое присоединение) к централизованной системе горячего водоснабжения</v>
      </c>
      <c r="AI127" s="1273" t="str">
        <f>IF($G$127=0,"",$G$127)</f>
        <v/>
      </c>
      <c r="AJ127" s="1273" t="str">
        <f>IF($J$127=0,"",$J$127)</f>
        <v/>
      </c>
      <c r="AK127" s="1273" t="str">
        <f>IF($K$127="нет","без дифференциации",IF($N$127=0,"",$N$127))</f>
        <v/>
      </c>
      <c r="AL127" s="1273" t="str">
        <f>IF($O$127="нет","без дифференциации",IF($R$127=0,"",$R$127))</f>
        <v/>
      </c>
      <c r="AM127" s="1273" t="str">
        <f>IF($S$127="нет","без дифференциации",IF($V$127=0,"",$V$127))</f>
        <v/>
      </c>
      <c r="AN127" s="1778">
        <f>$I$127</f>
        <v>0</v>
      </c>
      <c r="AO127" s="1273" t="str">
        <f>$I$127&amp;"."&amp;$M$127</f>
        <v>.</v>
      </c>
      <c r="AP127" s="1272" t="str">
        <f>$I$127&amp;"."&amp;$M$127&amp;"."&amp;$Q$127</f>
        <v>..</v>
      </c>
      <c r="AQ127" s="1272" t="str">
        <f>$I$127&amp;"."&amp;$M$127&amp;"."&amp;$Q$127&amp;"."&amp;$U$127</f>
        <v>...</v>
      </c>
      <c r="AR127" s="1473">
        <v>0</v>
      </c>
    </row>
    <row s="1859" customFormat="1" customHeight="1" ht="17.25" hidden="1">
      <c r="A128" s="327"/>
      <c r="C128" s="326"/>
      <c r="D128" s="2141"/>
      <c r="E128" s="2149"/>
      <c r="F128" s="2152"/>
      <c r="G128" s="2149"/>
      <c r="H128" s="2155"/>
      <c r="I128" s="2157"/>
      <c r="J128" s="2159"/>
      <c r="K128" s="2144"/>
      <c r="L128" s="2144"/>
      <c r="M128" s="2144"/>
      <c r="N128" s="2146"/>
      <c r="O128" s="2144"/>
      <c r="P128" s="2144"/>
      <c r="Q128" s="2144"/>
      <c r="R128" s="2147"/>
      <c r="S128" s="2144"/>
      <c r="T128" s="1954"/>
      <c r="U128" s="1954"/>
      <c r="V128" s="1954"/>
      <c r="W128" s="1955"/>
      <c r="X128" s="1272"/>
      <c r="Y128" s="1272"/>
      <c r="Z128" s="1272"/>
      <c r="AA128" s="1272"/>
      <c r="AB128" s="1272"/>
      <c r="AC128" s="1272"/>
      <c r="AD128" s="1272"/>
      <c r="AE128" s="1272"/>
      <c r="AF128" s="1272"/>
      <c r="AG128" s="1272"/>
      <c r="AH128" s="1272"/>
      <c r="AI128" s="1272"/>
      <c r="AJ128" s="1272"/>
      <c r="AK128" s="1272"/>
      <c r="AL128" s="1272"/>
      <c r="AM128" s="1272"/>
      <c r="AN128" s="1272"/>
      <c r="AO128" s="1272"/>
      <c r="AP128" s="1272"/>
      <c r="AQ128" s="1272"/>
      <c r="AR128" s="1473">
        <v>0</v>
      </c>
    </row>
    <row s="1859" customFormat="1" customHeight="1" ht="17.25" hidden="1">
      <c r="A129" s="327"/>
      <c r="C129" s="326"/>
      <c r="D129" s="2142"/>
      <c r="E129" s="2150"/>
      <c r="F129" s="2152"/>
      <c r="G129" s="2150"/>
      <c r="H129" s="2155"/>
      <c r="I129" s="2157"/>
      <c r="J129" s="2160"/>
      <c r="K129" s="2144"/>
      <c r="L129" s="2144"/>
      <c r="M129" s="2144"/>
      <c r="N129" s="2147"/>
      <c r="O129" s="2144"/>
      <c r="P129" s="1950"/>
      <c r="Q129" s="1954"/>
      <c r="R129" s="1954"/>
      <c r="S129" s="335"/>
      <c r="T129" s="335"/>
      <c r="U129" s="335"/>
      <c r="V129" s="335"/>
      <c r="W129" s="1955"/>
      <c r="X129" s="1272"/>
      <c r="Y129" s="1272"/>
      <c r="Z129" s="1272"/>
      <c r="AA129" s="1272"/>
      <c r="AB129" s="1272"/>
      <c r="AC129" s="1272"/>
      <c r="AD129" s="1272"/>
      <c r="AE129" s="1272"/>
      <c r="AF129" s="1272"/>
      <c r="AG129" s="1272"/>
      <c r="AH129" s="1272"/>
      <c r="AI129" s="1272"/>
      <c r="AJ129" s="1272"/>
      <c r="AK129" s="1272"/>
      <c r="AL129" s="1272"/>
      <c r="AM129" s="1272"/>
      <c r="AN129" s="1272"/>
      <c r="AO129" s="1272"/>
      <c r="AP129" s="1272"/>
      <c r="AQ129" s="1272"/>
      <c r="AR129" s="1473">
        <v>0</v>
      </c>
    </row>
    <row s="1859" customFormat="1" customHeight="1" ht="17.25" hidden="1">
      <c r="A130" s="327"/>
      <c r="C130" s="326"/>
      <c r="D130" s="2142"/>
      <c r="E130" s="2150"/>
      <c r="F130" s="2152"/>
      <c r="G130" s="2150"/>
      <c r="H130" s="2155"/>
      <c r="I130" s="2157"/>
      <c r="J130" s="2160"/>
      <c r="K130" s="2144"/>
      <c r="L130" s="1954"/>
      <c r="M130" s="1954"/>
      <c r="N130" s="1954"/>
      <c r="O130" s="1954"/>
      <c r="P130" s="1954"/>
      <c r="Q130" s="1954"/>
      <c r="R130" s="1954"/>
      <c r="S130" s="335"/>
      <c r="T130" s="335"/>
      <c r="U130" s="335"/>
      <c r="V130" s="335"/>
      <c r="W130" s="1955"/>
      <c r="X130" s="1272"/>
      <c r="Y130" s="1272"/>
      <c r="Z130" s="1272"/>
      <c r="AA130" s="1272"/>
      <c r="AB130" s="1272"/>
      <c r="AC130" s="1272"/>
      <c r="AD130" s="1272"/>
      <c r="AE130" s="1272"/>
      <c r="AF130" s="1272"/>
      <c r="AG130" s="1272"/>
      <c r="AH130" s="1272"/>
      <c r="AI130" s="1272"/>
      <c r="AJ130" s="1272"/>
      <c r="AK130" s="1272"/>
      <c r="AL130" s="1272"/>
      <c r="AM130" s="1272"/>
      <c r="AN130" s="1272"/>
      <c r="AO130" s="1272"/>
      <c r="AP130" s="1272"/>
      <c r="AQ130" s="1272"/>
      <c r="AR130" s="1473">
        <v>0</v>
      </c>
    </row>
    <row s="1859" customFormat="1" customHeight="1" ht="17.25" hidden="1">
      <c r="A131" s="327"/>
      <c r="C131" s="326"/>
      <c r="D131" s="2142"/>
      <c r="E131" s="2150"/>
      <c r="F131" s="2153"/>
      <c r="G131" s="2150"/>
      <c r="H131" s="1305"/>
      <c r="I131" s="1952"/>
      <c r="J131" s="1952"/>
      <c r="K131" s="1952"/>
      <c r="L131" s="1952"/>
      <c r="M131" s="1952"/>
      <c r="N131" s="1952"/>
      <c r="O131" s="1952"/>
      <c r="P131" s="1952"/>
      <c r="Q131" s="1952"/>
      <c r="R131" s="1952"/>
      <c r="S131" s="1307"/>
      <c r="T131" s="1307"/>
      <c r="U131" s="1307"/>
      <c r="V131" s="1307"/>
      <c r="W131" s="1953"/>
      <c r="X131" s="1272"/>
      <c r="Y131" s="1272"/>
      <c r="Z131" s="1272"/>
      <c r="AA131" s="1272"/>
      <c r="AB131" s="1272"/>
      <c r="AC131" s="1272"/>
      <c r="AD131" s="1272"/>
      <c r="AE131" s="1272"/>
      <c r="AF131" s="1272"/>
      <c r="AG131" s="1272"/>
      <c r="AH131" s="1272"/>
      <c r="AI131" s="1272"/>
      <c r="AJ131" s="1272"/>
      <c r="AK131" s="1272"/>
      <c r="AL131" s="1272"/>
      <c r="AM131" s="1272"/>
      <c r="AN131" s="1272"/>
      <c r="AO131" s="1272"/>
      <c r="AP131" s="1272"/>
      <c r="AQ131" s="1272"/>
      <c r="AR131" s="1473">
        <v>0</v>
      </c>
    </row>
    <row s="1859" customFormat="1" customHeight="1" ht="11.25" hidden="1">
      <c r="A132" s="283"/>
      <c r="B132" s="283"/>
      <c r="Y132" s="1265"/>
      <c r="Z132" s="1265"/>
      <c r="AA132" s="1265"/>
      <c r="AB132" s="1265"/>
      <c r="AC132" s="1265"/>
      <c r="AD132" s="1265"/>
      <c r="AE132" s="1265"/>
      <c r="AF132" s="1265"/>
      <c r="AG132" s="1265"/>
      <c r="AH132" s="1265"/>
      <c r="AI132" s="1265"/>
      <c r="AJ132" s="1265"/>
      <c r="AK132" s="1265"/>
      <c r="AL132" s="1265"/>
      <c r="AM132" s="1265"/>
      <c r="AN132" s="1265"/>
      <c r="AO132" s="1265"/>
      <c r="AP132" s="1265"/>
      <c r="AQ132" s="1265"/>
      <c r="AR132" s="1473">
        <v>0</v>
      </c>
    </row>
    <row s="1859" customFormat="1" customHeight="1" ht="17.25" hidden="1">
      <c r="A133" s="327"/>
      <c r="C133" s="215"/>
      <c r="D133" s="2141">
        <v>1</v>
      </c>
      <c r="E133" s="2149" t="s">
        <v>289</v>
      </c>
      <c r="F133" s="2151" t="s">
        <v>19</v>
      </c>
      <c r="G133" s="2149"/>
      <c r="H133" s="2154"/>
      <c r="I133" s="2156"/>
      <c r="J133" s="2158"/>
      <c r="K133" s="2143"/>
      <c r="L133" s="2143"/>
      <c r="M133" s="2143"/>
      <c r="N133" s="2145"/>
      <c r="O133" s="2143"/>
      <c r="P133" s="2143"/>
      <c r="Q133" s="2143"/>
      <c r="R133" s="2148"/>
      <c r="S133" s="2143"/>
      <c r="T133" s="1476"/>
      <c r="U133" s="1476"/>
      <c r="V133" s="1478"/>
      <c r="W133" s="1302"/>
      <c r="Y133" s="1273"/>
      <c r="Z133" s="1273"/>
      <c r="AA133" s="1273"/>
      <c r="AB133" s="1273"/>
      <c r="AC133" s="1273" t="s">
        <v>290</v>
      </c>
      <c r="AD133" s="1273" t="s">
        <v>291</v>
      </c>
      <c r="AE133" s="1273" t="s">
        <v>292</v>
      </c>
      <c r="AF133" s="1273" t="s">
        <v>293</v>
      </c>
      <c r="AG133" s="1273"/>
      <c r="AH133" s="1273" t="str">
        <f>IF($E$133=0,"",$E$133)</f>
        <v>Тариф на водоотведение</v>
      </c>
      <c r="AI133" s="1273" t="str">
        <f>IF($G$133=0,"",$G$133)</f>
        <v/>
      </c>
      <c r="AJ133" s="1273" t="str">
        <f>IF($J$133=0,"",$J$133)</f>
        <v/>
      </c>
      <c r="AK133" s="1273" t="str">
        <f>IF($K$133="нет","без дифференциации",IF($N$133=0,"",$N$133))</f>
        <v/>
      </c>
      <c r="AL133" s="1273" t="str">
        <f>IF($O$133="нет","без дифференциации",IF($R$133=0,"",$R$133))</f>
        <v/>
      </c>
      <c r="AM133" s="1273" t="str">
        <f>IF($S$133="нет","без дифференциации",IF($V$133=0,"",$V$133))</f>
        <v/>
      </c>
      <c r="AN133" s="1273">
        <f>$I$133</f>
        <v>0</v>
      </c>
      <c r="AO133" s="1273" t="str">
        <f>$I$133&amp;"."&amp;$M$133</f>
        <v>.</v>
      </c>
      <c r="AP133" s="1273" t="str">
        <f>$I$133&amp;"."&amp;$M$133&amp;"."&amp;$Q$133</f>
        <v>..</v>
      </c>
      <c r="AQ133" s="1273" t="str">
        <f>$I$133&amp;"."&amp;$M$133&amp;"."&amp;$Q$133&amp;"."&amp;$U$133</f>
        <v>...</v>
      </c>
      <c r="AR133" s="1473">
        <v>0</v>
      </c>
    </row>
    <row s="1859" customFormat="1" customHeight="1" ht="17.25" hidden="1">
      <c r="A134" s="327"/>
      <c r="C134" s="326"/>
      <c r="D134" s="2141"/>
      <c r="E134" s="2149"/>
      <c r="F134" s="2152"/>
      <c r="G134" s="2149"/>
      <c r="H134" s="2155"/>
      <c r="I134" s="2157"/>
      <c r="J134" s="2159"/>
      <c r="K134" s="2144"/>
      <c r="L134" s="2144"/>
      <c r="M134" s="2144"/>
      <c r="N134" s="2146"/>
      <c r="O134" s="2144"/>
      <c r="P134" s="2144"/>
      <c r="Q134" s="2144"/>
      <c r="R134" s="2147"/>
      <c r="S134" s="2144"/>
      <c r="T134" s="1303"/>
      <c r="U134" s="1303"/>
      <c r="V134" s="1303"/>
      <c r="W134" s="1304"/>
      <c r="Y134" s="1265"/>
      <c r="Z134" s="1265"/>
      <c r="AA134" s="1265"/>
      <c r="AB134" s="1265"/>
      <c r="AC134" s="1265"/>
      <c r="AD134" s="1265"/>
      <c r="AE134" s="1265"/>
      <c r="AF134" s="1265"/>
      <c r="AG134" s="1265"/>
      <c r="AH134" s="1265"/>
      <c r="AI134" s="1265"/>
      <c r="AJ134" s="1265"/>
      <c r="AK134" s="1265"/>
      <c r="AL134" s="1265"/>
      <c r="AM134" s="1265"/>
      <c r="AN134" s="1265"/>
      <c r="AO134" s="1265"/>
      <c r="AP134" s="1265"/>
      <c r="AQ134" s="1265"/>
      <c r="AR134" s="1473">
        <v>0</v>
      </c>
    </row>
    <row s="1859" customFormat="1" customHeight="1" ht="17.25" hidden="1">
      <c r="A135" s="327"/>
      <c r="C135" s="215"/>
      <c r="D135" s="2141"/>
      <c r="E135" s="2149"/>
      <c r="F135" s="2152"/>
      <c r="G135" s="2149"/>
      <c r="H135" s="2155"/>
      <c r="I135" s="2157"/>
      <c r="J135" s="2160"/>
      <c r="K135" s="2144"/>
      <c r="L135" s="2144"/>
      <c r="M135" s="2144"/>
      <c r="N135" s="2147"/>
      <c r="O135" s="2144"/>
      <c r="P135" s="1477"/>
      <c r="Q135" s="1303"/>
      <c r="R135" s="1303"/>
      <c r="S135" s="335"/>
      <c r="T135" s="335"/>
      <c r="U135" s="335"/>
      <c r="V135" s="335"/>
      <c r="W135" s="1304"/>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3">
        <v>0</v>
      </c>
    </row>
    <row s="1859" customFormat="1" customHeight="1" ht="17.25" hidden="1">
      <c r="A136" s="327"/>
      <c r="C136" s="326"/>
      <c r="D136" s="2141"/>
      <c r="E136" s="2149"/>
      <c r="F136" s="2152"/>
      <c r="G136" s="2149"/>
      <c r="H136" s="2155"/>
      <c r="I136" s="2157"/>
      <c r="J136" s="2160"/>
      <c r="K136" s="2144"/>
      <c r="L136" s="1303"/>
      <c r="M136" s="1303"/>
      <c r="N136" s="1303"/>
      <c r="O136" s="1303"/>
      <c r="P136" s="1303"/>
      <c r="Q136" s="1303"/>
      <c r="R136" s="1303"/>
      <c r="S136" s="335"/>
      <c r="T136" s="335"/>
      <c r="U136" s="335"/>
      <c r="V136" s="335"/>
      <c r="W136" s="1304"/>
      <c r="Y136" s="1265"/>
      <c r="Z136" s="1265"/>
      <c r="AA136" s="1265"/>
      <c r="AB136" s="1265"/>
      <c r="AC136" s="1265"/>
      <c r="AD136" s="1265"/>
      <c r="AE136" s="1265"/>
      <c r="AF136" s="1265"/>
      <c r="AG136" s="1265"/>
      <c r="AH136" s="1265"/>
      <c r="AI136" s="1265"/>
      <c r="AJ136" s="1265"/>
      <c r="AK136" s="1265"/>
      <c r="AL136" s="1265"/>
      <c r="AM136" s="1265"/>
      <c r="AN136" s="1265"/>
      <c r="AO136" s="1265"/>
      <c r="AP136" s="1265"/>
      <c r="AQ136" s="1265"/>
      <c r="AR136" s="1473">
        <v>0</v>
      </c>
    </row>
    <row s="1859" customFormat="1" customHeight="1" ht="17.25" hidden="1">
      <c r="A137" s="327"/>
      <c r="C137" s="326"/>
      <c r="D137" s="2142"/>
      <c r="E137" s="2150"/>
      <c r="F137" s="2153"/>
      <c r="G137" s="2150"/>
      <c r="H137" s="1305"/>
      <c r="I137" s="1306"/>
      <c r="J137" s="1306"/>
      <c r="K137" s="1306"/>
      <c r="L137" s="1306"/>
      <c r="M137" s="1306"/>
      <c r="N137" s="1306"/>
      <c r="O137" s="1306"/>
      <c r="P137" s="1306"/>
      <c r="Q137" s="1306"/>
      <c r="R137" s="1306"/>
      <c r="S137" s="1307"/>
      <c r="T137" s="1307"/>
      <c r="U137" s="1307"/>
      <c r="V137" s="1307"/>
      <c r="W137" s="1308"/>
      <c r="Y137" s="1265"/>
      <c r="Z137" s="1265"/>
      <c r="AA137" s="1265"/>
      <c r="AB137" s="1265"/>
      <c r="AC137" s="1265"/>
      <c r="AD137" s="1265"/>
      <c r="AE137" s="1265"/>
      <c r="AF137" s="1265"/>
      <c r="AG137" s="1265"/>
      <c r="AH137" s="1265"/>
      <c r="AI137" s="1265"/>
      <c r="AJ137" s="1265"/>
      <c r="AK137" s="1265"/>
      <c r="AL137" s="1265"/>
      <c r="AM137" s="1265"/>
      <c r="AN137" s="1265"/>
      <c r="AO137" s="1265"/>
      <c r="AP137" s="1265"/>
      <c r="AQ137" s="1265"/>
      <c r="AR137" s="1473">
        <v>0</v>
      </c>
    </row>
    <row s="1859" customFormat="1" customHeight="1" ht="17.25" hidden="1">
      <c r="A138" s="327"/>
      <c r="C138" s="215"/>
      <c r="D138" s="2141">
        <v>2</v>
      </c>
      <c r="E138" s="2149" t="s">
        <v>294</v>
      </c>
      <c r="F138" s="2151" t="s">
        <v>19</v>
      </c>
      <c r="G138" s="2149"/>
      <c r="H138" s="2154"/>
      <c r="I138" s="2156"/>
      <c r="J138" s="2158"/>
      <c r="K138" s="2143"/>
      <c r="L138" s="2143"/>
      <c r="M138" s="2143"/>
      <c r="N138" s="2145"/>
      <c r="O138" s="2143"/>
      <c r="P138" s="2143"/>
      <c r="Q138" s="2143"/>
      <c r="R138" s="2148"/>
      <c r="S138" s="2143"/>
      <c r="T138" s="1476"/>
      <c r="U138" s="1476"/>
      <c r="V138" s="1478"/>
      <c r="W138" s="1302"/>
      <c r="X138" s="1273"/>
      <c r="Y138" s="1273"/>
      <c r="Z138" s="1273"/>
      <c r="AA138" s="1273"/>
      <c r="AB138" s="1273"/>
      <c r="AC138" s="1273" t="s">
        <v>295</v>
      </c>
      <c r="AD138" s="1273" t="s">
        <v>296</v>
      </c>
      <c r="AE138" s="1273" t="s">
        <v>297</v>
      </c>
      <c r="AF138" s="1273" t="s">
        <v>298</v>
      </c>
      <c r="AG138" s="1273"/>
      <c r="AH138" s="1273" t="str">
        <f>IF($E$138=0,"",$E$138)</f>
        <v>Тариф на транспортировку сточных вод</v>
      </c>
      <c r="AI138" s="1273" t="str">
        <f>IF($G$138=0,"",$G$138)</f>
        <v/>
      </c>
      <c r="AJ138" s="1273" t="str">
        <f>IF($J$138=0,"",$J$138)</f>
        <v/>
      </c>
      <c r="AK138" s="1273" t="str">
        <f>IF($K$138="нет","без дифференциации",IF($N$138=0,"",$N$138))</f>
        <v/>
      </c>
      <c r="AL138" s="1273" t="str">
        <f>IF($O$138="нет","без дифференциации",IF($R$138=0,"",$R$138))</f>
        <v/>
      </c>
      <c r="AM138" s="1273" t="str">
        <f>IF($S$138="нет","без дифференциации",IF($V$138=0,"",$V$138))</f>
        <v/>
      </c>
      <c r="AN138" s="1778">
        <f>$I$138</f>
        <v>0</v>
      </c>
      <c r="AO138" s="1273" t="str">
        <f>$I$138&amp;"."&amp;$M$138</f>
        <v>.</v>
      </c>
      <c r="AP138" s="1265" t="str">
        <f>$I$138&amp;"."&amp;$M$138&amp;"."&amp;$Q$138</f>
        <v>..</v>
      </c>
      <c r="AQ138" s="1265" t="str">
        <f>$I$138&amp;"."&amp;$M$138&amp;"."&amp;$Q$138&amp;"."&amp;$U$138</f>
        <v>...</v>
      </c>
      <c r="AR138" s="1473">
        <v>0</v>
      </c>
    </row>
    <row s="1859" customFormat="1" customHeight="1" ht="17.25" hidden="1">
      <c r="A139" s="327"/>
      <c r="C139" s="326"/>
      <c r="D139" s="2141"/>
      <c r="E139" s="2149"/>
      <c r="F139" s="2152"/>
      <c r="G139" s="2149"/>
      <c r="H139" s="2155"/>
      <c r="I139" s="2157"/>
      <c r="J139" s="2159"/>
      <c r="K139" s="2144"/>
      <c r="L139" s="2144"/>
      <c r="M139" s="2144"/>
      <c r="N139" s="2146"/>
      <c r="O139" s="2144"/>
      <c r="P139" s="2144"/>
      <c r="Q139" s="2144"/>
      <c r="R139" s="2147"/>
      <c r="S139" s="2144"/>
      <c r="T139" s="1303"/>
      <c r="U139" s="1303"/>
      <c r="V139" s="1303"/>
      <c r="W139" s="1304"/>
      <c r="X139" s="1265"/>
      <c r="Y139" s="1265"/>
      <c r="Z139" s="1265"/>
      <c r="AA139" s="1265"/>
      <c r="AB139" s="1265"/>
      <c r="AC139" s="1265"/>
      <c r="AD139" s="1265"/>
      <c r="AE139" s="1265"/>
      <c r="AF139" s="1265"/>
      <c r="AG139" s="1265"/>
      <c r="AH139" s="1265"/>
      <c r="AI139" s="1265"/>
      <c r="AJ139" s="1265"/>
      <c r="AK139" s="1265"/>
      <c r="AL139" s="1265"/>
      <c r="AM139" s="1265"/>
      <c r="AN139" s="1265"/>
      <c r="AO139" s="1265"/>
      <c r="AP139" s="1265"/>
      <c r="AQ139" s="1265"/>
      <c r="AR139" s="1473">
        <v>0</v>
      </c>
    </row>
    <row s="1859" customFormat="1" customHeight="1" ht="17.25" hidden="1">
      <c r="A140" s="327"/>
      <c r="C140" s="326"/>
      <c r="D140" s="2142"/>
      <c r="E140" s="2150"/>
      <c r="F140" s="2152"/>
      <c r="G140" s="2150"/>
      <c r="H140" s="2155"/>
      <c r="I140" s="2157"/>
      <c r="J140" s="2160"/>
      <c r="K140" s="2144"/>
      <c r="L140" s="2144"/>
      <c r="M140" s="2144"/>
      <c r="N140" s="2147"/>
      <c r="O140" s="2144"/>
      <c r="P140" s="1477"/>
      <c r="Q140" s="1303"/>
      <c r="R140" s="1303"/>
      <c r="S140" s="335"/>
      <c r="T140" s="335"/>
      <c r="U140" s="335"/>
      <c r="V140" s="335"/>
      <c r="W140" s="1304"/>
      <c r="X140" s="1265"/>
      <c r="Y140" s="1265"/>
      <c r="Z140" s="1265"/>
      <c r="AA140" s="1265"/>
      <c r="AB140" s="1265"/>
      <c r="AC140" s="1265"/>
      <c r="AD140" s="1265"/>
      <c r="AE140" s="1265"/>
      <c r="AF140" s="1265"/>
      <c r="AG140" s="1265"/>
      <c r="AH140" s="1265"/>
      <c r="AI140" s="1265"/>
      <c r="AJ140" s="1265"/>
      <c r="AK140" s="1265"/>
      <c r="AL140" s="1265"/>
      <c r="AM140" s="1265"/>
      <c r="AN140" s="1265"/>
      <c r="AO140" s="1265"/>
      <c r="AP140" s="1265"/>
      <c r="AQ140" s="1265"/>
      <c r="AR140" s="1473">
        <v>0</v>
      </c>
    </row>
    <row s="1859" customFormat="1" customHeight="1" ht="17.25" hidden="1">
      <c r="A141" s="327"/>
      <c r="C141" s="326"/>
      <c r="D141" s="2142"/>
      <c r="E141" s="2150"/>
      <c r="F141" s="2152"/>
      <c r="G141" s="2150"/>
      <c r="H141" s="2155"/>
      <c r="I141" s="2157"/>
      <c r="J141" s="2160"/>
      <c r="K141" s="2144"/>
      <c r="L141" s="1303"/>
      <c r="M141" s="1303"/>
      <c r="N141" s="1303"/>
      <c r="O141" s="1303"/>
      <c r="P141" s="1303"/>
      <c r="Q141" s="1303"/>
      <c r="R141" s="1303"/>
      <c r="S141" s="335"/>
      <c r="T141" s="335"/>
      <c r="U141" s="335"/>
      <c r="V141" s="335"/>
      <c r="W141" s="1304"/>
      <c r="X141" s="1265"/>
      <c r="Y141" s="1265"/>
      <c r="Z141" s="1265"/>
      <c r="AA141" s="1265"/>
      <c r="AB141" s="1265"/>
      <c r="AC141" s="1265"/>
      <c r="AD141" s="1265"/>
      <c r="AE141" s="1265"/>
      <c r="AF141" s="1265"/>
      <c r="AG141" s="1265"/>
      <c r="AH141" s="1265"/>
      <c r="AI141" s="1265"/>
      <c r="AJ141" s="1265"/>
      <c r="AK141" s="1265"/>
      <c r="AL141" s="1265"/>
      <c r="AM141" s="1265"/>
      <c r="AN141" s="1265"/>
      <c r="AO141" s="1265"/>
      <c r="AP141" s="1265"/>
      <c r="AQ141" s="1265"/>
      <c r="AR141" s="1473">
        <v>0</v>
      </c>
    </row>
    <row s="1859" customFormat="1" customHeight="1" ht="17.25" hidden="1">
      <c r="A142" s="327"/>
      <c r="C142" s="326"/>
      <c r="D142" s="2142"/>
      <c r="E142" s="2150"/>
      <c r="F142" s="2153"/>
      <c r="G142" s="2150"/>
      <c r="H142" s="1305"/>
      <c r="I142" s="1306"/>
      <c r="J142" s="1306"/>
      <c r="K142" s="1306"/>
      <c r="L142" s="1306"/>
      <c r="M142" s="1306"/>
      <c r="N142" s="1306"/>
      <c r="O142" s="1306"/>
      <c r="P142" s="1306"/>
      <c r="Q142" s="1306"/>
      <c r="R142" s="1306"/>
      <c r="S142" s="1307"/>
      <c r="T142" s="1307"/>
      <c r="U142" s="1307"/>
      <c r="V142" s="1307"/>
      <c r="W142" s="1308"/>
      <c r="X142" s="1265"/>
      <c r="Y142" s="1265"/>
      <c r="Z142" s="1265"/>
      <c r="AA142" s="1265"/>
      <c r="AB142" s="1265"/>
      <c r="AC142" s="1265"/>
      <c r="AD142" s="1265"/>
      <c r="AE142" s="1265"/>
      <c r="AF142" s="1265"/>
      <c r="AG142" s="1265"/>
      <c r="AH142" s="1265"/>
      <c r="AI142" s="1265"/>
      <c r="AJ142" s="1265"/>
      <c r="AK142" s="1265"/>
      <c r="AL142" s="1265"/>
      <c r="AM142" s="1265"/>
      <c r="AN142" s="1265"/>
      <c r="AO142" s="1265"/>
      <c r="AP142" s="1265"/>
      <c r="AQ142" s="1265"/>
      <c r="AR142" s="1473">
        <v>0</v>
      </c>
    </row>
    <row s="1859" customFormat="1" customHeight="1" ht="17.25" hidden="1">
      <c r="A143" s="327"/>
      <c r="C143" s="215"/>
      <c r="D143" s="2141">
        <v>3</v>
      </c>
      <c r="E143" s="2149" t="s">
        <v>299</v>
      </c>
      <c r="F143" s="2151" t="s">
        <v>19</v>
      </c>
      <c r="G143" s="2149"/>
      <c r="H143" s="2154"/>
      <c r="I143" s="2156"/>
      <c r="J143" s="2158"/>
      <c r="K143" s="2143"/>
      <c r="L143" s="2143"/>
      <c r="M143" s="2143"/>
      <c r="N143" s="2145"/>
      <c r="O143" s="2143"/>
      <c r="P143" s="2143"/>
      <c r="Q143" s="2143"/>
      <c r="R143" s="2148"/>
      <c r="S143" s="2143"/>
      <c r="T143" s="1949"/>
      <c r="U143" s="1949"/>
      <c r="V143" s="1951"/>
      <c r="W143" s="1302"/>
      <c r="X143" s="1273"/>
      <c r="Y143" s="1273"/>
      <c r="Z143" s="1273"/>
      <c r="AA143" s="1273"/>
      <c r="AB143" s="1273"/>
      <c r="AC143" s="1273" t="s">
        <v>300</v>
      </c>
      <c r="AD143" s="1273" t="s">
        <v>301</v>
      </c>
      <c r="AE143" s="1273" t="s">
        <v>302</v>
      </c>
      <c r="AF143" s="1273" t="s">
        <v>303</v>
      </c>
      <c r="AG143" s="1273"/>
      <c r="AH143" s="1273" t="str">
        <f>IF($E$143=0,"",$E$143)</f>
        <v>Тариф на подключение (технологическое присоединение) к централизованной системе водоотведения</v>
      </c>
      <c r="AI143" s="1273" t="str">
        <f>IF($G$143=0,"",$G$143)</f>
        <v/>
      </c>
      <c r="AJ143" s="1273" t="str">
        <f>IF($J$143=0,"",$J$143)</f>
        <v/>
      </c>
      <c r="AK143" s="1273" t="str">
        <f>IF($K$143="нет","без дифференциации",IF($N$143=0,"",$N$143))</f>
        <v/>
      </c>
      <c r="AL143" s="1273" t="str">
        <f>IF($O$143="нет","без дифференциации",IF($R$143=0,"",$R$143))</f>
        <v/>
      </c>
      <c r="AM143" s="1273" t="str">
        <f>IF($S$143="нет","без дифференциации",IF($V$143=0,"",$V$143))</f>
        <v/>
      </c>
      <c r="AN143" s="1778">
        <f>$I$143</f>
        <v>0</v>
      </c>
      <c r="AO143" s="1273" t="str">
        <f>$I$143&amp;"."&amp;$M$143</f>
        <v>.</v>
      </c>
      <c r="AP143" s="1272" t="str">
        <f>$I$143&amp;"."&amp;$M$143&amp;"."&amp;$Q$143</f>
        <v>..</v>
      </c>
      <c r="AQ143" s="1272" t="str">
        <f>$I$143&amp;"."&amp;$M$143&amp;"."&amp;$Q$143&amp;"."&amp;$U$143</f>
        <v>...</v>
      </c>
      <c r="AR143" s="1473">
        <v>0</v>
      </c>
    </row>
    <row s="1859" customFormat="1" customHeight="1" ht="17.25" hidden="1">
      <c r="A144" s="327"/>
      <c r="C144" s="326"/>
      <c r="D144" s="2141"/>
      <c r="E144" s="2149"/>
      <c r="F144" s="2152"/>
      <c r="G144" s="2149"/>
      <c r="H144" s="2155"/>
      <c r="I144" s="2157"/>
      <c r="J144" s="2159"/>
      <c r="K144" s="2144"/>
      <c r="L144" s="2144"/>
      <c r="M144" s="2144"/>
      <c r="N144" s="2146"/>
      <c r="O144" s="2144"/>
      <c r="P144" s="2144"/>
      <c r="Q144" s="2144"/>
      <c r="R144" s="2147"/>
      <c r="S144" s="2144"/>
      <c r="T144" s="1954"/>
      <c r="U144" s="1954"/>
      <c r="V144" s="1954"/>
      <c r="W144" s="1955"/>
      <c r="X144" s="1272"/>
      <c r="Y144" s="1272"/>
      <c r="Z144" s="1272"/>
      <c r="AA144" s="1272"/>
      <c r="AB144" s="1272"/>
      <c r="AC144" s="1272"/>
      <c r="AD144" s="1272"/>
      <c r="AE144" s="1272"/>
      <c r="AF144" s="1272"/>
      <c r="AG144" s="1272"/>
      <c r="AH144" s="1272"/>
      <c r="AI144" s="1272"/>
      <c r="AJ144" s="1272"/>
      <c r="AK144" s="1272"/>
      <c r="AL144" s="1272"/>
      <c r="AM144" s="1272"/>
      <c r="AN144" s="1272"/>
      <c r="AO144" s="1272"/>
      <c r="AP144" s="1272"/>
      <c r="AQ144" s="1272"/>
      <c r="AR144" s="1473">
        <v>0</v>
      </c>
    </row>
    <row s="1859" customFormat="1" customHeight="1" ht="17.25" hidden="1">
      <c r="A145" s="327"/>
      <c r="C145" s="326"/>
      <c r="D145" s="2142"/>
      <c r="E145" s="2150"/>
      <c r="F145" s="2152"/>
      <c r="G145" s="2150"/>
      <c r="H145" s="2155"/>
      <c r="I145" s="2157"/>
      <c r="J145" s="2160"/>
      <c r="K145" s="2144"/>
      <c r="L145" s="2144"/>
      <c r="M145" s="2144"/>
      <c r="N145" s="2147"/>
      <c r="O145" s="2144"/>
      <c r="P145" s="1950"/>
      <c r="Q145" s="1954"/>
      <c r="R145" s="1954"/>
      <c r="S145" s="335"/>
      <c r="T145" s="335"/>
      <c r="U145" s="335"/>
      <c r="V145" s="335"/>
      <c r="W145" s="1955"/>
      <c r="X145" s="1272"/>
      <c r="Y145" s="1272"/>
      <c r="Z145" s="1272"/>
      <c r="AA145" s="1272"/>
      <c r="AB145" s="1272"/>
      <c r="AC145" s="1272"/>
      <c r="AD145" s="1272"/>
      <c r="AE145" s="1272"/>
      <c r="AF145" s="1272"/>
      <c r="AG145" s="1272"/>
      <c r="AH145" s="1272"/>
      <c r="AI145" s="1272"/>
      <c r="AJ145" s="1272"/>
      <c r="AK145" s="1272"/>
      <c r="AL145" s="1272"/>
      <c r="AM145" s="1272"/>
      <c r="AN145" s="1272"/>
      <c r="AO145" s="1272"/>
      <c r="AP145" s="1272"/>
      <c r="AQ145" s="1272"/>
      <c r="AR145" s="1473">
        <v>0</v>
      </c>
    </row>
    <row s="1859" customFormat="1" customHeight="1" ht="17.25" hidden="1">
      <c r="A146" s="327"/>
      <c r="C146" s="326"/>
      <c r="D146" s="2142"/>
      <c r="E146" s="2150"/>
      <c r="F146" s="2152"/>
      <c r="G146" s="2150"/>
      <c r="H146" s="2155"/>
      <c r="I146" s="2157"/>
      <c r="J146" s="2160"/>
      <c r="K146" s="2144"/>
      <c r="L146" s="1954"/>
      <c r="M146" s="1954"/>
      <c r="N146" s="1954"/>
      <c r="O146" s="1954"/>
      <c r="P146" s="1954"/>
      <c r="Q146" s="1954"/>
      <c r="R146" s="1954"/>
      <c r="S146" s="335"/>
      <c r="T146" s="335"/>
      <c r="U146" s="335"/>
      <c r="V146" s="335"/>
      <c r="W146" s="1955"/>
      <c r="X146" s="1272"/>
      <c r="Y146" s="1272"/>
      <c r="Z146" s="1272"/>
      <c r="AA146" s="1272"/>
      <c r="AB146" s="1272"/>
      <c r="AC146" s="1272"/>
      <c r="AD146" s="1272"/>
      <c r="AE146" s="1272"/>
      <c r="AF146" s="1272"/>
      <c r="AG146" s="1272"/>
      <c r="AH146" s="1272"/>
      <c r="AI146" s="1272"/>
      <c r="AJ146" s="1272"/>
      <c r="AK146" s="1272"/>
      <c r="AL146" s="1272"/>
      <c r="AM146" s="1272"/>
      <c r="AN146" s="1272"/>
      <c r="AO146" s="1272"/>
      <c r="AP146" s="1272"/>
      <c r="AQ146" s="1272"/>
      <c r="AR146" s="1473">
        <v>0</v>
      </c>
    </row>
    <row s="1859" customFormat="1" customHeight="1" ht="17.25" hidden="1">
      <c r="A147" s="327"/>
      <c r="C147" s="326"/>
      <c r="D147" s="2142"/>
      <c r="E147" s="2150"/>
      <c r="F147" s="2153"/>
      <c r="G147" s="2150"/>
      <c r="H147" s="1305"/>
      <c r="I147" s="1952"/>
      <c r="J147" s="1952"/>
      <c r="K147" s="1952"/>
      <c r="L147" s="1952"/>
      <c r="M147" s="1952"/>
      <c r="N147" s="1952"/>
      <c r="O147" s="1952"/>
      <c r="P147" s="1952"/>
      <c r="Q147" s="1952"/>
      <c r="R147" s="1952"/>
      <c r="S147" s="1307"/>
      <c r="T147" s="1307"/>
      <c r="U147" s="1307"/>
      <c r="V147" s="1307"/>
      <c r="W147" s="1953"/>
      <c r="X147" s="1272"/>
      <c r="Y147" s="1272"/>
      <c r="Z147" s="1272"/>
      <c r="AA147" s="1272"/>
      <c r="AB147" s="1272"/>
      <c r="AC147" s="1272"/>
      <c r="AD147" s="1272"/>
      <c r="AE147" s="1272"/>
      <c r="AF147" s="1272"/>
      <c r="AG147" s="1272"/>
      <c r="AH147" s="1272"/>
      <c r="AI147" s="1272"/>
      <c r="AJ147" s="1272"/>
      <c r="AK147" s="1272"/>
      <c r="AL147" s="1272"/>
      <c r="AM147" s="1272"/>
      <c r="AN147" s="1272"/>
      <c r="AO147" s="1272"/>
      <c r="AP147" s="1272"/>
      <c r="AQ147" s="1272"/>
      <c r="AR147" s="1473">
        <v>0</v>
      </c>
    </row>
    <row customHeight="1" ht="11.549999999999999">
      <c r="AR148" s="110">
        <v>11</v>
      </c>
    </row>
    <row customHeight="1" ht="11.549999999999999">
      <c r="AR149" s="110">
        <v>11</v>
      </c>
    </row>
    <row customHeight="1" ht="11.549999999999999">
      <c r="AR150" s="110">
        <v>11</v>
      </c>
    </row>
    <row customHeight="1" ht="11.549999999999999">
      <c r="E151" s="1356"/>
      <c r="AR151" s="110">
        <v>11</v>
      </c>
    </row>
    <row customHeight="1" ht="11.549999999999999">
      <c r="E152" s="1356"/>
      <c r="AR152" s="110">
        <v>11</v>
      </c>
    </row>
    <row customHeight="1" ht="11.549999999999999">
      <c r="E153" s="1356"/>
      <c r="AR153" s="110">
        <v>11</v>
      </c>
    </row>
    <row customHeight="1" ht="11.549999999999999">
      <c r="E154" s="1356"/>
      <c r="AR154" s="110">
        <v>11</v>
      </c>
    </row>
    <row customHeight="1" ht="11.549999999999999">
      <c r="E155" s="1356"/>
      <c r="AR155" s="110">
        <v>11</v>
      </c>
    </row>
    <row customHeight="1" ht="11.549999999999999">
      <c r="E156" s="1356"/>
      <c r="AR156" s="110">
        <v>11</v>
      </c>
    </row>
    <row customHeight="1" ht="11.549999999999999">
      <c r="E157" s="1356"/>
      <c r="AR157" s="110">
        <v>11</v>
      </c>
    </row>
    <row customHeight="1" ht="11.25" hidden="1">
      <c r="A158" s="159" t="s">
        <v>83</v>
      </c>
      <c r="B158" s="159">
        <v>0</v>
      </c>
      <c r="C158" s="110">
        <v>3</v>
      </c>
      <c r="D158" s="110">
        <v>6</v>
      </c>
      <c r="E158" s="110">
        <v>42</v>
      </c>
      <c r="F158" s="1289">
        <v>14</v>
      </c>
      <c r="G158" s="110">
        <v>42</v>
      </c>
      <c r="H158" s="110">
        <v>3</v>
      </c>
      <c r="I158" s="110">
        <v>5</v>
      </c>
      <c r="J158" s="110">
        <v>47</v>
      </c>
      <c r="K158" s="110">
        <v>3</v>
      </c>
      <c r="L158" s="110">
        <v>3</v>
      </c>
      <c r="M158" s="110">
        <v>5</v>
      </c>
      <c r="N158" s="110">
        <v>28</v>
      </c>
      <c r="O158" s="110">
        <v>3</v>
      </c>
      <c r="P158" s="110">
        <v>3</v>
      </c>
      <c r="Q158" s="110">
        <v>5</v>
      </c>
      <c r="R158" s="110">
        <v>34</v>
      </c>
      <c r="S158" s="288">
        <v>0</v>
      </c>
      <c r="T158" s="288">
        <v>0</v>
      </c>
      <c r="U158" s="288">
        <v>0</v>
      </c>
      <c r="V158" s="288">
        <v>0</v>
      </c>
      <c r="W158" s="110">
        <v>30</v>
      </c>
      <c r="X158" s="110">
        <v>3</v>
      </c>
      <c r="Y158" s="1265">
        <v>0</v>
      </c>
      <c r="Z158" s="1265">
        <v>0</v>
      </c>
      <c r="AA158" s="1265">
        <v>0</v>
      </c>
      <c r="AB158" s="1265">
        <v>0</v>
      </c>
      <c r="AC158" s="1265">
        <v>0</v>
      </c>
      <c r="AD158" s="1265">
        <v>0</v>
      </c>
      <c r="AE158" s="1265">
        <v>0</v>
      </c>
      <c r="AF158" s="1265">
        <v>0</v>
      </c>
      <c r="AG158" s="1265">
        <v>0</v>
      </c>
      <c r="AH158" s="1265">
        <v>0</v>
      </c>
      <c r="AI158" s="1265">
        <v>0</v>
      </c>
      <c r="AJ158" s="1265">
        <v>0</v>
      </c>
      <c r="AK158" s="1265">
        <v>0</v>
      </c>
      <c r="AL158" s="1265">
        <v>0</v>
      </c>
      <c r="AM158" s="1265">
        <v>0</v>
      </c>
      <c r="AN158" s="1265">
        <v>0</v>
      </c>
      <c r="AO158" s="1265">
        <v>0</v>
      </c>
      <c r="AP158" s="1265">
        <v>0</v>
      </c>
      <c r="AQ158" s="1265">
        <v>0</v>
      </c>
      <c r="AR158" s="110">
        <v>11</v>
      </c>
    </row>
  </sheetData>
  <sheetProtection formatColumns="0" formatRows="0" autoFilter="0" sort="0" insertRows="0" insertColumns="1" deleteRows="0" deleteColumns="0"/>
  <mergeCells count="415">
    <mergeCell ref="R35:R36"/>
    <mergeCell ref="S35:S36"/>
    <mergeCell ref="G35:G39"/>
    <mergeCell ref="H35:H38"/>
    <mergeCell ref="I35:I38"/>
    <mergeCell ref="J35:J38"/>
    <mergeCell ref="K35:K38"/>
    <mergeCell ref="L35:L37"/>
    <mergeCell ref="M35:M37"/>
    <mergeCell ref="N35:N37"/>
    <mergeCell ref="O35:O37"/>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60:M62"/>
    <mergeCell ref="N60:N62"/>
    <mergeCell ref="O60:O62"/>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45:G49"/>
    <mergeCell ref="S50:S51"/>
    <mergeCell ref="S55:S56"/>
    <mergeCell ref="E50:E54"/>
    <mergeCell ref="F50:F54"/>
    <mergeCell ref="H50:H53"/>
    <mergeCell ref="P50:P51"/>
    <mergeCell ref="Q50:Q51"/>
    <mergeCell ref="R50:R51"/>
    <mergeCell ref="D50:D54"/>
    <mergeCell ref="D60:D64"/>
    <mergeCell ref="E60:E64"/>
    <mergeCell ref="F60:F64"/>
    <mergeCell ref="G60:G64"/>
    <mergeCell ref="H60:H63"/>
    <mergeCell ref="I60:I63"/>
    <mergeCell ref="J60:J63"/>
    <mergeCell ref="K60:K63"/>
    <mergeCell ref="L60:L62"/>
    <mergeCell ref="D45:D49"/>
    <mergeCell ref="E45:E49"/>
    <mergeCell ref="F45:F49"/>
    <mergeCell ref="P55:P56"/>
    <mergeCell ref="O50:O52"/>
    <mergeCell ref="Q55:Q56"/>
    <mergeCell ref="R55:R56"/>
    <mergeCell ref="O55:O57"/>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18:D34"/>
    <mergeCell ref="E18:E34"/>
    <mergeCell ref="F18:F34"/>
    <mergeCell ref="D40:D44"/>
    <mergeCell ref="E40:E44"/>
    <mergeCell ref="F40:F44"/>
    <mergeCell ref="G40:G44"/>
    <mergeCell ref="D35:D39"/>
    <mergeCell ref="E35:E39"/>
    <mergeCell ref="F35:F39"/>
    <mergeCell ref="L10:M10"/>
    <mergeCell ref="P10:Q10"/>
    <mergeCell ref="L11:M11"/>
    <mergeCell ref="P11:Q11"/>
    <mergeCell ref="P13:P14"/>
    <mergeCell ref="L13:L15"/>
    <mergeCell ref="M13:M15"/>
    <mergeCell ref="N13:N15"/>
    <mergeCell ref="O13:O15"/>
    <mergeCell ref="Q13:Q14"/>
    <mergeCell ref="P35:P36"/>
    <mergeCell ref="Q35:Q36"/>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34"/>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O40:O42"/>
    <mergeCell ref="S40:S41"/>
    <mergeCell ref="P40:P41"/>
    <mergeCell ref="Q40:Q41"/>
    <mergeCell ref="R40:R41"/>
    <mergeCell ref="K40:K43"/>
    <mergeCell ref="M40:M42"/>
    <mergeCell ref="L40:L42"/>
    <mergeCell ref="N40:N42"/>
    <mergeCell ref="J40:J43"/>
    <mergeCell ref="H40:H43"/>
    <mergeCell ref="I40:I43"/>
    <mergeCell ref="O45:O47"/>
    <mergeCell ref="S45:S46"/>
    <mergeCell ref="P45:P46"/>
    <mergeCell ref="Q45:Q46"/>
    <mergeCell ref="R45:R46"/>
    <mergeCell ref="K45:K48"/>
    <mergeCell ref="M45:M47"/>
    <mergeCell ref="L45:L47"/>
    <mergeCell ref="N45:N47"/>
    <mergeCell ref="J45:J48"/>
    <mergeCell ref="H45:H48"/>
    <mergeCell ref="I45:I48"/>
  </mergeCells>
  <dataValidations count="107">
    <dataValidation allowBlank="1" showInputMessage="1" showErrorMessage="1" prompt="Для выбора выполните двойной щелчок левой клавиши мыши по соответствующей ячейке." sqref="K50:K51 K13:K14 K60:K61 O60:O61 S60:S61 K55:K56 O50:O51 O55:O56 S50:S51 S55:S56 O13:O14 S13:S1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21 F34:F79 K35:K36 O35:O36 S35:S36"/>
    <dataValidation type="textLength" operator="lessThanOrEqual" allowBlank="1" showInputMessage="1" showErrorMessage="1" errorTitle="Ошибка" error="Допускается ввод не более 900 символов!" sqref="J50:J51 J13:J14 J60:J61 R60:R61 V60:W60 J55:J56 R50:R51 R13:R14 R55:R56 V50:W50 V13:W13 V55:W55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35:J36 R35:R36 V35:W35">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55:N57 N50:N52 N13:N15 N91:N93 N106:N108 N96:N98 N101:N103 N65:N67 N117:N119 N122:N124 N138:N140 N133:N135 N70:N72 N75:N77 N111:N113 N127:N129 N143:N145 N35:N37">
      <formula1>DESCRIPTION_TERRITORY</formula1>
    </dataValidation>
    <dataValidation allowBlank="1" showInputMessage="1" showErrorMessage="1" prompt="Выберите виды деятельности, выполнив двойной щелчок левой кнопки мыши по ячейке." sqref="G117:G131 G133:G147 G91:G115 G13:G21 G34:G79"/>
    <dataValidation type="list" allowBlank="1" showInputMessage="1" showErrorMessage="1" errorTitle="Ошибка" error="Выберите значение из списка" prompt="Выберите значение из списка" sqref="E18:E21 E34">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Для выбора выполните двойной щелчок левой клавиши мыши по соответствующей ячейке." sqref="K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O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V45">
      <formula1>900</formula1>
    </dataValidation>
    <dataValidation type="textLength" operator="lessThanOrEqual" allowBlank="1" showInputMessage="1" showErrorMessage="1" errorTitle="Ошибка" error="Допускается ввод не более 900 символов!" sqref="W45">
      <formula1>900</formula1>
    </dataValidation>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84FB-C0F1-C3C2-B22E-0.0A4A49F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1189</v>
      </c>
      <c r="E5" s="2243"/>
      <c r="F5" s="2243"/>
      <c r="G5" s="2243"/>
      <c r="H5" s="2243"/>
      <c r="I5" s="2243"/>
      <c r="J5" s="2243"/>
      <c r="V5" s="511">
        <v>63</v>
      </c>
    </row>
    <row customHeight="1" ht="15.75">
      <c r="C6" s="182"/>
      <c r="D6" s="2182" t="str">
        <f>IF(org=0,"Не определено",org)</f>
        <v>ИМУП «ПОСЖИЛКОМСЕРВИС»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119</v>
      </c>
      <c r="J8" s="758"/>
      <c r="K8" s="423"/>
      <c r="U8" s="681"/>
      <c r="V8" s="764">
        <v>1</v>
      </c>
    </row>
    <row customHeight="1" ht="15.75">
      <c r="C9" s="182"/>
      <c r="D9" s="717"/>
      <c r="E9" s="2373" t="s">
        <v>107</v>
      </c>
      <c r="F9" s="2374"/>
      <c r="G9" s="2401" t="str">
        <f>IF(G8="","",INDEX(DIFFERENTIATION_UNMERGE_VD,MATCH(G8,DIFFERENTIATION_ID_DIFF,0)))</f>
        <v/>
      </c>
      <c r="H9" s="2402"/>
      <c r="I9" s="2401">
        <f>IF(I8="","",INDEX(DIFFERENTIATION_UNMERGE_VD,MATCH(I8,DIFFERENTIATION_ID_DIFF,0)))</f>
        <v>0</v>
      </c>
      <c r="J9" s="2402"/>
      <c r="K9" s="2181" t="s">
        <v>326</v>
      </c>
      <c r="V9" s="511">
        <v>15</v>
      </c>
    </row>
    <row s="1641" customFormat="1" customHeight="1" ht="15.75">
      <c r="A10" s="765"/>
      <c r="C10" s="182"/>
      <c r="D10" s="717"/>
      <c r="E10" s="2373" t="s">
        <v>589</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590</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325</v>
      </c>
      <c r="E12" s="2376"/>
      <c r="F12" s="2376"/>
      <c r="G12" s="893"/>
      <c r="H12" s="893"/>
      <c r="I12" s="893"/>
      <c r="J12" s="893"/>
      <c r="K12" s="2205"/>
      <c r="U12" s="681"/>
      <c r="V12" s="764">
        <v>15</v>
      </c>
    </row>
    <row customHeight="1" ht="35.699999999999996">
      <c r="C13" s="182"/>
      <c r="D13" s="811" t="s">
        <v>89</v>
      </c>
      <c r="E13" s="813" t="s">
        <v>327</v>
      </c>
      <c r="F13" s="813" t="s">
        <v>591</v>
      </c>
      <c r="G13" s="814" t="s">
        <v>328</v>
      </c>
      <c r="H13" s="813" t="s">
        <v>415</v>
      </c>
      <c r="I13" s="814" t="s">
        <v>328</v>
      </c>
      <c r="J13" s="813" t="s">
        <v>415</v>
      </c>
      <c r="K13" s="2238"/>
      <c r="V13" s="511">
        <v>34</v>
      </c>
    </row>
    <row customHeight="1" ht="15" hidden="1">
      <c r="C14" s="182"/>
      <c r="D14" s="599" t="s">
        <v>111</v>
      </c>
      <c r="E14" s="599" t="s">
        <v>112</v>
      </c>
      <c r="F14" s="599" t="s">
        <v>91</v>
      </c>
      <c r="G14" s="665" t="str">
        <f>G1&amp;".1"</f>
        <v>4.1</v>
      </c>
      <c r="H14" s="665"/>
      <c r="I14" s="665" t="str">
        <f>I1&amp;".1"</f>
        <v>4.1</v>
      </c>
      <c r="J14" s="665"/>
      <c r="K14" s="295"/>
      <c r="V14" s="511">
        <v>0</v>
      </c>
    </row>
    <row customHeight="1" ht="22.5" hidden="1">
      <c r="A15" s="511"/>
      <c r="C15" s="532"/>
      <c r="D15" s="527">
        <v>1</v>
      </c>
      <c r="E15" s="683" t="s">
        <v>833</v>
      </c>
      <c r="F15" s="527" t="s">
        <v>834</v>
      </c>
      <c r="G15" s="684"/>
      <c r="H15" s="684"/>
      <c r="I15" s="684"/>
      <c r="J15" s="684"/>
      <c r="K15" s="295" t="s">
        <v>835</v>
      </c>
      <c r="V15" s="511">
        <v>0</v>
      </c>
    </row>
    <row customHeight="1" ht="22.5" hidden="1">
      <c r="A16" s="511"/>
      <c r="C16" s="532"/>
      <c r="D16" s="527">
        <v>2</v>
      </c>
      <c r="E16" s="285" t="s">
        <v>836</v>
      </c>
      <c r="F16" s="527" t="s">
        <v>837</v>
      </c>
      <c r="G16" s="684"/>
      <c r="H16" s="684"/>
      <c r="I16" s="684"/>
      <c r="J16" s="684"/>
      <c r="K16" s="295" t="s">
        <v>838</v>
      </c>
      <c r="V16" s="511">
        <v>0</v>
      </c>
    </row>
    <row customHeight="1" ht="123.75" hidden="1">
      <c r="A17" s="511"/>
      <c r="C17" s="532"/>
      <c r="D17" s="527">
        <v>3</v>
      </c>
      <c r="E17" s="285" t="s">
        <v>1190</v>
      </c>
      <c r="F17" s="527" t="s">
        <v>331</v>
      </c>
      <c r="G17" s="684"/>
      <c r="H17" s="684"/>
      <c r="I17" s="684"/>
      <c r="J17" s="684"/>
      <c r="K17" s="295" t="s">
        <v>1191</v>
      </c>
      <c r="V17" s="511">
        <v>0</v>
      </c>
    </row>
    <row customHeight="1" ht="48.29999999999999">
      <c r="A18" s="511"/>
      <c r="C18" s="532"/>
      <c r="D18" s="527">
        <v>3</v>
      </c>
      <c r="E18" s="285" t="s">
        <v>839</v>
      </c>
      <c r="F18" s="527" t="s">
        <v>331</v>
      </c>
      <c r="G18" s="815" t="s">
        <v>331</v>
      </c>
      <c r="H18" s="816" t="s">
        <v>331</v>
      </c>
      <c r="I18" s="527" t="s">
        <v>331</v>
      </c>
      <c r="J18" s="584" t="s">
        <v>331</v>
      </c>
      <c r="K18" s="295" t="s">
        <v>1192</v>
      </c>
      <c r="V18" s="511">
        <v>46</v>
      </c>
    </row>
    <row customHeight="1" ht="35.699999999999996">
      <c r="A19" s="511"/>
      <c r="C19" s="532"/>
      <c r="D19" s="545" t="s">
        <v>349</v>
      </c>
      <c r="E19" s="565" t="s">
        <v>841</v>
      </c>
      <c r="F19" s="527" t="s">
        <v>842</v>
      </c>
      <c r="G19" s="823"/>
      <c r="H19" s="112"/>
      <c r="I19" s="823"/>
      <c r="J19" s="824"/>
      <c r="K19" s="685"/>
      <c r="V19" s="511">
        <v>34</v>
      </c>
    </row>
    <row customHeight="1" ht="35.699999999999996">
      <c r="A20" s="511"/>
      <c r="C20" s="532"/>
      <c r="D20" s="1896" t="s">
        <v>357</v>
      </c>
      <c r="E20" s="565" t="s">
        <v>843</v>
      </c>
      <c r="F20" s="527" t="s">
        <v>844</v>
      </c>
      <c r="G20" s="823"/>
      <c r="H20" s="112"/>
      <c r="I20" s="823"/>
      <c r="J20" s="112"/>
      <c r="K20" s="685"/>
      <c r="V20" s="511">
        <v>34</v>
      </c>
    </row>
    <row customHeight="1" ht="48.29999999999999">
      <c r="A21" s="511"/>
      <c r="C21" s="532"/>
      <c r="D21" s="1896" t="s">
        <v>359</v>
      </c>
      <c r="E21" s="565" t="s">
        <v>845</v>
      </c>
      <c r="F21" s="527" t="s">
        <v>596</v>
      </c>
      <c r="G21" s="686"/>
      <c r="H21" s="112"/>
      <c r="I21" s="686"/>
      <c r="J21" s="112"/>
      <c r="K21" s="685"/>
      <c r="V21" s="511">
        <v>46</v>
      </c>
    </row>
    <row customHeight="1" ht="67.5" hidden="1">
      <c r="A22" s="511"/>
      <c r="C22" s="532"/>
      <c r="D22" s="527">
        <v>5</v>
      </c>
      <c r="E22" s="285" t="s">
        <v>1193</v>
      </c>
      <c r="F22" s="527" t="s">
        <v>583</v>
      </c>
      <c r="G22" s="687"/>
      <c r="H22" s="688"/>
      <c r="I22" s="687"/>
      <c r="J22" s="688"/>
      <c r="K22" s="295" t="s">
        <v>1194</v>
      </c>
      <c r="V22" s="511">
        <v>0</v>
      </c>
    </row>
    <row customHeight="1" ht="33.75" hidden="1">
      <c r="C23" s="457"/>
      <c r="D23" s="527">
        <v>6</v>
      </c>
      <c r="E23" s="285" t="s">
        <v>1195</v>
      </c>
      <c r="F23" s="527" t="s">
        <v>1196</v>
      </c>
      <c r="G23" s="687"/>
      <c r="H23" s="687"/>
      <c r="I23" s="687"/>
      <c r="J23" s="687"/>
      <c r="K23" s="295" t="s">
        <v>1197</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83</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BF471E-4C58-7FEE-3157-0.AC3290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1198</v>
      </c>
      <c r="B1" s="1073" t="s">
        <v>1199</v>
      </c>
      <c r="C1" s="1073" t="s">
        <v>1200</v>
      </c>
      <c r="D1" s="1073" t="s">
        <v>1201</v>
      </c>
      <c r="E1" s="1073" t="s">
        <v>1202</v>
      </c>
      <c r="F1" s="1073" t="s">
        <v>1203</v>
      </c>
      <c r="G1" s="1073" t="s">
        <v>1204</v>
      </c>
      <c r="H1" s="1073" t="s">
        <v>1205</v>
      </c>
      <c r="I1" s="1073" t="s">
        <v>1206</v>
      </c>
      <c r="J1" s="1073" t="s">
        <v>1207</v>
      </c>
      <c r="K1" s="1073" t="s">
        <v>1208</v>
      </c>
      <c r="L1" s="1073" t="s">
        <v>1209</v>
      </c>
      <c r="M1" s="1073"/>
      <c r="N1" s="1073" t="s">
        <v>1210</v>
      </c>
      <c r="O1" s="1073" t="s">
        <v>1211</v>
      </c>
      <c r="P1" s="1073" t="s">
        <v>1212</v>
      </c>
      <c r="Q1" s="1073" t="s">
        <v>1213</v>
      </c>
      <c r="R1" s="1073" t="s">
        <v>1214</v>
      </c>
      <c r="S1" s="1073" t="s">
        <v>1215</v>
      </c>
      <c r="T1" s="1073" t="s">
        <v>1216</v>
      </c>
      <c r="U1" s="1073" t="s">
        <v>1217</v>
      </c>
      <c r="V1" s="1073"/>
      <c r="W1" s="803" t="s">
        <v>1218</v>
      </c>
      <c r="X1" s="1073" t="s">
        <v>1219</v>
      </c>
      <c r="Y1" s="1073" t="s">
        <v>1220</v>
      </c>
      <c r="Z1" s="1073"/>
      <c r="AA1" s="1073" t="s">
        <v>1221</v>
      </c>
      <c r="AB1" s="1073"/>
      <c r="AC1" s="1073" t="s">
        <v>1222</v>
      </c>
      <c r="AD1" s="1073"/>
      <c r="AF1" s="1073" t="s">
        <v>1223</v>
      </c>
      <c r="AH1" s="1073" t="s">
        <v>1224</v>
      </c>
      <c r="AI1" s="1073" t="s">
        <v>1225</v>
      </c>
      <c r="AK1" s="1073" t="s">
        <v>1226</v>
      </c>
      <c r="AM1" s="1073" t="s">
        <v>1227</v>
      </c>
      <c r="AP1" s="1073" t="s">
        <v>1228</v>
      </c>
      <c r="AQ1" s="1073" t="s">
        <v>1229</v>
      </c>
      <c r="AS1" s="1073" t="s">
        <v>1230</v>
      </c>
      <c r="AU1" s="1073" t="s">
        <v>1231</v>
      </c>
      <c r="AW1" s="1073" t="s">
        <v>1232</v>
      </c>
      <c r="AX1" s="1073" t="s">
        <v>1233</v>
      </c>
      <c r="AZ1" s="1158" t="s">
        <v>1234</v>
      </c>
      <c r="BB1" s="1073" t="s">
        <v>1235</v>
      </c>
      <c r="BC1" s="1073"/>
      <c r="BE1" s="1073" t="s">
        <v>1236</v>
      </c>
      <c r="BF1" s="1073" t="s">
        <v>1237</v>
      </c>
      <c r="BH1" s="1075" t="s">
        <v>832</v>
      </c>
      <c r="BI1" s="1076"/>
      <c r="BJ1" s="1077" t="s">
        <v>1238</v>
      </c>
      <c r="BK1" s="1076"/>
      <c r="BL1" s="1078" t="s">
        <v>931</v>
      </c>
      <c r="BM1" s="1076"/>
      <c r="BN1" s="1079" t="s">
        <v>1239</v>
      </c>
      <c r="BS1" s="1433"/>
    </row>
    <row customHeight="1" ht="11.25">
      <c r="A2" s="1080" t="s">
        <v>1240</v>
      </c>
      <c r="B2" s="1081">
        <v>2000</v>
      </c>
      <c r="C2" s="1081">
        <v>2022</v>
      </c>
      <c r="D2" s="1081" t="s">
        <v>67</v>
      </c>
      <c r="E2" s="1082" t="s">
        <v>1241</v>
      </c>
      <c r="F2" s="1082" t="s">
        <v>1242</v>
      </c>
      <c r="G2" s="1082" t="s">
        <v>1243</v>
      </c>
      <c r="H2" s="1083" t="s">
        <v>56</v>
      </c>
      <c r="I2" s="1082" t="s">
        <v>111</v>
      </c>
      <c r="J2" s="1082" t="s">
        <v>1244</v>
      </c>
      <c r="K2" s="1084" t="s">
        <v>1245</v>
      </c>
      <c r="L2" s="1085"/>
      <c r="M2" s="1084">
        <v>1</v>
      </c>
      <c r="N2" s="1168" t="s">
        <v>1246</v>
      </c>
      <c r="O2" s="1083" t="s">
        <v>473</v>
      </c>
      <c r="P2" s="1086" t="s">
        <v>1247</v>
      </c>
      <c r="Q2" s="1087" t="s">
        <v>471</v>
      </c>
      <c r="R2" s="149" t="s">
        <v>1248</v>
      </c>
      <c r="S2" s="149" t="s">
        <v>1249</v>
      </c>
      <c r="T2" s="1088" t="s">
        <v>1250</v>
      </c>
      <c r="U2" s="1085" t="s">
        <v>1251</v>
      </c>
      <c r="V2" s="1089">
        <v>1</v>
      </c>
      <c r="W2" s="1090"/>
      <c r="X2" s="1090" t="s">
        <v>1252</v>
      </c>
      <c r="Y2" s="1081" t="s">
        <v>1253</v>
      </c>
      <c r="Z2" s="1091"/>
      <c r="AA2" s="1081" t="s">
        <v>1254</v>
      </c>
      <c r="AB2" s="1092" t="s">
        <v>1254</v>
      </c>
      <c r="AC2" s="1081" t="s">
        <v>1255</v>
      </c>
      <c r="AD2" s="1092" t="s">
        <v>1255</v>
      </c>
      <c r="AF2" s="1083" t="s">
        <v>1251</v>
      </c>
      <c r="AH2" s="1082" t="s">
        <v>1256</v>
      </c>
      <c r="AI2" s="1082" t="s">
        <v>1256</v>
      </c>
      <c r="AK2" s="1082" t="s">
        <v>1257</v>
      </c>
      <c r="AM2" s="1082" t="s">
        <v>1258</v>
      </c>
      <c r="AP2" s="1093" t="s">
        <v>1252</v>
      </c>
      <c r="AQ2" s="1094" t="s">
        <v>1252</v>
      </c>
      <c r="AS2" s="1081" t="s">
        <v>1259</v>
      </c>
      <c r="AU2" s="1126" t="s">
        <v>1260</v>
      </c>
      <c r="AW2" s="1126" t="s">
        <v>1261</v>
      </c>
      <c r="AX2" s="1126" t="s">
        <v>1261</v>
      </c>
      <c r="AZ2" s="1126" t="s">
        <v>54</v>
      </c>
      <c r="BB2" s="1126" t="s">
        <v>1262</v>
      </c>
      <c r="BC2" s="1126" t="s">
        <v>1263</v>
      </c>
      <c r="BE2" s="1126">
        <v>2000</v>
      </c>
      <c r="BF2" s="1126" t="s">
        <v>1264</v>
      </c>
    </row>
    <row customHeight="1" ht="11.25">
      <c r="A3" s="1080" t="s">
        <v>1265</v>
      </c>
      <c r="B3" s="1081">
        <v>2001</v>
      </c>
      <c r="C3" s="1081">
        <v>2023</v>
      </c>
      <c r="D3" s="1081" t="s">
        <v>19</v>
      </c>
      <c r="E3" s="1082" t="s">
        <v>1266</v>
      </c>
      <c r="F3" s="1082" t="s">
        <v>1267</v>
      </c>
      <c r="G3" s="1082" t="s">
        <v>1268</v>
      </c>
      <c r="H3" s="1083" t="s">
        <v>1269</v>
      </c>
      <c r="I3" s="1082" t="s">
        <v>112</v>
      </c>
      <c r="J3" s="1082" t="s">
        <v>581</v>
      </c>
      <c r="K3" s="1084" t="s">
        <v>1175</v>
      </c>
      <c r="L3" s="1085">
        <f>_xlfn.IFERROR(MATCH(K3,OFFER_METHOD,0),0)</f>
        <v>4</v>
      </c>
      <c r="M3" s="1084">
        <v>2</v>
      </c>
      <c r="N3" s="1168" t="s">
        <v>1270</v>
      </c>
      <c r="O3" s="1083" t="s">
        <v>1271</v>
      </c>
      <c r="P3" s="1086" t="s">
        <v>37</v>
      </c>
      <c r="Q3" s="1087" t="s">
        <v>1272</v>
      </c>
      <c r="R3" s="149" t="s">
        <v>1273</v>
      </c>
      <c r="S3" s="149" t="s">
        <v>1274</v>
      </c>
      <c r="T3" s="1088" t="s">
        <v>1275</v>
      </c>
      <c r="U3" s="1085" t="s">
        <v>1276</v>
      </c>
      <c r="V3" s="1089">
        <v>2</v>
      </c>
      <c r="W3" s="1090"/>
      <c r="X3" s="1090" t="s">
        <v>1277</v>
      </c>
      <c r="Y3" s="1081" t="s">
        <v>1253</v>
      </c>
      <c r="Z3" s="1091"/>
      <c r="AA3" s="1081" t="s">
        <v>1278</v>
      </c>
      <c r="AB3" s="1092" t="s">
        <v>1278</v>
      </c>
      <c r="AC3" s="1081" t="s">
        <v>1279</v>
      </c>
      <c r="AD3" s="1092" t="s">
        <v>1279</v>
      </c>
      <c r="AF3" s="1083" t="s">
        <v>1276</v>
      </c>
      <c r="AH3" s="1082" t="s">
        <v>1280</v>
      </c>
      <c r="AI3" s="1082" t="s">
        <v>1281</v>
      </c>
      <c r="AK3" s="1082" t="s">
        <v>1282</v>
      </c>
      <c r="AM3" s="1082" t="s">
        <v>1283</v>
      </c>
      <c r="AP3" s="1093" t="s">
        <v>1284</v>
      </c>
      <c r="AQ3" s="1094" t="s">
        <v>1284</v>
      </c>
      <c r="AS3" s="1081" t="s">
        <v>1285</v>
      </c>
      <c r="AU3" s="1126" t="s">
        <v>1286</v>
      </c>
      <c r="AW3" s="1126" t="s">
        <v>1287</v>
      </c>
      <c r="AX3" s="1126" t="s">
        <v>1287</v>
      </c>
      <c r="AZ3" s="1126" t="s">
        <v>1288</v>
      </c>
      <c r="BB3" s="1126" t="s">
        <v>1289</v>
      </c>
      <c r="BC3" s="1126" t="s">
        <v>1263</v>
      </c>
      <c r="BE3" s="1126">
        <v>2001</v>
      </c>
      <c r="BF3" s="1126" t="s">
        <v>1290</v>
      </c>
      <c r="BH3" s="1073" t="s">
        <v>1291</v>
      </c>
      <c r="BJ3" s="1073" t="s">
        <v>1292</v>
      </c>
      <c r="BL3" s="1073" t="s">
        <v>1293</v>
      </c>
      <c r="BN3" s="1073" t="s">
        <v>1294</v>
      </c>
      <c r="BR3" s="1073" t="s">
        <v>1295</v>
      </c>
      <c r="BS3" s="1434"/>
      <c r="BT3" s="1076"/>
      <c r="BU3" s="1073" t="s">
        <v>1296</v>
      </c>
      <c r="BV3" s="1076"/>
      <c r="BW3" s="1696"/>
      <c r="BX3" s="1698" t="s">
        <v>1297</v>
      </c>
      <c r="CA3" s="1073" t="s">
        <v>1298</v>
      </c>
    </row>
    <row customHeight="1" ht="11.25">
      <c r="A4" s="1080" t="s">
        <v>1299</v>
      </c>
      <c r="B4" s="1081">
        <v>2002</v>
      </c>
      <c r="C4" s="1081">
        <v>2024</v>
      </c>
      <c r="E4" s="1082" t="s">
        <v>1300</v>
      </c>
      <c r="F4" s="1082" t="s">
        <v>1301</v>
      </c>
      <c r="H4" s="1083" t="s">
        <v>1302</v>
      </c>
      <c r="I4" s="1082" t="s">
        <v>91</v>
      </c>
      <c r="J4" s="1082" t="s">
        <v>1303</v>
      </c>
      <c r="K4" s="1084" t="s">
        <v>1304</v>
      </c>
      <c r="L4" s="1085">
        <f>_xlfn.IFERROR(MATCH(K4,OFFER_METHOD,0),0)</f>
        <v>0</v>
      </c>
      <c r="M4" s="1084">
        <v>3</v>
      </c>
      <c r="N4" s="1168" t="s">
        <v>1305</v>
      </c>
      <c r="O4" s="1082" t="s">
        <v>1306</v>
      </c>
      <c r="Q4" s="1087" t="s">
        <v>1307</v>
      </c>
      <c r="R4" s="149" t="s">
        <v>1308</v>
      </c>
      <c r="S4" s="149" t="s">
        <v>1309</v>
      </c>
      <c r="T4" s="1088" t="s">
        <v>1310</v>
      </c>
      <c r="U4" s="1085" t="s">
        <v>1311</v>
      </c>
      <c r="V4" s="1089">
        <v>3</v>
      </c>
      <c r="W4" s="1090"/>
      <c r="X4" s="1090" t="s">
        <v>1312</v>
      </c>
      <c r="Y4" s="1081" t="s">
        <v>1253</v>
      </c>
      <c r="Z4" s="1097"/>
      <c r="AC4" s="1081" t="s">
        <v>1313</v>
      </c>
      <c r="AD4" s="1092" t="s">
        <v>1313</v>
      </c>
      <c r="AF4" s="1083" t="s">
        <v>1311</v>
      </c>
      <c r="AH4" s="1083" t="s">
        <v>1314</v>
      </c>
      <c r="AK4" s="1082" t="s">
        <v>1315</v>
      </c>
      <c r="AM4" s="1082" t="s">
        <v>1316</v>
      </c>
      <c r="AP4" s="1093" t="s">
        <v>1277</v>
      </c>
      <c r="AQ4" s="1094" t="s">
        <v>1277</v>
      </c>
      <c r="AS4" s="1081" t="s">
        <v>1317</v>
      </c>
      <c r="AU4" s="1126" t="s">
        <v>1318</v>
      </c>
      <c r="AW4" s="1126" t="s">
        <v>1319</v>
      </c>
      <c r="AX4" s="1126" t="s">
        <v>1319</v>
      </c>
      <c r="AZ4" s="1126" t="s">
        <v>1320</v>
      </c>
      <c r="BB4" s="1126" t="s">
        <v>1321</v>
      </c>
      <c r="BC4" s="1126" t="s">
        <v>1322</v>
      </c>
      <c r="BE4" s="1126">
        <v>2002</v>
      </c>
      <c r="BF4" s="1126" t="s">
        <v>1323</v>
      </c>
      <c r="BH4" s="1074" t="s">
        <v>1324</v>
      </c>
      <c r="BJ4" s="1074" t="s">
        <v>1324</v>
      </c>
      <c r="BL4" s="1074" t="s">
        <v>1324</v>
      </c>
      <c r="BN4" s="1074" t="s">
        <v>1324</v>
      </c>
      <c r="BQ4" s="1438" t="s">
        <v>1325</v>
      </c>
      <c r="BR4" s="1165" t="s">
        <v>1326</v>
      </c>
      <c r="BS4" s="280"/>
      <c r="BT4" s="1438" t="s">
        <v>1327</v>
      </c>
      <c r="BU4" s="1165" t="s">
        <v>1328</v>
      </c>
      <c r="BV4" s="1076"/>
      <c r="BW4" s="1703" t="s">
        <v>1329</v>
      </c>
      <c r="BX4" s="1697" t="s">
        <v>1330</v>
      </c>
      <c r="BZ4" s="1438" t="s">
        <v>1331</v>
      </c>
      <c r="CA4" s="1165" t="s">
        <v>1332</v>
      </c>
    </row>
    <row customHeight="1" ht="11.25">
      <c r="A5" s="1080" t="s">
        <v>1333</v>
      </c>
      <c r="B5" s="1081">
        <v>2003</v>
      </c>
      <c r="C5" s="1081">
        <v>2025</v>
      </c>
      <c r="E5" s="1082" t="s">
        <v>1334</v>
      </c>
      <c r="F5" s="1082" t="s">
        <v>1335</v>
      </c>
      <c r="H5" s="1083" t="s">
        <v>1336</v>
      </c>
      <c r="I5" s="1082" t="s">
        <v>92</v>
      </c>
      <c r="K5" s="1084" t="s">
        <v>1337</v>
      </c>
      <c r="L5" s="1085">
        <f>_xlfn.IFERROR(MATCH(K5,OFFER_METHOD,0),0)</f>
        <v>0</v>
      </c>
      <c r="M5" s="1084">
        <v>4</v>
      </c>
      <c r="N5" s="1098" t="s">
        <v>1338</v>
      </c>
      <c r="O5" s="1082" t="s">
        <v>1339</v>
      </c>
      <c r="Q5" s="1087" t="s">
        <v>1340</v>
      </c>
      <c r="R5" s="149" t="s">
        <v>472</v>
      </c>
      <c r="T5" s="1083" t="s">
        <v>1341</v>
      </c>
      <c r="U5" s="1085" t="s">
        <v>1342</v>
      </c>
      <c r="V5" s="1089">
        <v>4</v>
      </c>
      <c r="W5" s="1090"/>
      <c r="X5" s="1090" t="s">
        <v>190</v>
      </c>
      <c r="Y5" s="1081" t="s">
        <v>1343</v>
      </c>
      <c r="Z5" s="1097">
        <v>1</v>
      </c>
      <c r="AF5" s="1083" t="s">
        <v>1344</v>
      </c>
      <c r="AH5" s="1082" t="s">
        <v>1345</v>
      </c>
      <c r="AK5" s="1082" t="s">
        <v>1346</v>
      </c>
      <c r="AM5" s="1082" t="s">
        <v>1347</v>
      </c>
      <c r="AP5" s="1093" t="s">
        <v>190</v>
      </c>
      <c r="AQ5" s="1094" t="s">
        <v>190</v>
      </c>
      <c r="AU5" s="1126" t="s">
        <v>1348</v>
      </c>
      <c r="AW5" s="1126" t="s">
        <v>1349</v>
      </c>
      <c r="AX5" s="1126" t="s">
        <v>1349</v>
      </c>
      <c r="AZ5" s="1126" t="s">
        <v>1350</v>
      </c>
      <c r="BB5" s="1126" t="s">
        <v>1351</v>
      </c>
      <c r="BC5" s="1126" t="s">
        <v>1352</v>
      </c>
      <c r="BE5" s="1126">
        <v>2003</v>
      </c>
      <c r="BF5" s="1126" t="s">
        <v>1353</v>
      </c>
      <c r="BH5" s="1074" t="s">
        <v>1354</v>
      </c>
      <c r="BJ5" s="1074" t="s">
        <v>1354</v>
      </c>
      <c r="BL5" s="1074" t="s">
        <v>1354</v>
      </c>
      <c r="BN5" s="1074" t="s">
        <v>1355</v>
      </c>
      <c r="BQ5" s="1287">
        <v>4213775</v>
      </c>
      <c r="BR5" s="1074" t="s">
        <v>1252</v>
      </c>
      <c r="BS5" s="1435"/>
      <c r="BT5" s="1287">
        <v>64236871</v>
      </c>
      <c r="BU5" s="1074" t="s">
        <v>254</v>
      </c>
      <c r="BV5" s="1076"/>
      <c r="BW5" s="1701">
        <v>4213767</v>
      </c>
      <c r="BX5" s="1699" t="s">
        <v>1356</v>
      </c>
      <c r="BZ5" s="1287">
        <v>64237509</v>
      </c>
      <c r="CA5" s="1301" t="s">
        <v>1357</v>
      </c>
    </row>
    <row customHeight="1" ht="11.25">
      <c r="A6" s="1080" t="s">
        <v>1358</v>
      </c>
      <c r="B6" s="1081">
        <v>2004</v>
      </c>
      <c r="C6" s="1081">
        <v>2026</v>
      </c>
      <c r="E6" s="1082" t="s">
        <v>1359</v>
      </c>
      <c r="F6" s="1099"/>
      <c r="H6" s="1083" t="s">
        <v>1360</v>
      </c>
      <c r="I6" s="1082" t="s">
        <v>113</v>
      </c>
      <c r="J6" s="1073" t="s">
        <v>1361</v>
      </c>
      <c r="L6" s="1085">
        <f>SUM(kind_of_control_method_filter)</f>
        <v>4</v>
      </c>
      <c r="N6" s="1098" t="s">
        <v>1362</v>
      </c>
      <c r="O6" s="1082" t="s">
        <v>1363</v>
      </c>
      <c r="R6" s="149" t="s">
        <v>471</v>
      </c>
      <c r="T6" s="1083" t="s">
        <v>1364</v>
      </c>
      <c r="U6" s="1085" t="s">
        <v>1344</v>
      </c>
      <c r="V6" s="1089">
        <v>5</v>
      </c>
      <c r="W6" s="1090"/>
      <c r="X6" s="1081" t="s">
        <v>198</v>
      </c>
      <c r="Y6" s="1081" t="s">
        <v>1365</v>
      </c>
      <c r="Z6" s="1097"/>
      <c r="AA6" s="1100"/>
      <c r="AH6" s="1082" t="s">
        <v>1366</v>
      </c>
      <c r="AK6" s="1082" t="s">
        <v>1367</v>
      </c>
      <c r="AM6" s="1082" t="s">
        <v>1368</v>
      </c>
      <c r="AP6" s="1093" t="s">
        <v>198</v>
      </c>
      <c r="AQ6" s="1094" t="s">
        <v>198</v>
      </c>
      <c r="AU6" s="1126" t="s">
        <v>1369</v>
      </c>
      <c r="AW6" s="1126" t="s">
        <v>1370</v>
      </c>
      <c r="AX6" s="1126" t="s">
        <v>1370</v>
      </c>
      <c r="BB6" s="1126" t="s">
        <v>1371</v>
      </c>
      <c r="BC6" s="1126" t="s">
        <v>1352</v>
      </c>
      <c r="BE6" s="1126">
        <v>2004</v>
      </c>
      <c r="BF6" s="1126" t="s">
        <v>1372</v>
      </c>
      <c r="BH6" s="1074" t="s">
        <v>1373</v>
      </c>
      <c r="BJ6" s="1074" t="s">
        <v>1374</v>
      </c>
      <c r="BL6" s="1074" t="s">
        <v>1374</v>
      </c>
      <c r="BN6" s="1074" t="s">
        <v>1375</v>
      </c>
      <c r="BQ6" s="1287">
        <v>4213784</v>
      </c>
      <c r="BR6" s="1301" t="s">
        <v>1284</v>
      </c>
      <c r="BS6" s="1436"/>
      <c r="BT6" s="1287">
        <v>64236872</v>
      </c>
      <c r="BU6" s="1074" t="s">
        <v>259</v>
      </c>
      <c r="BV6" s="1076"/>
      <c r="BW6" s="1701">
        <v>4213768</v>
      </c>
      <c r="BX6" s="1699" t="s">
        <v>279</v>
      </c>
      <c r="BZ6" s="1287">
        <v>64237510</v>
      </c>
      <c r="CA6" s="1074" t="s">
        <v>1376</v>
      </c>
    </row>
    <row customHeight="1" ht="11.25">
      <c r="A7" s="1080" t="s">
        <v>1377</v>
      </c>
      <c r="B7" s="1081">
        <v>2005</v>
      </c>
      <c r="E7" s="1082" t="s">
        <v>1378</v>
      </c>
      <c r="F7" s="1099"/>
      <c r="H7" s="1083" t="s">
        <v>1379</v>
      </c>
      <c r="I7" s="1082" t="s">
        <v>93</v>
      </c>
      <c r="J7" s="1082" t="s">
        <v>1380</v>
      </c>
      <c r="N7" s="1102" t="s">
        <v>1381</v>
      </c>
      <c r="O7" s="1082" t="s">
        <v>1382</v>
      </c>
      <c r="U7" s="1085" t="s">
        <v>19</v>
      </c>
      <c r="V7" s="376" t="s">
        <v>93</v>
      </c>
      <c r="W7" s="1090"/>
      <c r="X7" s="1081" t="s">
        <v>205</v>
      </c>
      <c r="Y7" s="1081" t="s">
        <v>1343</v>
      </c>
      <c r="Z7" s="1097"/>
      <c r="AA7" s="1100"/>
      <c r="AH7" s="1082" t="s">
        <v>1383</v>
      </c>
      <c r="AK7" s="1082" t="s">
        <v>1384</v>
      </c>
      <c r="AM7" s="1082" t="s">
        <v>1385</v>
      </c>
      <c r="AP7" s="1093" t="s">
        <v>205</v>
      </c>
      <c r="AQ7" s="1094" t="s">
        <v>205</v>
      </c>
      <c r="AU7" s="1126" t="s">
        <v>1386</v>
      </c>
      <c r="AW7" s="1126" t="s">
        <v>1387</v>
      </c>
      <c r="AX7" s="1126" t="s">
        <v>1387</v>
      </c>
      <c r="AZ7" s="1073" t="s">
        <v>1388</v>
      </c>
      <c r="BB7" s="1126" t="s">
        <v>1389</v>
      </c>
      <c r="BC7" s="1126" t="s">
        <v>1352</v>
      </c>
      <c r="BE7" s="1126">
        <v>2005</v>
      </c>
      <c r="BF7" s="1126" t="s">
        <v>1390</v>
      </c>
      <c r="BH7" s="1074" t="s">
        <v>1391</v>
      </c>
      <c r="BJ7" s="1074" t="s">
        <v>1373</v>
      </c>
      <c r="BL7" s="1074" t="s">
        <v>1373</v>
      </c>
      <c r="BN7" s="1074" t="s">
        <v>1392</v>
      </c>
      <c r="BQ7" s="1287">
        <v>4213781</v>
      </c>
      <c r="BR7" s="1074" t="s">
        <v>1277</v>
      </c>
      <c r="BS7" s="1435"/>
      <c r="BT7" s="1287">
        <v>64236873</v>
      </c>
      <c r="BU7" s="1074" t="s">
        <v>264</v>
      </c>
      <c r="BV7" s="1076"/>
      <c r="BW7" s="1701">
        <v>4213769</v>
      </c>
      <c r="BX7" s="1699" t="s">
        <v>1393</v>
      </c>
      <c r="BZ7" s="1287">
        <v>64237511</v>
      </c>
      <c r="CA7" s="1074" t="s">
        <v>294</v>
      </c>
    </row>
    <row customHeight="1" ht="11.25">
      <c r="A8" s="1080" t="s">
        <v>1394</v>
      </c>
      <c r="B8" s="1081">
        <v>2006</v>
      </c>
      <c r="E8" s="1082" t="s">
        <v>1395</v>
      </c>
      <c r="F8" s="1099"/>
      <c r="H8" s="1083" t="s">
        <v>1396</v>
      </c>
      <c r="I8" s="1082" t="s">
        <v>94</v>
      </c>
      <c r="J8" s="1082" t="s">
        <v>1397</v>
      </c>
      <c r="N8" s="1169" t="s">
        <v>1398</v>
      </c>
      <c r="O8" s="1082" t="s">
        <v>1399</v>
      </c>
      <c r="V8" s="376" t="s">
        <v>94</v>
      </c>
      <c r="W8" s="1090"/>
      <c r="X8" s="1081" t="s">
        <v>211</v>
      </c>
      <c r="Y8" s="1081" t="s">
        <v>1343</v>
      </c>
      <c r="Z8" s="1097"/>
      <c r="AA8" s="1100"/>
      <c r="AK8" s="1082" t="s">
        <v>1400</v>
      </c>
      <c r="AP8" s="1093" t="s">
        <v>211</v>
      </c>
      <c r="AQ8" s="1094" t="s">
        <v>211</v>
      </c>
      <c r="AU8" s="1126" t="s">
        <v>1401</v>
      </c>
      <c r="AW8" s="1126" t="s">
        <v>1402</v>
      </c>
      <c r="AX8" s="1126" t="s">
        <v>1402</v>
      </c>
      <c r="AZ8" s="1126" t="s">
        <v>1403</v>
      </c>
      <c r="BB8" s="1126" t="s">
        <v>1404</v>
      </c>
      <c r="BC8" s="1126" t="s">
        <v>1352</v>
      </c>
      <c r="BE8" s="1126">
        <v>2006</v>
      </c>
      <c r="BF8" s="1126" t="s">
        <v>1405</v>
      </c>
      <c r="BH8" s="1074" t="s">
        <v>1406</v>
      </c>
      <c r="BJ8" s="1074" t="s">
        <v>1407</v>
      </c>
      <c r="BL8" s="1074" t="s">
        <v>1407</v>
      </c>
      <c r="BN8" s="1074" t="s">
        <v>1408</v>
      </c>
      <c r="BQ8" s="1287">
        <v>4213776</v>
      </c>
      <c r="BR8" s="1074" t="s">
        <v>190</v>
      </c>
      <c r="BS8" s="1435"/>
      <c r="BT8" s="1287">
        <v>64236874</v>
      </c>
      <c r="BU8" s="1301" t="s">
        <v>1409</v>
      </c>
      <c r="BV8" s="1076"/>
      <c r="BW8" s="1701">
        <v>4213770</v>
      </c>
      <c r="BX8" s="1702" t="s">
        <v>1410</v>
      </c>
      <c r="BZ8" s="1287">
        <v>64237512</v>
      </c>
      <c r="CA8" s="1074" t="s">
        <v>289</v>
      </c>
    </row>
    <row customHeight="1" ht="11.25">
      <c r="A9" s="1080" t="s">
        <v>1411</v>
      </c>
      <c r="B9" s="1081">
        <v>2007</v>
      </c>
      <c r="E9" s="1082" t="s">
        <v>1412</v>
      </c>
      <c r="F9" s="1099"/>
      <c r="G9" s="1073" t="s">
        <v>1413</v>
      </c>
      <c r="H9" s="1073" t="s">
        <v>1414</v>
      </c>
      <c r="I9" s="1082" t="s">
        <v>114</v>
      </c>
      <c r="O9" s="1082" t="s">
        <v>1415</v>
      </c>
      <c r="V9" s="376" t="s">
        <v>114</v>
      </c>
      <c r="W9" s="1090"/>
      <c r="X9" s="1081" t="s">
        <v>217</v>
      </c>
      <c r="Y9" s="1081" t="s">
        <v>1253</v>
      </c>
      <c r="Z9" s="1097">
        <v>1</v>
      </c>
      <c r="AA9" s="1100"/>
      <c r="AK9" s="1082" t="s">
        <v>1416</v>
      </c>
      <c r="AP9" s="1093" t="s">
        <v>1417</v>
      </c>
      <c r="AQ9" s="1094" t="s">
        <v>1417</v>
      </c>
      <c r="AW9" s="1126" t="s">
        <v>1418</v>
      </c>
      <c r="AX9" s="1126" t="s">
        <v>1418</v>
      </c>
      <c r="AZ9" s="1126" t="s">
        <v>1419</v>
      </c>
      <c r="BB9" s="1126" t="s">
        <v>1420</v>
      </c>
      <c r="BC9" s="1126" t="s">
        <v>1352</v>
      </c>
      <c r="BE9" s="1126">
        <v>2007</v>
      </c>
      <c r="BF9" s="1126" t="s">
        <v>1421</v>
      </c>
      <c r="BH9" s="1074" t="s">
        <v>1422</v>
      </c>
      <c r="BJ9" s="1074" t="s">
        <v>1423</v>
      </c>
      <c r="BL9" s="1074" t="s">
        <v>1423</v>
      </c>
      <c r="BN9" s="1074" t="s">
        <v>1424</v>
      </c>
      <c r="BQ9" s="1287">
        <v>4213777</v>
      </c>
      <c r="BR9" s="1074" t="s">
        <v>198</v>
      </c>
      <c r="BS9" s="1435"/>
      <c r="BT9" s="1287">
        <v>64236875</v>
      </c>
      <c r="BU9" s="1074" t="s">
        <v>269</v>
      </c>
      <c r="BV9" s="1076"/>
      <c r="BW9" s="1696"/>
      <c r="BX9" s="1696"/>
    </row>
    <row customHeight="1" ht="11.25">
      <c r="A10" s="1080" t="s">
        <v>1425</v>
      </c>
      <c r="B10" s="1081">
        <v>2008</v>
      </c>
      <c r="E10" s="1082" t="s">
        <v>1426</v>
      </c>
      <c r="F10" s="1099"/>
      <c r="G10" s="1082" t="s">
        <v>1427</v>
      </c>
      <c r="H10" s="1082" t="s">
        <v>1428</v>
      </c>
      <c r="I10" s="1082" t="s">
        <v>150</v>
      </c>
      <c r="J10" s="1073" t="s">
        <v>1429</v>
      </c>
      <c r="K10" s="1073" t="s">
        <v>1430</v>
      </c>
      <c r="O10" s="1082" t="s">
        <v>1431</v>
      </c>
      <c r="V10" s="377" t="s">
        <v>150</v>
      </c>
      <c r="W10" s="1103"/>
      <c r="X10" s="1103" t="s">
        <v>1432</v>
      </c>
      <c r="Y10" s="1104" t="s">
        <v>1433</v>
      </c>
      <c r="Z10" s="1097"/>
      <c r="AP10" s="1093" t="s">
        <v>1432</v>
      </c>
      <c r="AQ10" s="1094" t="s">
        <v>1432</v>
      </c>
      <c r="AW10" s="1126" t="s">
        <v>1434</v>
      </c>
      <c r="AX10" s="1126" t="s">
        <v>1434</v>
      </c>
      <c r="AZ10" s="1126" t="s">
        <v>1435</v>
      </c>
      <c r="BB10" s="1126" t="s">
        <v>1436</v>
      </c>
      <c r="BC10" s="1126" t="s">
        <v>1352</v>
      </c>
      <c r="BE10" s="1126">
        <v>2008</v>
      </c>
      <c r="BF10" s="1126" t="s">
        <v>1437</v>
      </c>
      <c r="BH10" s="1074" t="s">
        <v>1438</v>
      </c>
      <c r="BJ10" s="1074" t="s">
        <v>1439</v>
      </c>
      <c r="BL10" s="1074" t="s">
        <v>1439</v>
      </c>
      <c r="BN10" s="1074" t="s">
        <v>1440</v>
      </c>
      <c r="BQ10" s="1287">
        <v>4213778</v>
      </c>
      <c r="BR10" s="1074" t="s">
        <v>205</v>
      </c>
      <c r="BS10" s="1435"/>
      <c r="BT10" s="1287">
        <v>64236876</v>
      </c>
      <c r="BU10" s="1074" t="s">
        <v>249</v>
      </c>
      <c r="BV10" s="1076"/>
      <c r="BW10" s="1696"/>
      <c r="BX10" s="1696"/>
    </row>
    <row customHeight="1" ht="11.25">
      <c r="A11" s="1080" t="s">
        <v>1441</v>
      </c>
      <c r="B11" s="1081">
        <v>2009</v>
      </c>
      <c r="E11" s="1082" t="s">
        <v>1442</v>
      </c>
      <c r="F11" s="1099"/>
      <c r="G11" s="1082" t="s">
        <v>1443</v>
      </c>
      <c r="H11" s="1082" t="s">
        <v>1444</v>
      </c>
      <c r="I11" s="1082" t="s">
        <v>151</v>
      </c>
      <c r="J11" s="1083" t="s">
        <v>1445</v>
      </c>
      <c r="K11" s="1105" t="s">
        <v>1446</v>
      </c>
      <c r="O11" s="1083" t="s">
        <v>1447</v>
      </c>
      <c r="V11" s="376" t="s">
        <v>151</v>
      </c>
      <c r="W11" s="281"/>
      <c r="X11" s="1090" t="s">
        <v>1417</v>
      </c>
      <c r="Y11" s="1081" t="s">
        <v>1448</v>
      </c>
      <c r="Z11" s="1097"/>
      <c r="AP11" s="1093" t="s">
        <v>217</v>
      </c>
      <c r="AQ11" s="1095" t="s">
        <v>217</v>
      </c>
      <c r="AW11" s="1126" t="s">
        <v>1449</v>
      </c>
      <c r="AX11" s="1126" t="s">
        <v>1449</v>
      </c>
      <c r="AZ11" s="1126" t="s">
        <v>1450</v>
      </c>
      <c r="BB11" s="1126" t="s">
        <v>1451</v>
      </c>
      <c r="BC11" s="1126" t="s">
        <v>1352</v>
      </c>
      <c r="BE11" s="1126">
        <v>2009</v>
      </c>
      <c r="BF11" s="1126" t="s">
        <v>1452</v>
      </c>
      <c r="BH11" s="1074" t="s">
        <v>1453</v>
      </c>
      <c r="BJ11" s="1074" t="s">
        <v>1422</v>
      </c>
      <c r="BL11" s="1074" t="s">
        <v>1422</v>
      </c>
      <c r="BN11" s="1074" t="s">
        <v>1454</v>
      </c>
      <c r="BQ11" s="1287">
        <v>4213780</v>
      </c>
      <c r="BR11" s="1074" t="s">
        <v>211</v>
      </c>
      <c r="BS11" s="1435"/>
      <c r="BW11" s="1696"/>
      <c r="BX11" s="1696"/>
    </row>
    <row customHeight="1" ht="11.25">
      <c r="A12" s="1080" t="s">
        <v>1455</v>
      </c>
      <c r="B12" s="1081">
        <v>2010</v>
      </c>
      <c r="E12" s="1082" t="s">
        <v>1456</v>
      </c>
      <c r="F12" s="1099"/>
      <c r="G12" s="1082" t="s">
        <v>1444</v>
      </c>
      <c r="I12" s="1082" t="s">
        <v>152</v>
      </c>
      <c r="J12" s="1083" t="s">
        <v>1457</v>
      </c>
      <c r="K12" s="1105" t="s">
        <v>1458</v>
      </c>
      <c r="O12" s="1083" t="s">
        <v>471</v>
      </c>
      <c r="V12" s="376" t="s">
        <v>152</v>
      </c>
      <c r="W12" s="1095"/>
      <c r="X12" s="1090" t="s">
        <v>1459</v>
      </c>
      <c r="Y12" s="1081" t="s">
        <v>1253</v>
      </c>
      <c r="AP12" s="1093"/>
      <c r="AW12" s="1126" t="s">
        <v>151</v>
      </c>
      <c r="AX12" s="1126" t="s">
        <v>151</v>
      </c>
      <c r="AZ12" s="1126" t="s">
        <v>1460</v>
      </c>
      <c r="BB12" s="1126" t="s">
        <v>1461</v>
      </c>
      <c r="BC12" s="1126" t="s">
        <v>1352</v>
      </c>
      <c r="BE12" s="1126">
        <v>2010</v>
      </c>
      <c r="BF12" s="1126" t="s">
        <v>1462</v>
      </c>
      <c r="BH12" s="1074" t="s">
        <v>1463</v>
      </c>
      <c r="BJ12" s="1074" t="s">
        <v>1464</v>
      </c>
      <c r="BL12" s="1074" t="s">
        <v>1464</v>
      </c>
      <c r="BN12" s="1074" t="s">
        <v>1465</v>
      </c>
      <c r="BQ12" s="1287">
        <v>4213779</v>
      </c>
      <c r="BR12" s="1074" t="s">
        <v>1417</v>
      </c>
      <c r="BS12" s="1435"/>
      <c r="BT12" s="1076"/>
      <c r="BU12" s="1076"/>
      <c r="BV12" s="1076"/>
      <c r="BW12" s="1696"/>
      <c r="BX12" s="1696"/>
    </row>
    <row customHeight="1" ht="11.25">
      <c r="A13" s="1080" t="s">
        <v>1466</v>
      </c>
      <c r="B13" s="1081">
        <v>2011</v>
      </c>
      <c r="E13" s="1082" t="s">
        <v>1467</v>
      </c>
      <c r="F13" s="1099"/>
      <c r="I13" s="1082" t="s">
        <v>153</v>
      </c>
      <c r="K13" s="1105" t="s">
        <v>1416</v>
      </c>
      <c r="V13" s="376" t="s">
        <v>153</v>
      </c>
      <c r="W13" s="1095"/>
      <c r="X13" s="1095"/>
      <c r="Y13" s="1095"/>
      <c r="AW13" s="1126" t="s">
        <v>152</v>
      </c>
      <c r="AX13" s="1126" t="s">
        <v>152</v>
      </c>
      <c r="BB13" s="1126" t="s">
        <v>1468</v>
      </c>
      <c r="BC13" s="1126" t="s">
        <v>1469</v>
      </c>
      <c r="BE13" s="1126">
        <v>2011</v>
      </c>
      <c r="BF13" s="1126" t="s">
        <v>1470</v>
      </c>
      <c r="BH13" s="1074" t="s">
        <v>1471</v>
      </c>
      <c r="BJ13" s="1074" t="s">
        <v>1453</v>
      </c>
      <c r="BL13" s="1074" t="s">
        <v>1453</v>
      </c>
      <c r="BN13" s="1074" t="s">
        <v>1472</v>
      </c>
      <c r="BQ13" s="1287">
        <v>4213783</v>
      </c>
      <c r="BR13" s="1074" t="s">
        <v>1432</v>
      </c>
      <c r="BS13" s="1435"/>
      <c r="BT13" s="1076"/>
      <c r="BU13" s="1076"/>
      <c r="BV13" s="1076"/>
      <c r="BW13" s="1700"/>
      <c r="BX13" s="1696"/>
    </row>
    <row customHeight="1" ht="11.25">
      <c r="A14" s="1080" t="s">
        <v>1473</v>
      </c>
      <c r="B14" s="1081">
        <v>2012</v>
      </c>
      <c r="I14" s="1082" t="s">
        <v>154</v>
      </c>
      <c r="J14" s="1073" t="s">
        <v>1474</v>
      </c>
      <c r="N14" s="1073" t="s">
        <v>1475</v>
      </c>
      <c r="V14" s="1089">
        <v>13</v>
      </c>
      <c r="W14" s="1090"/>
      <c r="X14" s="1090" t="s">
        <v>1284</v>
      </c>
      <c r="Y14" s="1081" t="s">
        <v>1253</v>
      </c>
      <c r="AW14" s="1126" t="s">
        <v>153</v>
      </c>
      <c r="AX14" s="1126" t="s">
        <v>153</v>
      </c>
      <c r="AZ14" s="1073" t="s">
        <v>1476</v>
      </c>
      <c r="BB14" s="1126" t="s">
        <v>1477</v>
      </c>
      <c r="BC14" s="1126" t="s">
        <v>1469</v>
      </c>
      <c r="BE14" s="1126">
        <v>2012</v>
      </c>
      <c r="BH14" s="1074" t="s">
        <v>1392</v>
      </c>
      <c r="BJ14" s="1223" t="s">
        <v>1478</v>
      </c>
      <c r="BL14" s="1223" t="s">
        <v>1478</v>
      </c>
      <c r="BN14" s="1074" t="s">
        <v>1479</v>
      </c>
      <c r="BQ14" s="1287">
        <v>4213782</v>
      </c>
      <c r="BR14" s="1074" t="s">
        <v>217</v>
      </c>
      <c r="BS14" s="1435"/>
      <c r="BT14" s="1076"/>
      <c r="BU14" s="1076"/>
      <c r="BV14" s="1076"/>
      <c r="BW14" s="1700"/>
      <c r="BX14" s="1696"/>
    </row>
    <row customHeight="1" ht="19.5">
      <c r="A15" s="1080" t="s">
        <v>1480</v>
      </c>
      <c r="B15" s="1081">
        <v>2013</v>
      </c>
      <c r="E15" s="1704" t="s">
        <v>1481</v>
      </c>
      <c r="G15" s="1073" t="s">
        <v>1482</v>
      </c>
      <c r="H15" s="1073" t="s">
        <v>1483</v>
      </c>
      <c r="I15" s="1084" t="s">
        <v>155</v>
      </c>
      <c r="J15" s="1095" t="s">
        <v>608</v>
      </c>
      <c r="N15" s="1164" t="s">
        <v>1484</v>
      </c>
      <c r="X15" s="1093"/>
      <c r="AW15" s="1126" t="s">
        <v>154</v>
      </c>
      <c r="AX15" s="1126" t="s">
        <v>154</v>
      </c>
      <c r="AZ15" s="1126" t="s">
        <v>1403</v>
      </c>
      <c r="BB15" s="1126" t="s">
        <v>1485</v>
      </c>
      <c r="BC15" s="1126" t="s">
        <v>1469</v>
      </c>
      <c r="BE15" s="1126">
        <v>2013</v>
      </c>
      <c r="BH15" s="1074" t="s">
        <v>1408</v>
      </c>
      <c r="BJ15" s="1223" t="s">
        <v>1486</v>
      </c>
      <c r="BL15" s="1223" t="s">
        <v>1486</v>
      </c>
      <c r="BN15" s="1074" t="s">
        <v>1487</v>
      </c>
      <c r="BR15" s="1076"/>
      <c r="BS15" s="1437"/>
      <c r="BT15" s="1076"/>
      <c r="BU15" s="1076"/>
      <c r="BV15" s="1076"/>
      <c r="BW15" s="1700"/>
      <c r="BX15" s="1696"/>
    </row>
    <row customHeight="1" ht="21">
      <c r="A16" s="1876" t="s">
        <v>1488</v>
      </c>
      <c r="B16" s="1081">
        <v>2014</v>
      </c>
      <c r="E16" s="1705" t="s">
        <v>1489</v>
      </c>
      <c r="G16" s="1082" t="s">
        <v>1490</v>
      </c>
      <c r="H16" s="1082" t="s">
        <v>1491</v>
      </c>
      <c r="I16" s="1084" t="s">
        <v>100</v>
      </c>
      <c r="J16" s="1095" t="s">
        <v>581</v>
      </c>
      <c r="N16" s="1164" t="s">
        <v>1492</v>
      </c>
      <c r="AW16" s="1126" t="s">
        <v>155</v>
      </c>
      <c r="AX16" s="1126" t="s">
        <v>155</v>
      </c>
      <c r="AZ16" s="1126" t="s">
        <v>1419</v>
      </c>
      <c r="BB16" s="1126" t="s">
        <v>1493</v>
      </c>
      <c r="BC16" s="1126" t="s">
        <v>1469</v>
      </c>
      <c r="BE16" s="1126">
        <v>2014</v>
      </c>
      <c r="BH16" s="1074" t="s">
        <v>1424</v>
      </c>
      <c r="BJ16" s="1223" t="s">
        <v>1494</v>
      </c>
      <c r="BL16" s="1223" t="s">
        <v>1494</v>
      </c>
      <c r="BN16" s="1074" t="s">
        <v>1495</v>
      </c>
      <c r="BR16" s="1076"/>
      <c r="BS16" s="1437"/>
      <c r="BT16" s="1076"/>
      <c r="BU16" s="1076"/>
      <c r="BV16" s="1076"/>
      <c r="BW16" s="1700"/>
      <c r="BX16" s="1696"/>
    </row>
    <row customHeight="1" ht="21">
      <c r="A17" s="1080" t="s">
        <v>1496</v>
      </c>
      <c r="B17" s="1081">
        <v>2015</v>
      </c>
      <c r="G17" s="1082" t="s">
        <v>1444</v>
      </c>
      <c r="H17" s="1082" t="s">
        <v>1444</v>
      </c>
      <c r="I17" s="1082" t="s">
        <v>1497</v>
      </c>
      <c r="N17" s="1164" t="s">
        <v>1498</v>
      </c>
      <c r="X17" s="1093"/>
      <c r="AW17" s="1126" t="s">
        <v>100</v>
      </c>
      <c r="AX17" s="1126" t="s">
        <v>100</v>
      </c>
      <c r="AZ17" s="1126" t="s">
        <v>1499</v>
      </c>
      <c r="BB17" s="1126" t="s">
        <v>1500</v>
      </c>
      <c r="BC17" s="1126" t="s">
        <v>1352</v>
      </c>
      <c r="BE17" s="1126">
        <v>2015</v>
      </c>
      <c r="BH17" s="1074" t="s">
        <v>1440</v>
      </c>
      <c r="BJ17" s="1223" t="s">
        <v>1501</v>
      </c>
      <c r="BL17" s="1223" t="s">
        <v>1501</v>
      </c>
      <c r="BN17" s="1074" t="s">
        <v>1502</v>
      </c>
      <c r="BR17" s="1073" t="s">
        <v>1295</v>
      </c>
      <c r="BS17" s="1434"/>
      <c r="BU17" s="1073" t="s">
        <v>1503</v>
      </c>
      <c r="BV17" s="1076"/>
      <c r="BW17" s="1696"/>
      <c r="BX17" s="1698" t="s">
        <v>1504</v>
      </c>
      <c r="CA17" s="1073" t="s">
        <v>1505</v>
      </c>
      <c r="CD17" s="1073" t="s">
        <v>1506</v>
      </c>
    </row>
    <row customHeight="1" ht="21">
      <c r="A18" s="1080" t="s">
        <v>1507</v>
      </c>
      <c r="B18" s="1081">
        <v>2016</v>
      </c>
      <c r="E18" s="2011" t="s">
        <v>1508</v>
      </c>
      <c r="I18" s="1082" t="s">
        <v>1509</v>
      </c>
      <c r="N18" s="1164" t="s">
        <v>1510</v>
      </c>
      <c r="X18" s="1093"/>
      <c r="AW18" s="1126" t="s">
        <v>1497</v>
      </c>
      <c r="AX18" s="1126" t="s">
        <v>1497</v>
      </c>
      <c r="BB18" s="1126" t="s">
        <v>1511</v>
      </c>
      <c r="BC18" s="1126" t="s">
        <v>1352</v>
      </c>
      <c r="BE18" s="1126">
        <v>2016</v>
      </c>
      <c r="BH18" s="1074" t="s">
        <v>1454</v>
      </c>
      <c r="BJ18" s="1223" t="s">
        <v>1512</v>
      </c>
      <c r="BL18" s="1223" t="s">
        <v>1512</v>
      </c>
      <c r="BN18" s="1074" t="s">
        <v>1513</v>
      </c>
      <c r="BQ18" s="1438" t="s">
        <v>1325</v>
      </c>
      <c r="BR18" s="1165" t="s">
        <v>1326</v>
      </c>
      <c r="BS18" s="280"/>
      <c r="BT18" s="1438" t="s">
        <v>1514</v>
      </c>
      <c r="BU18" s="1165" t="s">
        <v>1515</v>
      </c>
      <c r="BV18" s="1076"/>
      <c r="BW18" s="1703" t="s">
        <v>1516</v>
      </c>
      <c r="BX18" s="1697" t="s">
        <v>1517</v>
      </c>
      <c r="BZ18" s="1438" t="s">
        <v>1518</v>
      </c>
      <c r="CA18" s="1165" t="s">
        <v>1519</v>
      </c>
      <c r="CC18" s="1438" t="s">
        <v>1520</v>
      </c>
      <c r="CD18" s="1165" t="s">
        <v>1521</v>
      </c>
    </row>
    <row customHeight="1" ht="21">
      <c r="A19" s="1876" t="s">
        <v>1522</v>
      </c>
      <c r="B19" s="1081">
        <v>2017</v>
      </c>
      <c r="E19" s="1080" t="s">
        <v>162</v>
      </c>
      <c r="I19" s="1082" t="s">
        <v>1523</v>
      </c>
      <c r="N19" s="1164" t="s">
        <v>1524</v>
      </c>
      <c r="X19" s="1093"/>
      <c r="AW19" s="1126" t="s">
        <v>1509</v>
      </c>
      <c r="AX19" s="1126" t="s">
        <v>1509</v>
      </c>
      <c r="AZ19" s="1073" t="s">
        <v>1525</v>
      </c>
      <c r="BB19" s="1126" t="s">
        <v>1526</v>
      </c>
      <c r="BC19" s="1126" t="s">
        <v>1352</v>
      </c>
      <c r="BE19" s="1126">
        <v>2017</v>
      </c>
      <c r="BH19" s="1074" t="s">
        <v>1527</v>
      </c>
      <c r="BJ19" s="1223" t="s">
        <v>1528</v>
      </c>
      <c r="BL19" s="1223" t="s">
        <v>1528</v>
      </c>
      <c r="BQ19" s="1287">
        <v>4190064</v>
      </c>
      <c r="BR19" s="1074" t="s">
        <v>1529</v>
      </c>
      <c r="BS19" s="1435"/>
      <c r="BT19" s="1287">
        <v>4189671</v>
      </c>
      <c r="BU19" s="1074" t="s">
        <v>1530</v>
      </c>
      <c r="BV19" s="1076"/>
      <c r="BW19" s="1701">
        <v>4189706</v>
      </c>
      <c r="BX19" s="1699" t="s">
        <v>1531</v>
      </c>
      <c r="BZ19" s="1287">
        <v>4189714</v>
      </c>
      <c r="CA19" s="1074" t="s">
        <v>1532</v>
      </c>
      <c r="CC19" s="1287">
        <v>4189708</v>
      </c>
      <c r="CD19" s="1074" t="s">
        <v>1533</v>
      </c>
    </row>
    <row customHeight="1" ht="21">
      <c r="A20" s="1080" t="s">
        <v>1534</v>
      </c>
      <c r="B20" s="1081">
        <v>2018</v>
      </c>
      <c r="E20" s="1080" t="s">
        <v>1284</v>
      </c>
      <c r="I20" s="1082" t="s">
        <v>1535</v>
      </c>
      <c r="N20" s="1164" t="s">
        <v>1536</v>
      </c>
      <c r="AW20" s="1126" t="s">
        <v>1523</v>
      </c>
      <c r="AX20" s="1126" t="s">
        <v>1523</v>
      </c>
      <c r="AZ20" s="1126" t="s">
        <v>1537</v>
      </c>
      <c r="BB20" s="1126" t="s">
        <v>1538</v>
      </c>
      <c r="BC20" s="1126" t="s">
        <v>1469</v>
      </c>
      <c r="BE20" s="1126">
        <v>2018</v>
      </c>
      <c r="BH20" s="1074" t="s">
        <v>1465</v>
      </c>
      <c r="BJ20" s="1074" t="s">
        <v>1392</v>
      </c>
      <c r="BL20" s="1074" t="s">
        <v>1392</v>
      </c>
      <c r="BQ20" s="1287">
        <v>4190065</v>
      </c>
      <c r="BR20" s="1074" t="s">
        <v>1539</v>
      </c>
      <c r="BS20" s="1435"/>
      <c r="BT20" s="1287">
        <v>4189672</v>
      </c>
      <c r="BU20" s="1074" t="s">
        <v>1540</v>
      </c>
      <c r="BV20" s="1076"/>
      <c r="BW20" s="1701">
        <v>4189705</v>
      </c>
      <c r="BX20" s="1699" t="s">
        <v>1541</v>
      </c>
      <c r="BZ20" s="1287">
        <v>4189713</v>
      </c>
      <c r="CA20" s="1074" t="s">
        <v>1541</v>
      </c>
      <c r="CC20" s="1287">
        <v>4189709</v>
      </c>
      <c r="CD20" s="1074" t="s">
        <v>1542</v>
      </c>
    </row>
    <row customHeight="1" ht="21">
      <c r="A21" s="1080" t="s">
        <v>1543</v>
      </c>
      <c r="B21" s="1081">
        <v>2019</v>
      </c>
      <c r="I21" s="1082" t="s">
        <v>1544</v>
      </c>
      <c r="N21" s="1164" t="s">
        <v>1545</v>
      </c>
      <c r="AW21" s="1126" t="s">
        <v>1535</v>
      </c>
      <c r="AX21" s="1126" t="s">
        <v>1535</v>
      </c>
      <c r="AZ21" s="1126" t="s">
        <v>1546</v>
      </c>
      <c r="BB21" s="1126" t="s">
        <v>1547</v>
      </c>
      <c r="BC21" s="1126" t="s">
        <v>1352</v>
      </c>
      <c r="BE21" s="1126">
        <v>2019</v>
      </c>
      <c r="BH21" s="1074" t="s">
        <v>1472</v>
      </c>
      <c r="BJ21" s="1074" t="s">
        <v>1408</v>
      </c>
      <c r="BL21" s="1074" t="s">
        <v>1408</v>
      </c>
      <c r="BQ21" s="1287">
        <v>4190066</v>
      </c>
      <c r="BR21" s="1074" t="s">
        <v>1548</v>
      </c>
      <c r="BS21" s="1435"/>
      <c r="BT21" s="1287">
        <v>4189673</v>
      </c>
      <c r="BU21" s="1074" t="s">
        <v>1549</v>
      </c>
      <c r="BV21" s="1076"/>
      <c r="BW21" s="1701">
        <v>4189707</v>
      </c>
      <c r="BX21" s="1699" t="s">
        <v>1550</v>
      </c>
      <c r="BZ21" s="1287">
        <v>4189712</v>
      </c>
      <c r="CA21" s="1074" t="s">
        <v>1551</v>
      </c>
      <c r="CC21" s="1287">
        <v>4189710</v>
      </c>
      <c r="CD21" s="1074" t="s">
        <v>1552</v>
      </c>
    </row>
    <row customHeight="1" ht="21">
      <c r="A22" s="1080" t="s">
        <v>1553</v>
      </c>
      <c r="B22" s="1081">
        <v>2020</v>
      </c>
      <c r="N22" s="1164" t="s">
        <v>1554</v>
      </c>
      <c r="AW22" s="1126" t="s">
        <v>1544</v>
      </c>
      <c r="AX22" s="1126" t="s">
        <v>1544</v>
      </c>
      <c r="AZ22" s="1126" t="s">
        <v>1555</v>
      </c>
      <c r="BB22" s="1126" t="s">
        <v>1556</v>
      </c>
      <c r="BC22" s="1126" t="s">
        <v>1352</v>
      </c>
      <c r="BE22" s="1126">
        <v>2020</v>
      </c>
      <c r="BH22" s="1074" t="s">
        <v>1479</v>
      </c>
      <c r="BJ22" s="1074" t="s">
        <v>1424</v>
      </c>
      <c r="BL22" s="1074" t="s">
        <v>1424</v>
      </c>
      <c r="BQ22" s="1287">
        <v>4190067</v>
      </c>
      <c r="BR22" s="1074" t="s">
        <v>1557</v>
      </c>
      <c r="BS22" s="1435"/>
      <c r="BT22" s="1287">
        <v>4189674</v>
      </c>
      <c r="BU22" s="1074" t="s">
        <v>1558</v>
      </c>
      <c r="BV22" s="1076"/>
      <c r="BW22" s="1076"/>
      <c r="CC22" s="1287">
        <v>4189711</v>
      </c>
      <c r="CD22" s="1074" t="s">
        <v>318</v>
      </c>
    </row>
    <row customHeight="1" ht="21">
      <c r="A23" s="1080" t="s">
        <v>1559</v>
      </c>
      <c r="B23" s="1081">
        <v>2021</v>
      </c>
      <c r="AW23" s="1126" t="s">
        <v>1560</v>
      </c>
      <c r="AX23" s="1126" t="s">
        <v>1560</v>
      </c>
      <c r="AZ23" s="1126" t="s">
        <v>1561</v>
      </c>
      <c r="BB23" s="1126" t="s">
        <v>1562</v>
      </c>
      <c r="BC23" s="1126" t="s">
        <v>1263</v>
      </c>
      <c r="BE23" s="1126">
        <v>2021</v>
      </c>
      <c r="BH23" s="1074" t="s">
        <v>1487</v>
      </c>
      <c r="BJ23" s="1074" t="s">
        <v>1440</v>
      </c>
      <c r="BL23" s="1074" t="s">
        <v>1440</v>
      </c>
      <c r="BQ23" s="1287">
        <v>4190068</v>
      </c>
      <c r="BR23" s="1074" t="s">
        <v>1563</v>
      </c>
      <c r="BS23" s="1435"/>
      <c r="BT23" s="1287">
        <v>4189675</v>
      </c>
      <c r="BU23" s="1074" t="s">
        <v>1564</v>
      </c>
      <c r="BV23" s="1076"/>
      <c r="BW23" s="1076"/>
      <c r="CC23" s="1287">
        <v>5110778</v>
      </c>
      <c r="CD23" s="1074" t="s">
        <v>1565</v>
      </c>
    </row>
    <row customHeight="1" ht="21">
      <c r="A24" s="1080" t="s">
        <v>1566</v>
      </c>
      <c r="B24" s="1081">
        <v>2022</v>
      </c>
      <c r="AW24" s="1126" t="s">
        <v>1567</v>
      </c>
      <c r="AX24" s="1126" t="s">
        <v>1567</v>
      </c>
      <c r="AZ24" s="1126" t="s">
        <v>1568</v>
      </c>
      <c r="BB24" s="1126" t="s">
        <v>1569</v>
      </c>
      <c r="BC24" s="1126" t="s">
        <v>1570</v>
      </c>
      <c r="BE24" s="1126">
        <v>2022</v>
      </c>
      <c r="BH24" s="1074" t="s">
        <v>1495</v>
      </c>
      <c r="BJ24" s="1074" t="s">
        <v>1454</v>
      </c>
      <c r="BL24" s="1074" t="s">
        <v>1454</v>
      </c>
      <c r="BQ24" s="1287">
        <v>4190069</v>
      </c>
      <c r="BR24" s="1074" t="s">
        <v>1571</v>
      </c>
      <c r="BS24" s="1435"/>
      <c r="BT24" s="1287">
        <v>4189676</v>
      </c>
      <c r="BU24" s="1074" t="s">
        <v>1572</v>
      </c>
      <c r="BV24" s="1076"/>
      <c r="BW24" s="1076"/>
      <c r="CC24" s="1287">
        <v>25575374</v>
      </c>
      <c r="CD24" s="1074" t="s">
        <v>1573</v>
      </c>
    </row>
    <row customHeight="1" ht="11.25">
      <c r="A25" s="1080" t="s">
        <v>1574</v>
      </c>
      <c r="B25" s="1081">
        <v>2023</v>
      </c>
      <c r="AW25" s="1126" t="s">
        <v>1575</v>
      </c>
      <c r="AX25" s="1126" t="s">
        <v>1575</v>
      </c>
      <c r="AZ25" s="1126" t="s">
        <v>1576</v>
      </c>
      <c r="BB25" s="1126" t="s">
        <v>1577</v>
      </c>
      <c r="BC25" s="1126" t="s">
        <v>1570</v>
      </c>
      <c r="BE25" s="1126">
        <v>2023</v>
      </c>
      <c r="BH25" s="1074" t="s">
        <v>1502</v>
      </c>
      <c r="BJ25" s="1074" t="s">
        <v>1527</v>
      </c>
      <c r="BL25" s="1074" t="s">
        <v>1527</v>
      </c>
      <c r="BQ25" s="1287">
        <v>4190070</v>
      </c>
      <c r="BR25" s="1074" t="s">
        <v>1578</v>
      </c>
      <c r="BS25" s="1435"/>
      <c r="BT25" s="1287">
        <v>4189677</v>
      </c>
      <c r="BU25" s="1074" t="s">
        <v>1579</v>
      </c>
      <c r="BV25" s="1076"/>
      <c r="BW25" s="1076"/>
    </row>
    <row customHeight="1" ht="11.25">
      <c r="A26" s="1080" t="s">
        <v>1580</v>
      </c>
      <c r="B26" s="1081">
        <v>2024</v>
      </c>
      <c r="J26" s="1737" t="s">
        <v>1581</v>
      </c>
      <c r="AX26" s="1126" t="s">
        <v>1582</v>
      </c>
      <c r="AZ26" s="1126" t="s">
        <v>1447</v>
      </c>
      <c r="BB26" s="1126" t="s">
        <v>1583</v>
      </c>
      <c r="BC26" s="1126" t="s">
        <v>1570</v>
      </c>
      <c r="BE26" s="1126">
        <v>2024</v>
      </c>
      <c r="BH26" s="1074" t="s">
        <v>1513</v>
      </c>
      <c r="BJ26" s="1074" t="s">
        <v>1465</v>
      </c>
      <c r="BL26" s="1074" t="s">
        <v>1465</v>
      </c>
      <c r="BQ26" s="1287">
        <v>4190071</v>
      </c>
      <c r="BR26" s="1074" t="s">
        <v>1584</v>
      </c>
      <c r="BS26" s="1435"/>
      <c r="BV26" s="1076"/>
      <c r="BW26" s="1076"/>
    </row>
    <row customHeight="1" ht="11.25">
      <c r="A27" s="1080" t="s">
        <v>1585</v>
      </c>
      <c r="B27" s="1081">
        <v>2025</v>
      </c>
      <c r="J27" s="182" t="s">
        <v>173</v>
      </c>
      <c r="AX27" s="1126" t="s">
        <v>1586</v>
      </c>
      <c r="BB27" s="1126" t="s">
        <v>1587</v>
      </c>
      <c r="BC27" s="1126" t="s">
        <v>1570</v>
      </c>
      <c r="BE27" s="1126">
        <v>2025</v>
      </c>
      <c r="BH27" s="1076" t="s">
        <v>28</v>
      </c>
      <c r="BJ27" s="1074" t="s">
        <v>1472</v>
      </c>
      <c r="BL27" s="1074" t="s">
        <v>1472</v>
      </c>
      <c r="BN27" s="1076" t="s">
        <v>28</v>
      </c>
      <c r="BQ27" s="1287">
        <v>4190072</v>
      </c>
      <c r="BR27" s="1074" t="s">
        <v>1588</v>
      </c>
      <c r="BS27" s="1435"/>
      <c r="BV27" s="1076"/>
      <c r="BW27" s="1076"/>
    </row>
    <row customHeight="1" ht="11.25">
      <c r="A28" s="1080" t="s">
        <v>1589</v>
      </c>
      <c r="D28" s="1107"/>
      <c r="E28" s="1108"/>
      <c r="F28" s="1108"/>
      <c r="H28" s="1109" t="s">
        <v>1590</v>
      </c>
      <c r="AX28" s="1126" t="s">
        <v>1591</v>
      </c>
      <c r="AZ28" s="1073" t="s">
        <v>1592</v>
      </c>
      <c r="BB28" s="1126" t="s">
        <v>1593</v>
      </c>
      <c r="BC28" s="1126" t="s">
        <v>1594</v>
      </c>
      <c r="BE28" s="1126">
        <v>2026</v>
      </c>
      <c r="BH28" s="1076" t="s">
        <v>28</v>
      </c>
      <c r="BJ28" s="1074" t="s">
        <v>1479</v>
      </c>
      <c r="BL28" s="1074" t="s">
        <v>1479</v>
      </c>
      <c r="BN28" s="1076" t="s">
        <v>28</v>
      </c>
      <c r="BQ28" s="1287">
        <v>4190073</v>
      </c>
      <c r="BR28" s="1074" t="s">
        <v>1595</v>
      </c>
      <c r="BS28" s="1435"/>
      <c r="BV28" s="1076"/>
      <c r="BW28" s="1076"/>
    </row>
    <row customHeight="1" ht="11.25">
      <c r="A29" s="1080" t="s">
        <v>1596</v>
      </c>
      <c r="D29" s="1110" t="s">
        <v>1597</v>
      </c>
      <c r="E29" s="1111" t="str">
        <f>IF(TEMPLATE_GROUP="","",INDEX(StartDateList,MATCH(TEMPLATE_GROUP,CodeTemplateList,0),1))</f>
        <v>01.01.2026</v>
      </c>
      <c r="F29" s="1111" t="str">
        <f>IF(TEMPLATE_GROUP="","",INDEX(EndDateList,MATCH(TEMPLATE_GROUP,CodeTemplateList,0),1))</f>
        <v>31.12.2030</v>
      </c>
      <c r="H29" s="1112" t="s">
        <v>1598</v>
      </c>
      <c r="AX29" s="1126" t="s">
        <v>1599</v>
      </c>
      <c r="AZ29" s="1126" t="s">
        <v>1248</v>
      </c>
      <c r="BB29" s="1126" t="s">
        <v>1447</v>
      </c>
      <c r="BC29" s="1097"/>
      <c r="BE29" s="1126">
        <v>2027</v>
      </c>
      <c r="BJ29" s="1074" t="s">
        <v>1487</v>
      </c>
      <c r="BL29" s="1074" t="s">
        <v>1487</v>
      </c>
    </row>
    <row customHeight="1" ht="11.25">
      <c r="A30" s="1080" t="s">
        <v>1600</v>
      </c>
      <c r="D30" s="1113"/>
      <c r="E30" s="1114"/>
      <c r="F30" s="1114"/>
      <c r="AX30" s="1126" t="s">
        <v>1601</v>
      </c>
      <c r="AZ30" s="1126" t="s">
        <v>1273</v>
      </c>
      <c r="BE30" s="1126">
        <v>2028</v>
      </c>
      <c r="BJ30" s="1074" t="s">
        <v>1602</v>
      </c>
      <c r="BL30" s="1074" t="s">
        <v>1602</v>
      </c>
    </row>
    <row customHeight="1" ht="12.75">
      <c r="A31" s="1080" t="s">
        <v>1603</v>
      </c>
      <c r="D31" s="1107"/>
      <c r="E31" s="1108"/>
      <c r="F31" s="1108"/>
      <c r="H31" s="1115"/>
      <c r="AX31" s="1126" t="s">
        <v>1604</v>
      </c>
      <c r="AZ31" s="1126" t="s">
        <v>474</v>
      </c>
      <c r="BE31" s="1126">
        <v>2029</v>
      </c>
      <c r="BJ31" s="1074" t="s">
        <v>1605</v>
      </c>
      <c r="BL31" s="1074" t="s">
        <v>1605</v>
      </c>
    </row>
    <row customHeight="1" ht="11.25">
      <c r="A32" s="1080" t="s">
        <v>1606</v>
      </c>
      <c r="D32" s="1110" t="s">
        <v>1607</v>
      </c>
      <c r="E32" s="1111" t="str">
        <f>IF(TEMPLATE_GROUP="","",INDEX(StartDateList,MATCH(TEMPLATE_GROUP,CodeTemplateList,0),1))</f>
        <v>01.01.2026</v>
      </c>
      <c r="F32" s="1111" t="str">
        <f>IF(TEMPLATE_GROUP="","",INDEX(EndDateList,MATCH(TEMPLATE_GROUP,CodeTemplateList,0),1))</f>
        <v>31.12.2030</v>
      </c>
      <c r="H32" s="1116" t="s">
        <v>1608</v>
      </c>
      <c r="O32" s="1080" t="s">
        <v>473</v>
      </c>
      <c r="AX32" s="1126" t="s">
        <v>1609</v>
      </c>
      <c r="AZ32" s="1126" t="s">
        <v>472</v>
      </c>
      <c r="BE32" s="1126">
        <v>2030</v>
      </c>
      <c r="BJ32" s="1074" t="s">
        <v>1495</v>
      </c>
      <c r="BL32" s="1074" t="s">
        <v>1495</v>
      </c>
    </row>
    <row customHeight="1" ht="11.25">
      <c r="A33" s="1080" t="s">
        <v>1610</v>
      </c>
      <c r="O33" s="1080" t="s">
        <v>1271</v>
      </c>
      <c r="AX33" s="1126" t="s">
        <v>1611</v>
      </c>
      <c r="AZ33" s="1126" t="s">
        <v>471</v>
      </c>
      <c r="BE33" s="1126">
        <v>2031</v>
      </c>
      <c r="BJ33" s="1074" t="s">
        <v>1502</v>
      </c>
      <c r="BL33" s="1074" t="s">
        <v>1502</v>
      </c>
    </row>
    <row customHeight="1" ht="11.25">
      <c r="A34" s="1080" t="s">
        <v>1612</v>
      </c>
      <c r="O34" s="1080" t="s">
        <v>1306</v>
      </c>
      <c r="AX34" s="1126" t="s">
        <v>1613</v>
      </c>
      <c r="BE34" s="1126">
        <v>2032</v>
      </c>
      <c r="BJ34" s="1074" t="s">
        <v>1513</v>
      </c>
      <c r="BL34" s="1074" t="s">
        <v>1513</v>
      </c>
    </row>
    <row customHeight="1" ht="11.25">
      <c r="A35" s="1080" t="s">
        <v>1614</v>
      </c>
      <c r="O35" s="1080" t="s">
        <v>1339</v>
      </c>
      <c r="AX35" s="1126" t="s">
        <v>1615</v>
      </c>
      <c r="AZ35" s="1073" t="s">
        <v>1616</v>
      </c>
      <c r="BE35" s="1126">
        <v>2033</v>
      </c>
      <c r="BL35" s="1074" t="s">
        <v>1617</v>
      </c>
    </row>
    <row customHeight="1" ht="11.25">
      <c r="A36" s="1876" t="s">
        <v>1618</v>
      </c>
      <c r="D36" s="1117" t="s">
        <v>1619</v>
      </c>
      <c r="E36" s="1118" t="s">
        <v>832</v>
      </c>
      <c r="F36" s="1119" t="str">
        <f>INDEX(E37:E41,MATCH(TEMPLATE_SPHERE,F37:F41,0))</f>
        <v>теплоснабжения</v>
      </c>
      <c r="G36" s="1119" t="str">
        <f>INDEX(G37:G41,MATCH(TEMPLATE_SPHERE,F37:F41,0))</f>
        <v>теплоснабжение</v>
      </c>
      <c r="O36" s="1080" t="s">
        <v>1363</v>
      </c>
      <c r="AX36" s="1126" t="s">
        <v>1620</v>
      </c>
      <c r="AZ36" s="1126" t="s">
        <v>471</v>
      </c>
      <c r="BE36" s="1126">
        <v>2034</v>
      </c>
      <c r="BL36" s="1074" t="s">
        <v>1621</v>
      </c>
    </row>
    <row customHeight="1" ht="11.25">
      <c r="A37" s="1080" t="s">
        <v>1622</v>
      </c>
      <c r="E37" s="413" t="s">
        <v>1623</v>
      </c>
      <c r="F37" s="1120" t="s">
        <v>832</v>
      </c>
      <c r="G37" s="413" t="s">
        <v>1624</v>
      </c>
      <c r="O37" s="1080" t="s">
        <v>1382</v>
      </c>
      <c r="AX37" s="1126" t="s">
        <v>1625</v>
      </c>
      <c r="AZ37" s="1126" t="s">
        <v>1272</v>
      </c>
      <c r="BE37" s="1126">
        <v>2035</v>
      </c>
    </row>
    <row customHeight="1" ht="11.25">
      <c r="A38" s="1080" t="s">
        <v>1626</v>
      </c>
      <c r="E38" s="413" t="s">
        <v>1627</v>
      </c>
      <c r="F38" s="1121" t="s">
        <v>878</v>
      </c>
      <c r="G38" s="413" t="s">
        <v>1628</v>
      </c>
      <c r="O38" s="1080" t="s">
        <v>1399</v>
      </c>
      <c r="AX38" s="1126" t="s">
        <v>1629</v>
      </c>
      <c r="AZ38" s="1126" t="s">
        <v>1307</v>
      </c>
      <c r="BE38" s="1126">
        <v>2036</v>
      </c>
      <c r="BH38" s="1073" t="s">
        <v>1630</v>
      </c>
      <c r="BJ38" s="1073" t="s">
        <v>1631</v>
      </c>
      <c r="BL38" s="1073" t="s">
        <v>1632</v>
      </c>
      <c r="BN38" s="1073" t="s">
        <v>1633</v>
      </c>
    </row>
    <row customHeight="1" ht="11.25">
      <c r="A39" s="1080" t="s">
        <v>1634</v>
      </c>
      <c r="E39" s="413" t="s">
        <v>1635</v>
      </c>
      <c r="F39" s="1121" t="s">
        <v>931</v>
      </c>
      <c r="G39" s="413" t="s">
        <v>1636</v>
      </c>
      <c r="O39" s="1080" t="s">
        <v>1415</v>
      </c>
      <c r="AX39" s="1126" t="s">
        <v>1637</v>
      </c>
      <c r="AZ39" s="1126" t="s">
        <v>1340</v>
      </c>
      <c r="BE39" s="1126">
        <v>2037</v>
      </c>
      <c r="BH39" s="1074" t="s">
        <v>1638</v>
      </c>
      <c r="BJ39" s="1223" t="s">
        <v>1638</v>
      </c>
      <c r="BL39" s="1223" t="s">
        <v>1638</v>
      </c>
      <c r="BN39" s="1074" t="s">
        <v>1639</v>
      </c>
    </row>
    <row customHeight="1" ht="11.25">
      <c r="A40" s="1080" t="s">
        <v>16</v>
      </c>
      <c r="E40" s="413" t="s">
        <v>1640</v>
      </c>
      <c r="F40" s="1121" t="s">
        <v>918</v>
      </c>
      <c r="G40" s="413" t="s">
        <v>1641</v>
      </c>
      <c r="O40" s="1080" t="s">
        <v>1431</v>
      </c>
      <c r="AX40" s="1126" t="s">
        <v>1642</v>
      </c>
      <c r="BE40" s="1126">
        <v>2038</v>
      </c>
      <c r="BH40" s="1074" t="s">
        <v>1643</v>
      </c>
      <c r="BJ40" s="1223" t="s">
        <v>1051</v>
      </c>
      <c r="BL40" s="1223" t="s">
        <v>1051</v>
      </c>
      <c r="BN40" s="1074" t="s">
        <v>1085</v>
      </c>
    </row>
    <row customHeight="1" ht="11.25">
      <c r="A41" s="1080" t="s">
        <v>1644</v>
      </c>
      <c r="E41" s="413" t="s">
        <v>1645</v>
      </c>
      <c r="F41" s="1121" t="s">
        <v>1646</v>
      </c>
      <c r="G41" s="413" t="s">
        <v>1645</v>
      </c>
      <c r="O41" s="1080" t="s">
        <v>1447</v>
      </c>
      <c r="AX41" s="1126" t="s">
        <v>1647</v>
      </c>
      <c r="AZ41" s="1073" t="s">
        <v>1648</v>
      </c>
      <c r="BE41" s="1126">
        <v>2039</v>
      </c>
      <c r="BH41" s="1074" t="s">
        <v>1649</v>
      </c>
      <c r="BJ41" s="1223" t="s">
        <v>1047</v>
      </c>
      <c r="BL41" s="1223" t="s">
        <v>1047</v>
      </c>
      <c r="BN41" s="1074" t="s">
        <v>1072</v>
      </c>
    </row>
    <row customHeight="1" ht="11.25">
      <c r="A42" s="1080" t="s">
        <v>1650</v>
      </c>
      <c r="AX42" s="1126" t="s">
        <v>1651</v>
      </c>
      <c r="AZ42" s="1126" t="s">
        <v>473</v>
      </c>
      <c r="BE42" s="1126">
        <v>2040</v>
      </c>
      <c r="BH42" s="1074" t="s">
        <v>1069</v>
      </c>
      <c r="BJ42" s="1223" t="s">
        <v>1049</v>
      </c>
      <c r="BL42" s="1223" t="s">
        <v>1049</v>
      </c>
      <c r="BN42" s="1074" t="s">
        <v>1652</v>
      </c>
    </row>
    <row customHeight="1" ht="11.25">
      <c r="A43" s="1080" t="s">
        <v>1653</v>
      </c>
      <c r="AX43" s="1126" t="s">
        <v>1654</v>
      </c>
      <c r="AZ43" s="1126" t="s">
        <v>1271</v>
      </c>
      <c r="BE43" s="1126">
        <v>2041</v>
      </c>
      <c r="BH43" s="1074" t="s">
        <v>1655</v>
      </c>
      <c r="BJ43" s="1223" t="s">
        <v>1649</v>
      </c>
      <c r="BL43" s="1223" t="s">
        <v>1649</v>
      </c>
      <c r="BN43" s="1074" t="s">
        <v>1656</v>
      </c>
    </row>
    <row customHeight="1" ht="11.25">
      <c r="A44" s="1080" t="s">
        <v>1657</v>
      </c>
      <c r="G44" s="1100">
        <f>YEAR(TODAY())</f>
        <v>2026</v>
      </c>
      <c r="I44" s="805" t="s">
        <v>1658</v>
      </c>
      <c r="J44" s="1095" t="s">
        <v>1659</v>
      </c>
      <c r="K44" s="1095" t="s">
        <v>1660</v>
      </c>
      <c r="AX44" s="1126" t="s">
        <v>1661</v>
      </c>
      <c r="AZ44" s="1126" t="s">
        <v>1306</v>
      </c>
      <c r="BE44" s="1126">
        <v>2042</v>
      </c>
      <c r="BH44" s="1074" t="s">
        <v>1662</v>
      </c>
      <c r="BJ44" s="1223" t="s">
        <v>1069</v>
      </c>
      <c r="BL44" s="1223" t="s">
        <v>1069</v>
      </c>
      <c r="BN44" s="1074" t="s">
        <v>1663</v>
      </c>
    </row>
    <row customHeight="1" ht="11.25">
      <c r="A45" s="1080" t="s">
        <v>1664</v>
      </c>
      <c r="D45" s="1117" t="s">
        <v>1665</v>
      </c>
      <c r="E45" s="1118" t="s">
        <v>1666</v>
      </c>
      <c r="F45" s="803" t="s">
        <v>1667</v>
      </c>
      <c r="G45" s="802" t="s">
        <v>1668</v>
      </c>
      <c r="H45" s="805" t="s">
        <v>1669</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1670</v>
      </c>
      <c r="AZ45" s="1126" t="s">
        <v>1339</v>
      </c>
      <c r="BE45" s="1126">
        <v>2043</v>
      </c>
      <c r="BH45" s="1074" t="s">
        <v>1671</v>
      </c>
      <c r="BJ45" s="1223" t="s">
        <v>1063</v>
      </c>
      <c r="BL45" s="1223" t="s">
        <v>1063</v>
      </c>
      <c r="BN45" s="1074" t="s">
        <v>1672</v>
      </c>
    </row>
    <row customHeight="1" ht="11.25">
      <c r="A46" s="1080" t="s">
        <v>1673</v>
      </c>
      <c r="E46" s="413" t="s">
        <v>26</v>
      </c>
      <c r="F46" s="1120" t="s">
        <v>1674</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1675</v>
      </c>
      <c r="AZ46" s="1126" t="s">
        <v>1363</v>
      </c>
      <c r="BE46" s="1126">
        <v>2044</v>
      </c>
      <c r="BH46" s="1074" t="s">
        <v>1072</v>
      </c>
      <c r="BJ46" s="1223" t="s">
        <v>1053</v>
      </c>
      <c r="BL46" s="1223" t="s">
        <v>1053</v>
      </c>
      <c r="BN46" s="1074" t="s">
        <v>1676</v>
      </c>
    </row>
    <row customHeight="1" ht="11.25">
      <c r="A47" s="1080" t="s">
        <v>1677</v>
      </c>
      <c r="E47" s="413" t="s">
        <v>33</v>
      </c>
      <c r="F47" s="1121" t="s">
        <v>1678</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1679</v>
      </c>
      <c r="AZ47" s="1126" t="s">
        <v>1382</v>
      </c>
      <c r="BE47" s="1126">
        <v>2045</v>
      </c>
      <c r="BH47" s="1074" t="s">
        <v>1652</v>
      </c>
      <c r="BJ47" s="1223" t="s">
        <v>1055</v>
      </c>
      <c r="BL47" s="1223" t="s">
        <v>1055</v>
      </c>
      <c r="BN47" s="1074" t="s">
        <v>1680</v>
      </c>
    </row>
    <row customHeight="1" ht="11.25">
      <c r="A48" s="1080" t="s">
        <v>1681</v>
      </c>
      <c r="E48" s="413" t="s">
        <v>1682</v>
      </c>
      <c r="F48" s="1121" t="s">
        <v>1683</v>
      </c>
      <c r="G48" s="1122" t="str">
        <f>_xlfn.IFERROR(IF(f_year="","01.01."&amp;CURRENT_YEAR,"01.01."&amp;f_year),"01.01."&amp;CURRENT_YEAR)</f>
        <v>01.01.2026</v>
      </c>
      <c r="H48" s="1122" t="str">
        <f>_xlfn.IFERROR(IF(f_year="","31.12."&amp;CURRENT_YEAR,"31.12."&amp;f_year),"31.12."&amp;CURRENT_YEAR)</f>
        <v>31.12.2026</v>
      </c>
      <c r="I48" s="1748">
        <f>IF(f_year="",TRUE,FALSE)</f>
        <v>1</v>
      </c>
      <c r="J48" s="1751" t="s">
        <v>1684</v>
      </c>
      <c r="K48" s="1752"/>
      <c r="AX48" s="1126" t="s">
        <v>1685</v>
      </c>
      <c r="AZ48" s="1126" t="s">
        <v>1399</v>
      </c>
      <c r="BE48" s="1126">
        <v>2046</v>
      </c>
      <c r="BH48" s="1074" t="s">
        <v>1656</v>
      </c>
      <c r="BJ48" s="1223" t="s">
        <v>1057</v>
      </c>
      <c r="BL48" s="1223" t="s">
        <v>1057</v>
      </c>
      <c r="BN48" s="1074" t="s">
        <v>1686</v>
      </c>
    </row>
    <row customHeight="1" ht="11.25">
      <c r="A49" s="1080" t="s">
        <v>1687</v>
      </c>
      <c r="E49" s="413" t="s">
        <v>1688</v>
      </c>
      <c r="F49" s="1121" t="s">
        <v>1689</v>
      </c>
      <c r="G49" s="1122" t="str">
        <f>_xlfn.IFERROR(IF(f_year="","01.01."&amp;CURRENT_YEAR,"01.01."&amp;f_year),"01.01."&amp;CURRENT_YEAR)</f>
        <v>01.01.2026</v>
      </c>
      <c r="H49" s="1122" t="str">
        <f>_xlfn.IFERROR(IF(f_year="","31.12."&amp;CURRENT_YEAR,"31.12."&amp;f_year),"31.12."&amp;CURRENT_YEAR)</f>
        <v>31.12.2026</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1690</v>
      </c>
      <c r="AZ49" s="1126" t="s">
        <v>1415</v>
      </c>
      <c r="BE49" s="1126">
        <v>2047</v>
      </c>
      <c r="BH49" s="1074" t="s">
        <v>1073</v>
      </c>
      <c r="BJ49" s="1223" t="s">
        <v>1059</v>
      </c>
      <c r="BL49" s="1223" t="s">
        <v>1059</v>
      </c>
    </row>
    <row customHeight="1" ht="11.25">
      <c r="A50" s="1080" t="s">
        <v>1691</v>
      </c>
      <c r="E50" s="413" t="s">
        <v>1692</v>
      </c>
      <c r="F50" s="1121" t="s">
        <v>1043</v>
      </c>
      <c r="G50" s="1122" t="str">
        <f>_xlfn.IFERROR(IF(f_year="","01.01."&amp;CURRENT_YEAR,"01.01."&amp;f_year),"01.01."&amp;CURRENT_YEAR)</f>
        <v>01.01.2026</v>
      </c>
      <c r="H50" s="1122" t="str">
        <f>_xlfn.IFERROR(IF(f_year="","31.12."&amp;CURRENT_YEAR,"31.12."&amp;f_year),"31.12."&amp;CURRENT_YEAR)</f>
        <v>31.12.2026</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1693</v>
      </c>
      <c r="AZ50" s="1126" t="s">
        <v>1431</v>
      </c>
      <c r="BE50" s="1126">
        <v>2048</v>
      </c>
      <c r="BH50" s="1074" t="s">
        <v>1663</v>
      </c>
      <c r="BJ50" s="1223" t="s">
        <v>1061</v>
      </c>
      <c r="BL50" s="1223" t="s">
        <v>1061</v>
      </c>
    </row>
    <row customHeight="1" ht="11.25">
      <c r="A51" s="1080" t="s">
        <v>1694</v>
      </c>
      <c r="E51" s="413" t="s">
        <v>1695</v>
      </c>
      <c r="F51" s="1121" t="s">
        <v>1666</v>
      </c>
      <c r="G51" s="1122" t="str">
        <f>_xlfn.IFERROR(IF(TITLE_PERIOD_START="","01.01."&amp;CURRENT_YEAR,"01.01."&amp;YEAR(TITLE_PERIOD_START)),"01.01."&amp;CURRENT_YEAR)</f>
        <v>01.01.2026</v>
      </c>
      <c r="H51" s="1122" t="str">
        <f>_xlfn.IFERROR(IF(TITLE_PERIOD_END="","31.12."&amp;CURRENT_YEAR,"31.12."&amp;YEAR(TITLE_PERIOD_END)),"31.12."&amp;CURRENT_YEAR)</f>
        <v>31.12.2030</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1696</v>
      </c>
      <c r="AZ51" s="1126" t="s">
        <v>1447</v>
      </c>
      <c r="BE51" s="1126">
        <v>2049</v>
      </c>
      <c r="BH51" s="1074" t="s">
        <v>1672</v>
      </c>
      <c r="BJ51" s="1223" t="s">
        <v>1697</v>
      </c>
      <c r="BL51" s="1223" t="s">
        <v>1697</v>
      </c>
    </row>
    <row customHeight="1" ht="11.25">
      <c r="A52" s="1080" t="s">
        <v>1698</v>
      </c>
      <c r="E52" s="413" t="s">
        <v>1699</v>
      </c>
      <c r="F52" s="1121" t="s">
        <v>1700</v>
      </c>
      <c r="G52" s="1122" t="str">
        <f>_xlfn.IFERROR(IF(TITLE_PERIOD_START="","01.01."&amp;CURRENT_YEAR,"01.01."&amp;YEAR(TITLE_PERIOD_START)),"01.01."&amp;CURRENT_YEAR)</f>
        <v>01.01.2026</v>
      </c>
      <c r="H52" s="1122" t="str">
        <f>_xlfn.IFERROR(IF(TITLE_PERIOD_END="","31.12."&amp;CURRENT_YEAR,"31.12."&amp;YEAR(TITLE_PERIOD_END)),"31.12."&amp;CURRENT_YEAR)</f>
        <v>31.12.2030</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1701</v>
      </c>
      <c r="AZ52" s="1126" t="s">
        <v>471</v>
      </c>
      <c r="BE52" s="1126">
        <v>2050</v>
      </c>
      <c r="BH52" s="1074" t="s">
        <v>1676</v>
      </c>
      <c r="BJ52" s="1223" t="s">
        <v>1072</v>
      </c>
      <c r="BL52" s="1223" t="s">
        <v>1072</v>
      </c>
    </row>
    <row customHeight="1" ht="11.25">
      <c r="A53" s="1080" t="s">
        <v>1702</v>
      </c>
      <c r="E53" s="413" t="s">
        <v>1703</v>
      </c>
      <c r="F53" s="1121" t="s">
        <v>1703</v>
      </c>
      <c r="G53" s="1122" t="str">
        <f>_xlfn.IFERROR(IF(f_year="","01.01."&amp;CURRENT_YEAR,"01.01."&amp;f_year),"01.01."&amp;CURRENT_YEAR)</f>
        <v>01.01.2026</v>
      </c>
      <c r="H53" s="1122" t="str">
        <f>_xlfn.IFERROR(IF(f_year="","31.12."&amp;CURRENT_YEAR,"31.12."&amp;f_year),"31.12."&amp;CURRENT_YEAR)</f>
        <v>31.12.2026</v>
      </c>
      <c r="I53" s="1748">
        <f>IF(AND(f_year="",TITLE_DATE_FIL=""),TRUE,FALSE)</f>
        <v>1</v>
      </c>
      <c r="J53" s="1751" t="s">
        <v>1704</v>
      </c>
      <c r="K53" s="1752"/>
      <c r="AX53" s="1126" t="s">
        <v>1705</v>
      </c>
      <c r="BE53" s="1126">
        <v>2051</v>
      </c>
      <c r="BH53" s="1074" t="s">
        <v>1680</v>
      </c>
      <c r="BJ53" s="1223" t="s">
        <v>1652</v>
      </c>
      <c r="BL53" s="1223" t="s">
        <v>1652</v>
      </c>
    </row>
    <row customHeight="1" ht="11.25">
      <c r="A54" s="1080" t="s">
        <v>1706</v>
      </c>
      <c r="AX54" s="1126" t="s">
        <v>1707</v>
      </c>
      <c r="AZ54" s="1073" t="s">
        <v>1708</v>
      </c>
      <c r="BE54" s="1126">
        <v>2052</v>
      </c>
      <c r="BH54" s="1074" t="s">
        <v>1686</v>
      </c>
      <c r="BJ54" s="1223" t="s">
        <v>1656</v>
      </c>
      <c r="BL54" s="1223" t="s">
        <v>1656</v>
      </c>
    </row>
    <row customHeight="1" ht="11.25">
      <c r="A55" s="1080" t="s">
        <v>1709</v>
      </c>
      <c r="AX55" s="1126" t="s">
        <v>1710</v>
      </c>
      <c r="AZ55" s="1126" t="s">
        <v>1249</v>
      </c>
      <c r="BE55" s="1126">
        <v>2053</v>
      </c>
      <c r="BH55" s="1076" t="s">
        <v>28</v>
      </c>
      <c r="BJ55" s="1223" t="s">
        <v>1073</v>
      </c>
      <c r="BL55" s="1223" t="s">
        <v>1073</v>
      </c>
    </row>
    <row customHeight="1" ht="11.25">
      <c r="A56" s="1080" t="s">
        <v>1711</v>
      </c>
      <c r="D56" s="1124" t="s">
        <v>1712</v>
      </c>
      <c r="E56" s="1101" t="s">
        <v>113</v>
      </c>
      <c r="F56" s="1080" t="s">
        <v>1713</v>
      </c>
      <c r="AX56" s="1126" t="s">
        <v>1714</v>
      </c>
      <c r="AZ56" s="1126" t="s">
        <v>1274</v>
      </c>
      <c r="BE56" s="1126">
        <v>2054</v>
      </c>
      <c r="BH56" s="1076" t="s">
        <v>28</v>
      </c>
      <c r="BJ56" s="1223" t="s">
        <v>1663</v>
      </c>
      <c r="BL56" s="1223" t="s">
        <v>1663</v>
      </c>
    </row>
    <row customHeight="1" ht="11.25">
      <c r="A57" s="1080" t="s">
        <v>1715</v>
      </c>
      <c r="D57" s="1124" t="s">
        <v>1716</v>
      </c>
      <c r="E57" s="1101" t="s">
        <v>113</v>
      </c>
      <c r="F57" s="1080" t="s">
        <v>1713</v>
      </c>
      <c r="AX57" s="1126" t="s">
        <v>1717</v>
      </c>
      <c r="AZ57" s="1126" t="s">
        <v>1309</v>
      </c>
      <c r="BE57" s="1126">
        <v>2055</v>
      </c>
      <c r="BJ57" s="1223" t="s">
        <v>1672</v>
      </c>
      <c r="BL57" s="1223" t="s">
        <v>1672</v>
      </c>
    </row>
    <row customHeight="1" ht="11.25">
      <c r="A58" s="1080" t="s">
        <v>1718</v>
      </c>
      <c r="D58" s="1124" t="s">
        <v>1719</v>
      </c>
      <c r="E58" s="1101" t="s">
        <v>113</v>
      </c>
      <c r="F58" s="1080" t="s">
        <v>1713</v>
      </c>
      <c r="AX58" s="1126" t="s">
        <v>1720</v>
      </c>
      <c r="BE58" s="1126">
        <v>2056</v>
      </c>
      <c r="BJ58" s="1223" t="s">
        <v>1676</v>
      </c>
      <c r="BL58" s="1223" t="s">
        <v>1676</v>
      </c>
    </row>
    <row customHeight="1" ht="11.25">
      <c r="A59" s="1080" t="s">
        <v>1721</v>
      </c>
      <c r="D59" s="1124" t="s">
        <v>133</v>
      </c>
      <c r="E59" s="1101" t="s">
        <v>1609</v>
      </c>
      <c r="F59" s="1080" t="s">
        <v>1722</v>
      </c>
      <c r="AX59" s="1126" t="s">
        <v>1723</v>
      </c>
      <c r="AZ59" s="1073" t="s">
        <v>1724</v>
      </c>
      <c r="BE59" s="1126">
        <v>2057</v>
      </c>
      <c r="BJ59" s="1223" t="s">
        <v>1680</v>
      </c>
      <c r="BL59" s="1223" t="s">
        <v>1680</v>
      </c>
    </row>
    <row customHeight="1" ht="11.25">
      <c r="A60" s="1080" t="s">
        <v>1725</v>
      </c>
      <c r="D60" s="1124" t="s">
        <v>1726</v>
      </c>
      <c r="E60" s="1101" t="s">
        <v>1609</v>
      </c>
      <c r="F60" s="1080" t="s">
        <v>1722</v>
      </c>
      <c r="AX60" s="1126" t="s">
        <v>1727</v>
      </c>
      <c r="AZ60" s="1126" t="s">
        <v>1250</v>
      </c>
      <c r="BE60" s="1126">
        <v>2058</v>
      </c>
      <c r="BJ60" s="1223" t="s">
        <v>1686</v>
      </c>
      <c r="BL60" s="1223" t="s">
        <v>1686</v>
      </c>
    </row>
    <row customHeight="1" ht="11.25">
      <c r="A61" s="1080" t="s">
        <v>1728</v>
      </c>
      <c r="D61" s="1124" t="s">
        <v>1729</v>
      </c>
      <c r="E61" s="1101" t="s">
        <v>1730</v>
      </c>
      <c r="F61" s="1080" t="s">
        <v>1722</v>
      </c>
      <c r="AX61" s="1126" t="s">
        <v>1731</v>
      </c>
      <c r="AZ61" s="1126" t="s">
        <v>1275</v>
      </c>
      <c r="BE61" s="1126">
        <v>2059</v>
      </c>
      <c r="BL61" s="1223" t="s">
        <v>1065</v>
      </c>
    </row>
    <row customHeight="1" ht="11.25">
      <c r="A62" s="1080" t="s">
        <v>1732</v>
      </c>
      <c r="D62" s="1124" t="s">
        <v>132</v>
      </c>
      <c r="E62" s="1101">
        <v>33</v>
      </c>
      <c r="F62" s="1080" t="s">
        <v>1722</v>
      </c>
      <c r="AZ62" s="1126" t="s">
        <v>1310</v>
      </c>
      <c r="BE62" s="1126">
        <v>2060</v>
      </c>
      <c r="BL62" s="1223" t="s">
        <v>1067</v>
      </c>
    </row>
    <row customHeight="1" ht="11.25">
      <c r="A63" s="1080" t="s">
        <v>1733</v>
      </c>
      <c r="D63" s="1124" t="s">
        <v>1734</v>
      </c>
      <c r="E63" s="1101">
        <v>33</v>
      </c>
      <c r="F63" s="1080" t="s">
        <v>1722</v>
      </c>
      <c r="AZ63" s="1126" t="s">
        <v>1341</v>
      </c>
      <c r="BE63" s="1126">
        <v>2061</v>
      </c>
    </row>
    <row customHeight="1" ht="11.25">
      <c r="A64" s="1080" t="s">
        <v>1735</v>
      </c>
      <c r="D64" s="1124" t="s">
        <v>1736</v>
      </c>
      <c r="E64" s="1101">
        <v>33</v>
      </c>
      <c r="F64" s="1080" t="s">
        <v>1722</v>
      </c>
      <c r="AZ64" s="1126" t="s">
        <v>1364</v>
      </c>
      <c r="BE64" s="1126">
        <v>2062</v>
      </c>
    </row>
    <row customHeight="1" ht="11.25">
      <c r="A65" s="1080" t="s">
        <v>1737</v>
      </c>
      <c r="D65" s="1080"/>
      <c r="BE65" s="1126">
        <v>2063</v>
      </c>
    </row>
    <row customHeight="1" ht="11.25">
      <c r="A66" s="1080" t="s">
        <v>1738</v>
      </c>
      <c r="AZ66" s="1073" t="s">
        <v>1739</v>
      </c>
      <c r="BE66" s="1126">
        <v>2064</v>
      </c>
    </row>
    <row customHeight="1" ht="11.25">
      <c r="A67" s="1080" t="s">
        <v>1740</v>
      </c>
      <c r="AZ67" s="1126" t="s">
        <v>1251</v>
      </c>
      <c r="BE67" s="1126">
        <v>2065</v>
      </c>
    </row>
    <row customHeight="1" ht="11.25">
      <c r="A68" s="1080" t="s">
        <v>1741</v>
      </c>
      <c r="AZ68" s="1126" t="s">
        <v>1276</v>
      </c>
      <c r="BE68" s="1126">
        <v>2066</v>
      </c>
      <c r="BH68" s="1073" t="s">
        <v>1742</v>
      </c>
      <c r="BJ68" s="1073" t="s">
        <v>1743</v>
      </c>
      <c r="BL68" s="1073" t="s">
        <v>1744</v>
      </c>
      <c r="BN68" s="1073" t="s">
        <v>1745</v>
      </c>
    </row>
    <row customHeight="1" ht="11.25">
      <c r="A69" s="1080" t="s">
        <v>1746</v>
      </c>
      <c r="AZ69" s="1126" t="s">
        <v>1311</v>
      </c>
      <c r="BE69" s="1126">
        <v>2067</v>
      </c>
      <c r="BH69" s="1074" t="s">
        <v>1747</v>
      </c>
      <c r="BI69" s="1123" t="s">
        <v>111</v>
      </c>
      <c r="BJ69" s="1074" t="s">
        <v>1748</v>
      </c>
      <c r="BK69" s="1123" t="s">
        <v>111</v>
      </c>
      <c r="BL69" s="1074" t="s">
        <v>1749</v>
      </c>
      <c r="BM69" s="1076" t="s">
        <v>111</v>
      </c>
      <c r="BN69" s="1074" t="s">
        <v>1750</v>
      </c>
    </row>
    <row customHeight="1" ht="11.25">
      <c r="A70" s="1080" t="s">
        <v>1751</v>
      </c>
      <c r="AZ70" s="1126" t="s">
        <v>1342</v>
      </c>
      <c r="BE70" s="1126">
        <v>2068</v>
      </c>
      <c r="BH70" s="1074" t="s">
        <v>1752</v>
      </c>
      <c r="BJ70" s="1074" t="s">
        <v>1753</v>
      </c>
      <c r="BL70" s="1074" t="s">
        <v>1754</v>
      </c>
      <c r="BN70" s="1074" t="s">
        <v>1755</v>
      </c>
    </row>
    <row customHeight="1" ht="11.25">
      <c r="A71" s="1080" t="s">
        <v>1756</v>
      </c>
      <c r="AZ71" s="1126" t="s">
        <v>1344</v>
      </c>
      <c r="BE71" s="1126">
        <v>2069</v>
      </c>
      <c r="BH71" s="1074" t="s">
        <v>1757</v>
      </c>
      <c r="BI71" s="1123" t="s">
        <v>91</v>
      </c>
      <c r="BJ71" s="1074" t="s">
        <v>1758</v>
      </c>
      <c r="BK71" s="1123" t="s">
        <v>91</v>
      </c>
      <c r="BL71" s="1074" t="s">
        <v>1759</v>
      </c>
      <c r="BM71" s="1076" t="s">
        <v>91</v>
      </c>
      <c r="BN71" s="1074" t="s">
        <v>1760</v>
      </c>
    </row>
    <row customHeight="1" ht="11.25">
      <c r="A72" s="1080" t="s">
        <v>1761</v>
      </c>
      <c r="AZ72" s="1126" t="s">
        <v>19</v>
      </c>
      <c r="BE72" s="1126">
        <v>2070</v>
      </c>
      <c r="BH72" s="1074" t="s">
        <v>1762</v>
      </c>
      <c r="BJ72" s="1074" t="s">
        <v>1762</v>
      </c>
      <c r="BL72" s="1074" t="s">
        <v>1762</v>
      </c>
      <c r="BN72" s="1074" t="s">
        <v>1763</v>
      </c>
    </row>
    <row customHeight="1" ht="11.25">
      <c r="A73" s="1080" t="s">
        <v>1764</v>
      </c>
      <c r="BH73" s="1074" t="s">
        <v>1765</v>
      </c>
      <c r="BI73" s="1123" t="s">
        <v>113</v>
      </c>
      <c r="BJ73" s="1074" t="s">
        <v>1766</v>
      </c>
      <c r="BK73" s="1123" t="s">
        <v>113</v>
      </c>
      <c r="BL73" s="1074" t="s">
        <v>1767</v>
      </c>
      <c r="BM73" s="1076" t="s">
        <v>113</v>
      </c>
      <c r="BN73" s="1074" t="s">
        <v>1768</v>
      </c>
    </row>
    <row customHeight="1" ht="11.25">
      <c r="A74" s="1080" t="s">
        <v>1769</v>
      </c>
      <c r="BH74" s="1074" t="s">
        <v>1770</v>
      </c>
      <c r="BJ74" s="1074" t="s">
        <v>1771</v>
      </c>
      <c r="BL74" s="1074" t="s">
        <v>1772</v>
      </c>
      <c r="BN74" s="1074" t="s">
        <v>1773</v>
      </c>
    </row>
    <row customHeight="1" ht="11.25">
      <c r="A75" s="1080" t="s">
        <v>1774</v>
      </c>
      <c r="AZ75" s="1073" t="s">
        <v>1775</v>
      </c>
      <c r="BH75" s="1074" t="s">
        <v>1776</v>
      </c>
      <c r="BJ75" s="1074" t="s">
        <v>1776</v>
      </c>
      <c r="BL75" s="1074" t="s">
        <v>1776</v>
      </c>
    </row>
    <row customHeight="1" ht="11.25">
      <c r="A76" s="1080" t="s">
        <v>1777</v>
      </c>
      <c r="AZ76" s="1126" t="s">
        <v>1260</v>
      </c>
      <c r="BH76" s="1074" t="s">
        <v>1778</v>
      </c>
      <c r="BJ76" s="1074" t="s">
        <v>1779</v>
      </c>
      <c r="BL76" s="1074" t="s">
        <v>1780</v>
      </c>
    </row>
    <row customHeight="1" ht="11.25">
      <c r="A77" s="1080" t="s">
        <v>1781</v>
      </c>
      <c r="AZ77" s="1126" t="s">
        <v>1286</v>
      </c>
    </row>
    <row customHeight="1" ht="11.25">
      <c r="A78" s="1080" t="s">
        <v>1782</v>
      </c>
      <c r="AZ78" s="1126" t="s">
        <v>1318</v>
      </c>
    </row>
    <row customHeight="1" ht="11.25">
      <c r="A79" s="1080" t="s">
        <v>1783</v>
      </c>
      <c r="AZ79" s="1126" t="s">
        <v>1348</v>
      </c>
      <c r="BH79" s="1073" t="s">
        <v>1784</v>
      </c>
      <c r="BJ79" s="1073" t="s">
        <v>1785</v>
      </c>
      <c r="BL79" s="1073" t="s">
        <v>1786</v>
      </c>
    </row>
    <row customHeight="1" ht="11.25">
      <c r="A80" s="1080" t="s">
        <v>1787</v>
      </c>
      <c r="AZ80" s="1126" t="s">
        <v>1369</v>
      </c>
      <c r="BH80" s="1074" t="s">
        <v>1788</v>
      </c>
      <c r="BJ80" s="1074" t="s">
        <v>1789</v>
      </c>
      <c r="BL80" s="1074" t="s">
        <v>1790</v>
      </c>
    </row>
    <row customHeight="1" ht="11.25">
      <c r="A81" s="1080" t="s">
        <v>1791</v>
      </c>
      <c r="AZ81" s="1126" t="s">
        <v>1386</v>
      </c>
      <c r="BH81" s="1074" t="s">
        <v>1792</v>
      </c>
      <c r="BJ81" s="1074" t="s">
        <v>1793</v>
      </c>
      <c r="BL81" s="1074" t="s">
        <v>1794</v>
      </c>
    </row>
    <row customHeight="1" ht="11.25">
      <c r="A82" s="1080" t="s">
        <v>1795</v>
      </c>
      <c r="AZ82" s="1126" t="s">
        <v>1401</v>
      </c>
      <c r="BH82" s="1074" t="s">
        <v>1796</v>
      </c>
      <c r="BJ82" s="1074" t="s">
        <v>1797</v>
      </c>
      <c r="BL82" s="1074" t="s">
        <v>1798</v>
      </c>
    </row>
    <row customHeight="1" ht="11.25">
      <c r="A83" s="1080" t="s">
        <v>1799</v>
      </c>
      <c r="BH83" s="1074" t="s">
        <v>1800</v>
      </c>
      <c r="BJ83" s="1074" t="s">
        <v>1801</v>
      </c>
      <c r="BL83" s="1074" t="s">
        <v>1802</v>
      </c>
    </row>
    <row customHeight="1" ht="11.25">
      <c r="A84" s="1080" t="s">
        <v>1803</v>
      </c>
      <c r="AZ84" s="1073" t="s">
        <v>1804</v>
      </c>
    </row>
    <row customHeight="1" ht="11.25">
      <c r="A85" s="1876" t="s">
        <v>1805</v>
      </c>
      <c r="AZ85" s="1126" t="s">
        <v>1806</v>
      </c>
    </row>
    <row customHeight="1" ht="11.25">
      <c r="A86" s="1080" t="s">
        <v>1807</v>
      </c>
      <c r="AZ86" s="1126" t="s">
        <v>1808</v>
      </c>
      <c r="BH86" s="1073" t="s">
        <v>1809</v>
      </c>
      <c r="BJ86" s="1073" t="s">
        <v>1810</v>
      </c>
      <c r="BL86" s="1073" t="s">
        <v>1811</v>
      </c>
    </row>
    <row customHeight="1" ht="11.25">
      <c r="A87" s="1080" t="s">
        <v>1812</v>
      </c>
      <c r="AZ87" s="1126" t="s">
        <v>1813</v>
      </c>
      <c r="BH87" s="1074" t="s">
        <v>1814</v>
      </c>
      <c r="BJ87" s="1074" t="s">
        <v>1815</v>
      </c>
      <c r="BL87" s="1074" t="s">
        <v>1816</v>
      </c>
    </row>
    <row customHeight="1" ht="11.25">
      <c r="A88" s="1080" t="s">
        <v>1817</v>
      </c>
      <c r="AZ88" s="1612"/>
      <c r="BH88" s="1074" t="s">
        <v>1818</v>
      </c>
      <c r="BJ88" s="1074" t="s">
        <v>1819</v>
      </c>
      <c r="BL88" s="1074" t="s">
        <v>1820</v>
      </c>
    </row>
    <row customHeight="1" ht="11.25">
      <c r="A89" s="1080" t="s">
        <v>1821</v>
      </c>
      <c r="AZ89" s="1073" t="s">
        <v>1822</v>
      </c>
    </row>
    <row customHeight="1" ht="11.25">
      <c r="A90" s="1080" t="s">
        <v>1823</v>
      </c>
      <c r="AZ90" s="1126" t="s">
        <v>1043</v>
      </c>
    </row>
    <row customHeight="1" ht="11.25">
      <c r="A91" s="1080" t="s">
        <v>1824</v>
      </c>
      <c r="AZ91" s="1126" t="s">
        <v>1079</v>
      </c>
      <c r="BH91" s="1073" t="s">
        <v>1825</v>
      </c>
      <c r="BJ91" s="1073" t="s">
        <v>1826</v>
      </c>
      <c r="BL91" s="1073" t="s">
        <v>1827</v>
      </c>
    </row>
    <row customHeight="1" ht="11.25">
      <c r="AZ92" s="1126" t="s">
        <v>1828</v>
      </c>
      <c r="BH92" s="1074" t="s">
        <v>1829</v>
      </c>
      <c r="BJ92" s="1074" t="s">
        <v>1830</v>
      </c>
      <c r="BL92" s="1074" t="s">
        <v>1831</v>
      </c>
    </row>
    <row customHeight="1" ht="11.25">
      <c r="AZ93" s="1126" t="s">
        <v>1832</v>
      </c>
      <c r="BH93" s="1074" t="s">
        <v>1833</v>
      </c>
      <c r="BJ93" s="1074" t="s">
        <v>1834</v>
      </c>
      <c r="BL93" s="1074" t="s">
        <v>1835</v>
      </c>
    </row>
    <row customHeight="1" ht="11.25">
      <c r="AZ94" s="1126" t="s">
        <v>1836</v>
      </c>
    </row>
    <row r="96" customHeight="1" ht="11.25">
      <c r="AZ96" s="1073" t="s">
        <v>1837</v>
      </c>
      <c r="BH96" s="1073" t="s">
        <v>1838</v>
      </c>
      <c r="BJ96" s="1073" t="s">
        <v>1839</v>
      </c>
      <c r="BL96" s="1073" t="s">
        <v>1840</v>
      </c>
      <c r="BN96" s="1073" t="s">
        <v>1841</v>
      </c>
    </row>
    <row customHeight="1" ht="11.25">
      <c r="AZ97" s="1907" t="s">
        <v>1842</v>
      </c>
      <c r="BA97" s="1908" t="s">
        <v>1843</v>
      </c>
      <c r="BH97" s="1074" t="s">
        <v>1844</v>
      </c>
      <c r="BJ97" s="1074" t="s">
        <v>1845</v>
      </c>
      <c r="BL97" s="1074" t="s">
        <v>1846</v>
      </c>
      <c r="BN97" s="1074" t="s">
        <v>1847</v>
      </c>
    </row>
    <row customHeight="1" ht="11.25">
      <c r="AZ98" s="1907" t="s">
        <v>1848</v>
      </c>
      <c r="BA98" s="1908" t="s">
        <v>1849</v>
      </c>
      <c r="BH98" s="1074" t="s">
        <v>1850</v>
      </c>
      <c r="BJ98" s="1074" t="s">
        <v>1851</v>
      </c>
      <c r="BL98" s="1074" t="s">
        <v>1852</v>
      </c>
      <c r="BN98" s="1074" t="s">
        <v>1853</v>
      </c>
    </row>
    <row customHeight="1" ht="22.5">
      <c r="AZ99" s="1907" t="s">
        <v>1854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1855</v>
      </c>
      <c r="BJ99" s="1074" t="s">
        <v>1856</v>
      </c>
      <c r="BL99" s="1074" t="s">
        <v>1857</v>
      </c>
      <c r="BN99" s="1074" t="s">
        <v>1858</v>
      </c>
    </row>
    <row customHeight="1" ht="22.5">
      <c r="AZ100" s="1907" t="s">
        <v>1859</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1447</v>
      </c>
      <c r="BL100" s="1074" t="s">
        <v>1447</v>
      </c>
      <c r="BN100" s="1074" t="s">
        <v>1860</v>
      </c>
    </row>
    <row customHeight="1" ht="22.5">
      <c r="AZ101" s="1907" t="s">
        <v>1861</v>
      </c>
      <c r="BA101" s="1908" t="s">
        <v>1862</v>
      </c>
      <c r="BN101" s="1074" t="s">
        <v>1863</v>
      </c>
    </row>
    <row customHeight="1" ht="22.5">
      <c r="AZ102" s="1907" t="s">
        <v>1864</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1865</v>
      </c>
    </row>
    <row customHeight="1" ht="11.25">
      <c r="AZ103" s="1907" t="s">
        <v>1866</v>
      </c>
      <c r="BA103" s="1908" t="s">
        <v>1867</v>
      </c>
      <c r="BN103" s="1074" t="s">
        <v>1868</v>
      </c>
    </row>
    <row customHeight="1" ht="11.25">
      <c r="BN104" s="1074" t="s">
        <v>1869</v>
      </c>
    </row>
    <row customHeight="1" ht="11.25">
      <c r="AZ105" s="1698" t="s">
        <v>1870</v>
      </c>
    </row>
    <row customHeight="1" ht="11.25">
      <c r="AZ106" s="1126" t="s">
        <v>1871</v>
      </c>
    </row>
    <row customHeight="1" ht="11.25">
      <c r="AZ107" s="1126" t="s">
        <v>1872</v>
      </c>
      <c r="BH107" s="1073" t="s">
        <v>1873</v>
      </c>
      <c r="BJ107" s="1073" t="s">
        <v>1874</v>
      </c>
      <c r="BL107" s="1073" t="s">
        <v>1875</v>
      </c>
      <c r="BN107" s="1073" t="s">
        <v>1876</v>
      </c>
    </row>
    <row customHeight="1" ht="11.25">
      <c r="AZ108" s="1126" t="s">
        <v>596</v>
      </c>
      <c r="BH108" s="1074" t="s">
        <v>1877</v>
      </c>
      <c r="BJ108" s="1074" t="s">
        <v>1878</v>
      </c>
      <c r="BL108" s="1074" t="s">
        <v>1532</v>
      </c>
      <c r="BN108" s="1074" t="s">
        <v>1879</v>
      </c>
    </row>
    <row customHeight="1" ht="11.25">
      <c r="BH109" s="1074" t="s">
        <v>1880</v>
      </c>
    </row>
    <row customHeight="1" ht="11.25">
      <c r="AZ110" s="1698" t="s">
        <v>1881</v>
      </c>
      <c r="BH110" s="1074" t="s">
        <v>1880</v>
      </c>
    </row>
    <row customHeight="1" ht="11.25">
      <c r="AZ111" s="1907" t="s">
        <v>1842</v>
      </c>
      <c r="BA111" s="1908" t="s">
        <v>1843</v>
      </c>
    </row>
    <row customHeight="1" ht="11.25">
      <c r="AZ112" s="1907" t="s">
        <v>1848</v>
      </c>
      <c r="BA112" s="1908" t="s">
        <v>1849</v>
      </c>
    </row>
    <row customHeight="1" ht="22.5">
      <c r="AZ113" s="1907" t="s">
        <v>1854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1859</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1882</v>
      </c>
    </row>
    <row customHeight="1" ht="22.5">
      <c r="AZ115" s="1907" t="s">
        <v>1864</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471</v>
      </c>
    </row>
    <row customHeight="1" ht="11.25">
      <c r="AZ116" s="1907" t="s">
        <v>1866</v>
      </c>
      <c r="BA116" s="1908" t="s">
        <v>1867</v>
      </c>
      <c r="BH116" s="1074" t="s">
        <v>1272</v>
      </c>
    </row>
    <row customHeight="1" ht="11.25">
      <c r="BH117" s="1074" t="s">
        <v>1307</v>
      </c>
    </row>
    <row customHeight="1" ht="11.25">
      <c r="BH118" s="1074" t="s">
        <v>1340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12FE5-D638-828B-8B2F-0.6AB40EAA}"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324</v>
      </c>
      <c r="J1" s="461" t="s">
        <v>14</v>
      </c>
    </row>
    <row customHeight="1" ht="22.5" hidden="1">
      <c r="A2" s="508"/>
      <c r="B2" s="508"/>
      <c r="C2" s="1736" t="s">
        <v>173</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Ненецкий автономный округ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325</v>
      </c>
      <c r="E9" s="2211"/>
      <c r="F9" s="2211"/>
      <c r="G9" s="2214" t="s">
        <v>326</v>
      </c>
      <c r="J9" s="461">
        <v>11</v>
      </c>
    </row>
    <row customHeight="1" ht="11.549999999999999">
      <c r="A10" s="508"/>
      <c r="B10" s="508"/>
      <c r="C10" s="463"/>
      <c r="D10" s="1480" t="s">
        <v>89</v>
      </c>
      <c r="E10" s="1482" t="s">
        <v>327</v>
      </c>
      <c r="F10" s="1482" t="s">
        <v>328</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ИМУП «ПОСЖИЛКОМСЕРВИС»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1883</v>
      </c>
      <c r="F13" s="1527" t="s">
        <v>331</v>
      </c>
      <c r="G13" s="480"/>
      <c r="H13" s="1539"/>
      <c r="J13" s="461">
        <v>19</v>
      </c>
    </row>
    <row customHeight="1" ht="19.95">
      <c r="A14" s="508"/>
      <c r="B14" s="508"/>
      <c r="C14" s="463"/>
      <c r="D14" s="1529" t="s">
        <v>733</v>
      </c>
      <c r="E14" s="1530" t="s">
        <v>1884</v>
      </c>
      <c r="F14" s="1532"/>
      <c r="G14" s="1531" t="s">
        <v>1885</v>
      </c>
      <c r="H14" s="1539"/>
      <c r="J14" s="461">
        <v>19</v>
      </c>
    </row>
    <row customHeight="1" ht="19.95">
      <c r="A15" s="508"/>
      <c r="B15" s="508"/>
      <c r="C15" s="463"/>
      <c r="D15" s="1529" t="s">
        <v>332</v>
      </c>
      <c r="E15" s="1530" t="s">
        <v>1886</v>
      </c>
      <c r="F15" s="1532"/>
      <c r="G15" s="1531" t="s">
        <v>1887</v>
      </c>
      <c r="H15" s="1539"/>
      <c r="J15" s="461">
        <v>19</v>
      </c>
    </row>
    <row customHeight="1" ht="24">
      <c r="A16" s="508"/>
      <c r="B16" s="508"/>
      <c r="C16" s="463"/>
      <c r="D16" s="1529" t="s">
        <v>335</v>
      </c>
      <c r="E16" s="1528" t="s">
        <v>1888</v>
      </c>
      <c r="F16" s="1537"/>
      <c r="G16" s="480" t="s">
        <v>1889</v>
      </c>
      <c r="H16" s="1539"/>
      <c r="J16" s="461">
        <v>23</v>
      </c>
    </row>
    <row customHeight="1" ht="48.29999999999999">
      <c r="A17" s="508"/>
      <c r="B17" s="508"/>
      <c r="C17" s="463"/>
      <c r="D17" s="1526">
        <v>3</v>
      </c>
      <c r="E17" s="1533" t="s">
        <v>1890</v>
      </c>
      <c r="F17" s="1532"/>
      <c r="G17" s="480" t="s">
        <v>1891</v>
      </c>
      <c r="H17" s="1539"/>
      <c r="J17" s="461">
        <v>46</v>
      </c>
    </row>
    <row customHeight="1" ht="48.29999999999999">
      <c r="A18" s="1481">
        <v>1</v>
      </c>
      <c r="B18" s="508"/>
      <c r="C18" s="1483"/>
      <c r="D18" s="1526" t="s">
        <v>92</v>
      </c>
      <c r="E18" s="1533" t="s">
        <v>1892</v>
      </c>
      <c r="F18" s="1532"/>
      <c r="G18" s="480" t="s">
        <v>1891</v>
      </c>
      <c r="H18" s="1539"/>
      <c r="I18" s="858"/>
      <c r="J18" s="461">
        <v>46</v>
      </c>
    </row>
    <row customHeight="1" ht="23.25">
      <c r="A19" s="508"/>
      <c r="B19" s="508"/>
      <c r="C19" s="463"/>
      <c r="D19" s="1526" t="s">
        <v>113</v>
      </c>
      <c r="E19" s="1533" t="s">
        <v>1893</v>
      </c>
      <c r="F19" s="1527" t="s">
        <v>331</v>
      </c>
      <c r="G19" s="2477" t="s">
        <v>1894</v>
      </c>
      <c r="H19" s="481"/>
      <c r="J19" s="461">
        <v>22</v>
      </c>
    </row>
    <row s="1536" customFormat="1" customHeight="1" ht="5.25" hidden="1">
      <c r="A20" s="508"/>
      <c r="B20" s="508"/>
      <c r="C20" s="1535"/>
      <c r="D20" s="1534" t="s">
        <v>1140</v>
      </c>
      <c r="E20" s="1020"/>
      <c r="F20" s="1019"/>
      <c r="G20" s="2478"/>
      <c r="J20" s="1536">
        <v>0</v>
      </c>
    </row>
    <row customHeight="1" ht="15.75">
      <c r="A21" s="508"/>
      <c r="B21" s="508"/>
      <c r="C21" s="463"/>
      <c r="D21" s="473"/>
      <c r="E21" s="421" t="s">
        <v>364</v>
      </c>
      <c r="F21" s="475"/>
      <c r="G21" s="2479"/>
      <c r="H21" s="1539"/>
      <c r="J21" s="461">
        <v>15</v>
      </c>
    </row>
    <row s="507" customFormat="1" customHeight="1" ht="26.25">
      <c r="A22" s="508"/>
      <c r="B22" s="508"/>
      <c r="C22" s="508"/>
      <c r="D22" s="1526" t="s">
        <v>93</v>
      </c>
      <c r="E22" s="480" t="s">
        <v>1895</v>
      </c>
      <c r="F22" s="1532"/>
      <c r="G22" s="480" t="s">
        <v>1896</v>
      </c>
      <c r="H22" s="1538"/>
      <c r="J22" s="507">
        <v>25</v>
      </c>
    </row>
    <row s="507" customFormat="1" customHeight="1" ht="19.95">
      <c r="A23" s="508"/>
      <c r="B23" s="508"/>
      <c r="C23" s="508"/>
      <c r="D23" s="1526" t="s">
        <v>94</v>
      </c>
      <c r="E23" s="1533" t="s">
        <v>1897</v>
      </c>
      <c r="F23" s="1537"/>
      <c r="G23" s="480" t="s">
        <v>1898</v>
      </c>
      <c r="H23" s="1538"/>
      <c r="J23" s="507">
        <v>19</v>
      </c>
    </row>
    <row s="507" customFormat="1" customHeight="1" ht="144" hidden="1">
      <c r="A24" s="508"/>
      <c r="B24" s="508"/>
      <c r="C24" s="508"/>
      <c r="D24" s="1526" t="s">
        <v>114</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83</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3BF06-FEF2-FF37-4C6D-0.6AA7A3C5}"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1899</v>
      </c>
      <c r="G1" s="1637" t="s">
        <v>49</v>
      </c>
      <c r="H1" s="1637" t="s">
        <v>51</v>
      </c>
      <c r="IU1" s="1161" t="s">
        <v>14</v>
      </c>
    </row>
    <row s="1856" customFormat="1" customHeight="1" ht="22.5" hidden="1">
      <c r="A2" s="837"/>
      <c r="B2" s="1166">
        <v>1</v>
      </c>
      <c r="C2" s="1166"/>
      <c r="D2" s="1934" t="s">
        <v>173</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84</v>
      </c>
      <c r="G3" s="500" t="s">
        <v>85</v>
      </c>
      <c r="H3" s="500"/>
      <c r="I3" s="500"/>
      <c r="J3" s="233" t="s">
        <v>86</v>
      </c>
      <c r="K3" s="253" t="s">
        <v>84</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325</v>
      </c>
      <c r="F7" s="2108"/>
      <c r="G7" s="2108"/>
      <c r="H7" s="2108"/>
      <c r="I7" s="2108"/>
      <c r="J7" s="2480" t="s">
        <v>326</v>
      </c>
      <c r="K7" s="506"/>
      <c r="L7" s="506"/>
      <c r="M7" s="506"/>
      <c r="N7" s="506"/>
      <c r="O7" s="232"/>
      <c r="P7" s="506"/>
      <c r="Q7" s="231"/>
      <c r="R7" s="231"/>
      <c r="S7" s="231"/>
      <c r="T7" s="231"/>
      <c r="IU7" s="513">
        <v>14</v>
      </c>
    </row>
    <row s="1825" customFormat="1" customHeight="1" ht="21">
      <c r="A8" s="1161"/>
      <c r="B8" s="1166"/>
      <c r="C8" s="1161"/>
      <c r="D8" s="1501"/>
      <c r="E8" s="1554" t="s">
        <v>89</v>
      </c>
      <c r="F8" s="1546" t="s">
        <v>1899</v>
      </c>
      <c r="G8" s="1546" t="s">
        <v>49</v>
      </c>
      <c r="H8" s="1546" t="s">
        <v>51</v>
      </c>
      <c r="I8" s="1546" t="s">
        <v>1900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1901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83</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559AF-C5D9-57B7-0A3E-0.4FD8D9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173</v>
      </c>
      <c r="E2" s="1895"/>
      <c r="F2" s="1898" t="str">
        <f>IF(ROIV_INFO_NAME="","",ROIV_INFO_NAME)</f>
        <v>ИМУП «ПОСЖИЛКОМСЕРВИС»</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84</v>
      </c>
      <c r="G3" s="1741" t="s">
        <v>85</v>
      </c>
      <c r="H3" s="500"/>
      <c r="I3" s="500"/>
      <c r="J3" s="500"/>
      <c r="K3" s="500"/>
      <c r="L3" s="233" t="s">
        <v>86</v>
      </c>
      <c r="M3" s="253" t="s">
        <v>84</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325</v>
      </c>
      <c r="F7" s="2108"/>
      <c r="G7" s="2108"/>
      <c r="H7" s="2108"/>
      <c r="I7" s="2108"/>
      <c r="J7" s="2108"/>
      <c r="K7" s="2108"/>
      <c r="L7" s="2480" t="s">
        <v>326</v>
      </c>
      <c r="M7" s="506"/>
      <c r="N7" s="506"/>
      <c r="O7" s="506"/>
      <c r="P7" s="506"/>
      <c r="Q7" s="232"/>
      <c r="R7" s="506"/>
      <c r="S7" s="231"/>
      <c r="T7" s="231"/>
      <c r="U7" s="231"/>
      <c r="V7" s="231"/>
      <c r="IW7" s="513">
        <v>14</v>
      </c>
    </row>
    <row s="1825" customFormat="1" customHeight="1" ht="67.2">
      <c r="A8" s="1161"/>
      <c r="B8" s="1166"/>
      <c r="C8" s="1161"/>
      <c r="D8" s="1501"/>
      <c r="E8" s="2484" t="s">
        <v>89</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1902</v>
      </c>
      <c r="H9" s="1543" t="s">
        <v>1903</v>
      </c>
      <c r="I9" s="1543" t="s">
        <v>1904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ИМУП «ПОСЖИЛКОМСЕРВИС»</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1905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83</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8CA4F-602B-8278-576C-0.9284DD5}"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173</v>
      </c>
      <c r="E2" s="1910"/>
      <c r="F2" s="1912" t="str">
        <f>IF(ROIV_INFO_NAME="","",ROIV_INFO_NAME)</f>
        <v>ИМУП «ПОСЖИЛКОМСЕРВИС»</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84</v>
      </c>
      <c r="G3" s="1741" t="s">
        <v>85</v>
      </c>
      <c r="H3" s="1899"/>
      <c r="I3" s="1899"/>
      <c r="J3" s="1899"/>
      <c r="K3" s="1899"/>
      <c r="L3" s="233" t="s">
        <v>86</v>
      </c>
      <c r="M3" s="254" t="s">
        <v>84</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325</v>
      </c>
      <c r="F7" s="2108"/>
      <c r="G7" s="2108"/>
      <c r="H7" s="2108"/>
      <c r="I7" s="2108"/>
      <c r="J7" s="2108"/>
      <c r="K7" s="2108"/>
      <c r="L7" s="2480" t="s">
        <v>326</v>
      </c>
      <c r="M7" s="1630"/>
      <c r="N7" s="1630"/>
      <c r="O7" s="1630"/>
      <c r="P7" s="1630"/>
      <c r="Q7" s="1630"/>
      <c r="R7" s="1630"/>
      <c r="S7" s="231"/>
      <c r="T7" s="231"/>
      <c r="U7" s="231"/>
      <c r="V7" s="231"/>
      <c r="IW7" s="1615">
        <v>14</v>
      </c>
    </row>
    <row s="1825" customFormat="1" customHeight="1" ht="67.2">
      <c r="A8" s="1637"/>
      <c r="B8" s="1372"/>
      <c r="C8" s="1637"/>
      <c r="D8" s="1521"/>
      <c r="E8" s="2484" t="s">
        <v>89</v>
      </c>
      <c r="F8" s="2484" t="s">
        <v>1906</v>
      </c>
      <c r="G8" s="2486" t="s">
        <v>1907</v>
      </c>
      <c r="H8" s="2487"/>
      <c r="I8" s="2488"/>
      <c r="J8" s="2484" t="s">
        <v>1908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1902</v>
      </c>
      <c r="H9" s="1900" t="s">
        <v>1903</v>
      </c>
      <c r="I9" s="1900" t="s">
        <v>1904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ИМУП «ПОСЖИЛКОМСЕРВИС»</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1905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83</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4352-B29F-BCB5-694D-0.0EDAA766}"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173</v>
      </c>
      <c r="E2" s="2133">
        <v>1</v>
      </c>
      <c r="F2" s="2309" t="str">
        <f>IF(region_name="","",region_name)</f>
        <v>Ненецкий автономный округ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1909</v>
      </c>
      <c r="L3" s="1549"/>
      <c r="M3" s="1926"/>
      <c r="N3" s="1919"/>
      <c r="O3" s="1541"/>
      <c r="P3" s="517"/>
      <c r="Q3" s="429">
        <v>0</v>
      </c>
    </row>
    <row s="1648" customFormat="1" customHeight="1" ht="5.25" hidden="1">
      <c r="A4" s="502"/>
      <c r="D4" s="500"/>
      <c r="F4" s="253" t="s">
        <v>84</v>
      </c>
      <c r="G4" s="500" t="s">
        <v>85</v>
      </c>
      <c r="H4" s="500"/>
      <c r="I4" s="1929"/>
      <c r="J4" s="1550"/>
      <c r="K4" s="1917"/>
      <c r="L4" s="1917"/>
      <c r="M4" s="1917"/>
      <c r="N4" s="1913"/>
      <c r="O4" s="253" t="s">
        <v>84</v>
      </c>
      <c r="P4" s="253"/>
      <c r="Q4" s="517">
        <v>0</v>
      </c>
    </row>
    <row s="1856" customFormat="1" customHeight="1" ht="22.5" hidden="1">
      <c r="A5" s="1647"/>
      <c r="B5" s="1372">
        <v>1</v>
      </c>
      <c r="C5" s="1372"/>
      <c r="D5" s="807"/>
      <c r="E5" s="1919"/>
      <c r="F5" s="1919"/>
      <c r="G5" s="1919"/>
      <c r="H5" s="1930"/>
      <c r="I5" s="1935" t="s">
        <v>173</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325</v>
      </c>
      <c r="F10" s="2133"/>
      <c r="G10" s="2133"/>
      <c r="H10" s="2133"/>
      <c r="I10" s="2133"/>
      <c r="J10" s="2133"/>
      <c r="K10" s="2133"/>
      <c r="L10" s="2133"/>
      <c r="M10" s="2107"/>
      <c r="N10" s="2484" t="s">
        <v>326</v>
      </c>
      <c r="O10" s="506"/>
      <c r="P10" s="506"/>
      <c r="Q10" s="513">
        <v>14</v>
      </c>
    </row>
    <row s="1825" customFormat="1" customHeight="1" ht="44.25">
      <c r="A11" s="1637"/>
      <c r="B11" s="1372"/>
      <c r="C11" s="1637"/>
      <c r="D11" s="1521"/>
      <c r="E11" s="2498" t="s">
        <v>89</v>
      </c>
      <c r="F11" s="2498" t="s">
        <v>329</v>
      </c>
      <c r="G11" s="2498" t="s">
        <v>1910</v>
      </c>
      <c r="H11" s="2498"/>
      <c r="I11" s="2498" t="s">
        <v>1911</v>
      </c>
      <c r="J11" s="2498"/>
      <c r="K11" s="2498"/>
      <c r="L11" s="2498" t="s">
        <v>1912</v>
      </c>
      <c r="M11" s="2486" t="s">
        <v>1913</v>
      </c>
      <c r="N11" s="2497"/>
      <c r="O11" s="1630"/>
      <c r="P11" s="1630"/>
      <c r="Q11" s="1615">
        <v>42</v>
      </c>
    </row>
    <row s="1825" customFormat="1" customHeight="1" ht="29.25">
      <c r="A12" s="1161"/>
      <c r="B12" s="1166"/>
      <c r="C12" s="1161"/>
      <c r="D12" s="1501"/>
      <c r="E12" s="2484"/>
      <c r="F12" s="2498"/>
      <c r="G12" s="1915" t="s">
        <v>1914</v>
      </c>
      <c r="H12" s="1915" t="s">
        <v>333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Ненецкий автономный округ</v>
      </c>
      <c r="G13" s="2493"/>
      <c r="H13" s="2500"/>
      <c r="I13" s="480"/>
      <c r="J13" s="1911">
        <v>1</v>
      </c>
      <c r="K13" s="1924"/>
      <c r="L13" s="1925"/>
      <c r="M13" s="1925"/>
      <c r="N13" s="2494" t="s">
        <v>1915</v>
      </c>
      <c r="O13" s="1541"/>
      <c r="P13" s="517"/>
      <c r="Q13" s="429">
        <v>22</v>
      </c>
    </row>
    <row s="1856" customFormat="1" customHeight="1" ht="23.25">
      <c r="A14" s="2105"/>
      <c r="B14" s="1166"/>
      <c r="C14" s="1166"/>
      <c r="D14" s="807"/>
      <c r="E14" s="2133"/>
      <c r="F14" s="2492"/>
      <c r="G14" s="2493"/>
      <c r="H14" s="2501"/>
      <c r="I14" s="427"/>
      <c r="J14" s="1506"/>
      <c r="K14" s="1506" t="s">
        <v>1909</v>
      </c>
      <c r="L14" s="1549"/>
      <c r="M14" s="1549"/>
      <c r="N14" s="2495"/>
      <c r="O14" s="1541"/>
      <c r="P14" s="517"/>
      <c r="Q14" s="429">
        <v>22</v>
      </c>
    </row>
    <row s="1856" customFormat="1" customHeight="1" ht="23.25">
      <c r="A15" s="2105"/>
      <c r="B15" s="1166"/>
      <c r="C15" s="418"/>
      <c r="D15" s="807"/>
      <c r="E15" s="427"/>
      <c r="F15" s="1506" t="s">
        <v>1901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83</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ABFE2-7FF1-F5C6-4B17-0.073AFA2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1916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325</v>
      </c>
      <c r="E8" s="2215"/>
      <c r="F8" s="2215"/>
      <c r="G8" s="2215"/>
      <c r="H8" s="2215"/>
      <c r="I8" s="2215" t="s">
        <v>326</v>
      </c>
      <c r="M8" s="127">
        <v>14</v>
      </c>
    </row>
    <row customHeight="1" ht="29.25">
      <c r="D9" s="2215" t="s">
        <v>89</v>
      </c>
      <c r="E9" s="2215" t="s">
        <v>1917</v>
      </c>
      <c r="F9" s="2215"/>
      <c r="G9" s="2215"/>
      <c r="H9" s="2215"/>
      <c r="I9" s="2215"/>
      <c r="M9" s="127">
        <v>28</v>
      </c>
    </row>
    <row customHeight="1" ht="24">
      <c r="D10" s="2215"/>
      <c r="E10" s="133" t="s">
        <v>1918</v>
      </c>
      <c r="F10" s="133" t="s">
        <v>1919</v>
      </c>
      <c r="G10" s="133" t="s">
        <v>1920</v>
      </c>
      <c r="H10" s="133" t="s">
        <v>415</v>
      </c>
      <c r="I10" s="2215"/>
      <c r="M10" s="127">
        <v>23</v>
      </c>
    </row>
    <row customHeight="1" ht="12" hidden="1">
      <c r="D11" s="93" t="s">
        <v>111</v>
      </c>
      <c r="E11" s="93" t="s">
        <v>92</v>
      </c>
      <c r="F11" s="93" t="s">
        <v>113</v>
      </c>
      <c r="G11" s="93" t="s">
        <v>93</v>
      </c>
      <c r="H11" s="93" t="s">
        <v>94</v>
      </c>
      <c r="I11" s="93" t="s">
        <v>114</v>
      </c>
      <c r="M11" s="127">
        <v>0</v>
      </c>
    </row>
    <row s="1829" customFormat="1" customHeight="1" ht="26.25">
      <c r="A12" s="151" t="s">
        <v>91</v>
      </c>
      <c r="B12" s="131" t="s">
        <v>28</v>
      </c>
      <c r="C12" s="132"/>
      <c r="D12" s="134" t="s">
        <v>111</v>
      </c>
      <c r="E12" s="387"/>
      <c r="F12" s="387"/>
      <c r="G12" s="1740" t="s">
        <v>28</v>
      </c>
      <c r="H12" s="388"/>
      <c r="I12" s="2175" t="s">
        <v>1921</v>
      </c>
      <c r="K12" s="278"/>
      <c r="L12" s="279"/>
      <c r="M12" s="123">
        <v>25</v>
      </c>
    </row>
    <row customHeight="1" ht="15.75">
      <c r="A13" s="127"/>
      <c r="B13" s="127"/>
      <c r="C13" s="127"/>
      <c r="D13" s="115"/>
      <c r="E13" s="136" t="s">
        <v>493</v>
      </c>
      <c r="F13" s="135"/>
      <c r="G13" s="135"/>
      <c r="H13" s="220"/>
      <c r="I13" s="2177"/>
      <c r="M13" s="127">
        <v>15</v>
      </c>
    </row>
    <row customHeight="1" ht="3">
      <c r="A14" s="127"/>
      <c r="B14" s="127"/>
      <c r="C14" s="127"/>
      <c r="M14" s="127">
        <v>3</v>
      </c>
    </row>
    <row customHeight="1" ht="29.25">
      <c r="E15" s="2502" t="s">
        <v>1922</v>
      </c>
      <c r="F15" s="2502"/>
      <c r="G15" s="2502"/>
      <c r="H15" s="2502"/>
      <c r="M15" s="127">
        <v>28</v>
      </c>
    </row>
    <row customHeight="1" ht="14.25" hidden="1">
      <c r="A16" s="124" t="s">
        <v>83</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C80E6-073A-648C-C862-0.85B1A7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1923</v>
      </c>
      <c r="E7" s="2504"/>
      <c r="F7" s="273"/>
      <c r="J7" s="75">
        <v>22</v>
      </c>
    </row>
    <row customHeight="1" ht="3">
      <c r="C8" s="98"/>
      <c r="D8" s="76"/>
      <c r="E8" s="76"/>
      <c r="J8" s="75">
        <v>3</v>
      </c>
    </row>
    <row customHeight="1" ht="16.8">
      <c r="C9" s="98"/>
      <c r="D9" s="111" t="s">
        <v>89</v>
      </c>
      <c r="E9" s="266" t="s">
        <v>1924</v>
      </c>
      <c r="J9" s="75">
        <v>16</v>
      </c>
    </row>
    <row customHeight="1" ht="1.05">
      <c r="C10" s="98"/>
      <c r="D10" s="93"/>
      <c r="E10" s="93"/>
      <c r="J10" s="75">
        <v>1</v>
      </c>
    </row>
    <row customHeight="1" ht="11.25" hidden="1">
      <c r="C11" s="98"/>
      <c r="D11" s="156">
        <v>0</v>
      </c>
      <c r="E11" s="267"/>
      <c r="J11" s="75">
        <v>0</v>
      </c>
    </row>
    <row customHeight="1" ht="15.75">
      <c r="C12" s="142"/>
      <c r="D12" s="119">
        <v>1</v>
      </c>
      <c r="E12" s="383" t="s">
        <v>1925</v>
      </c>
      <c r="J12" s="75">
        <v>15</v>
      </c>
    </row>
    <row customHeight="1" ht="12.75">
      <c r="C13" s="98"/>
      <c r="D13" s="268"/>
      <c r="E13" s="269" t="s">
        <v>1926</v>
      </c>
      <c r="J13" s="75">
        <v>12</v>
      </c>
    </row>
    <row customHeight="1" ht="3">
      <c r="J14" s="75">
        <v>3</v>
      </c>
    </row>
    <row customHeight="1" ht="23.25">
      <c r="C15" s="143"/>
      <c r="D15" s="2505" t="s">
        <v>1927</v>
      </c>
      <c r="E15" s="2505"/>
      <c r="F15" s="144"/>
      <c r="G15" s="144"/>
      <c r="H15" s="144"/>
      <c r="I15" s="144"/>
      <c r="J15" s="75">
        <v>22</v>
      </c>
    </row>
    <row customHeight="1" ht="14.25" hidden="1">
      <c r="A16" s="75" t="s">
        <v>83</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5BC3F-8493-86A3-5631-0.7B4BA2E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1928</v>
      </c>
      <c r="E7" s="2106"/>
      <c r="F7" s="273"/>
      <c r="M7" s="75">
        <v>22</v>
      </c>
    </row>
    <row customHeight="1" ht="3">
      <c r="C8" s="98"/>
      <c r="D8" s="76"/>
      <c r="E8" s="76"/>
      <c r="M8" s="75">
        <v>3</v>
      </c>
    </row>
    <row customHeight="1" ht="16.8">
      <c r="C9" s="98"/>
      <c r="D9" s="111" t="s">
        <v>89</v>
      </c>
      <c r="E9" s="114" t="s">
        <v>312</v>
      </c>
      <c r="M9" s="75">
        <v>16</v>
      </c>
    </row>
    <row customHeight="1" ht="12.75">
      <c r="C10" s="98"/>
      <c r="D10" s="93" t="s">
        <v>111</v>
      </c>
      <c r="E10" s="93" t="s">
        <v>112</v>
      </c>
      <c r="M10" s="75">
        <v>12</v>
      </c>
    </row>
    <row customHeight="1" ht="15" hidden="1">
      <c r="C11" s="98"/>
      <c r="D11" s="119">
        <v>0</v>
      </c>
      <c r="E11" s="155"/>
      <c r="M11" s="75">
        <v>0</v>
      </c>
    </row>
    <row customHeight="1" ht="14.699999999999998">
      <c r="C12" s="98"/>
      <c r="D12" s="115"/>
      <c r="E12" s="113" t="s">
        <v>1926</v>
      </c>
      <c r="M12" s="75">
        <v>14</v>
      </c>
    </row>
    <row customHeight="1" ht="14.25" hidden="1">
      <c r="A13" s="75" t="s">
        <v>83</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69D02-8EBF-B94B-9951-0.1DA22A0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304</v>
      </c>
      <c r="M2" s="1559" t="s">
        <v>305</v>
      </c>
      <c r="R2" s="1559" t="s">
        <v>306</v>
      </c>
      <c r="S2" s="1559" t="s">
        <v>305</v>
      </c>
      <c r="X2" s="1559" t="s">
        <v>304</v>
      </c>
      <c r="Y2" s="1559" t="s">
        <v>305</v>
      </c>
      <c r="AD2" s="1559" t="s">
        <v>304</v>
      </c>
      <c r="AE2" s="1559" t="s">
        <v>305</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307</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ИМУП «ПОСЖИЛКОМСЕРВИС»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89</v>
      </c>
      <c r="E8" s="2133" t="s">
        <v>107</v>
      </c>
      <c r="F8" s="2198" t="s">
        <v>124</v>
      </c>
      <c r="G8" s="2199"/>
      <c r="H8" s="2198" t="s">
        <v>89</v>
      </c>
      <c r="I8" s="2199"/>
      <c r="J8" s="2133" t="s">
        <v>125</v>
      </c>
      <c r="K8" s="1562"/>
      <c r="L8" s="2202" t="s">
        <v>308</v>
      </c>
      <c r="M8" s="2202"/>
      <c r="N8" s="2202"/>
      <c r="O8" s="2202"/>
      <c r="P8" s="2202"/>
      <c r="Q8" s="1563"/>
      <c r="R8" s="2102" t="s">
        <v>309</v>
      </c>
      <c r="S8" s="2203"/>
      <c r="T8" s="2203"/>
      <c r="U8" s="2203"/>
      <c r="V8" s="2203"/>
      <c r="W8" s="1563"/>
      <c r="X8" s="2204" t="s">
        <v>310</v>
      </c>
      <c r="Y8" s="2204"/>
      <c r="Z8" s="2204"/>
      <c r="AA8" s="2204"/>
      <c r="AB8" s="2204"/>
      <c r="AC8" s="1564"/>
      <c r="AD8" s="2133" t="s">
        <v>311</v>
      </c>
      <c r="AE8" s="2133"/>
      <c r="AF8" s="2133"/>
      <c r="AG8" s="2133"/>
      <c r="AH8" s="2107"/>
      <c r="AI8" s="2133" t="s">
        <v>312</v>
      </c>
      <c r="AJ8" s="1580"/>
      <c r="BM8" s="299">
        <v>32</v>
      </c>
    </row>
    <row customHeight="1" ht="23.25">
      <c r="D9" s="2133"/>
      <c r="E9" s="2133"/>
      <c r="F9" s="2181" t="s">
        <v>90</v>
      </c>
      <c r="G9" s="2181" t="s">
        <v>130</v>
      </c>
      <c r="H9" s="2200"/>
      <c r="I9" s="2201"/>
      <c r="J9" s="2107"/>
      <c r="K9" s="1565"/>
      <c r="L9" s="2133" t="s">
        <v>313</v>
      </c>
      <c r="M9" s="2107"/>
      <c r="N9" s="2198" t="s">
        <v>89</v>
      </c>
      <c r="O9" s="2199"/>
      <c r="P9" s="2133" t="s">
        <v>131</v>
      </c>
      <c r="Q9" s="1562"/>
      <c r="R9" s="2133" t="s">
        <v>313</v>
      </c>
      <c r="S9" s="2107"/>
      <c r="T9" s="2198" t="s">
        <v>89</v>
      </c>
      <c r="U9" s="2199"/>
      <c r="V9" s="2133" t="s">
        <v>131</v>
      </c>
      <c r="W9" s="1562"/>
      <c r="X9" s="2133" t="s">
        <v>313</v>
      </c>
      <c r="Y9" s="2107"/>
      <c r="Z9" s="2198" t="s">
        <v>89</v>
      </c>
      <c r="AA9" s="2199"/>
      <c r="AB9" s="2133" t="s">
        <v>314</v>
      </c>
      <c r="AC9" s="1562"/>
      <c r="AD9" s="2133" t="s">
        <v>313</v>
      </c>
      <c r="AE9" s="2107"/>
      <c r="AF9" s="2198" t="s">
        <v>89</v>
      </c>
      <c r="AG9" s="2199"/>
      <c r="AH9" s="2107" t="s">
        <v>314</v>
      </c>
      <c r="AI9" s="2133"/>
      <c r="AJ9" s="1580"/>
      <c r="BM9" s="299">
        <v>22</v>
      </c>
    </row>
    <row customHeight="1" ht="24">
      <c r="D10" s="2181"/>
      <c r="E10" s="2181"/>
      <c r="F10" s="2205"/>
      <c r="G10" s="2205"/>
      <c r="H10" s="2206"/>
      <c r="I10" s="2207"/>
      <c r="J10" s="2198"/>
      <c r="K10" s="1565"/>
      <c r="L10" s="1584" t="s">
        <v>315</v>
      </c>
      <c r="M10" s="1579" t="s">
        <v>316</v>
      </c>
      <c r="N10" s="2200"/>
      <c r="O10" s="2201"/>
      <c r="P10" s="2181"/>
      <c r="Q10" s="1562"/>
      <c r="R10" s="1584" t="s">
        <v>315</v>
      </c>
      <c r="S10" s="1579" t="s">
        <v>316</v>
      </c>
      <c r="T10" s="2200"/>
      <c r="U10" s="2201"/>
      <c r="V10" s="2181"/>
      <c r="W10" s="1562"/>
      <c r="X10" s="1584" t="s">
        <v>315</v>
      </c>
      <c r="Y10" s="1579" t="s">
        <v>316</v>
      </c>
      <c r="Z10" s="2200"/>
      <c r="AA10" s="2201"/>
      <c r="AB10" s="2181"/>
      <c r="AC10" s="1562"/>
      <c r="AD10" s="1584" t="s">
        <v>315</v>
      </c>
      <c r="AE10" s="1579" t="s">
        <v>316</v>
      </c>
      <c r="AF10" s="2200"/>
      <c r="AG10" s="2201"/>
      <c r="AH10" s="2198"/>
      <c r="AI10" s="2181"/>
      <c r="AJ10" s="1580"/>
      <c r="AK10" s="260" t="s">
        <v>317</v>
      </c>
      <c r="AL10" s="260" t="s">
        <v>132</v>
      </c>
      <c r="BM10" s="299">
        <v>23</v>
      </c>
    </row>
    <row customHeight="1" ht="15">
      <c r="D11" s="2189" t="s">
        <v>111</v>
      </c>
      <c r="E11" s="2185" t="s">
        <v>318</v>
      </c>
      <c r="F11" s="2185" t="s">
        <v>319</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112</v>
      </c>
      <c r="E17" s="2185" t="s">
        <v>318</v>
      </c>
      <c r="F17" s="2185" t="s">
        <v>320</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91</v>
      </c>
      <c r="E23" s="2185" t="s">
        <v>318</v>
      </c>
      <c r="F23" s="2185" t="s">
        <v>321</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99</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92</v>
      </c>
      <c r="E29" s="2185" t="s">
        <v>318</v>
      </c>
      <c r="F29" s="2185" t="s">
        <v>322</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113</v>
      </c>
      <c r="E35" s="2185" t="s">
        <v>318</v>
      </c>
      <c r="F35" s="2185" t="s">
        <v>323</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83</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3A828-FF55-157C-F1D7-0.B2976F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1929</v>
      </c>
      <c r="C2" s="2506"/>
      <c r="D2" s="2506"/>
      <c r="E2" s="274"/>
      <c r="F2" s="95">
        <v>22</v>
      </c>
    </row>
    <row customHeight="1" ht="3">
      <c r="F3" s="95">
        <v>3</v>
      </c>
    </row>
    <row customHeight="1" ht="23.25">
      <c r="B4" s="2620" t="s">
        <v>1930</v>
      </c>
      <c r="C4" s="389" t="s">
        <v>1931</v>
      </c>
      <c r="D4" s="389" t="s">
        <v>1932</v>
      </c>
      <c r="F4" s="95">
        <v>22</v>
      </c>
    </row>
    <row customHeight="1" ht="11.25" hidden="1">
      <c r="A5" s="95" t="s">
        <v>83</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7AD42-402B-B923-7329-0.AC9968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1933</v>
      </c>
    </row>
    <row r="4" s="270" customFormat="1" customHeight="1" ht="15">
      <c r="C4" s="1822"/>
      <c r="D4" s="119"/>
      <c r="E4" s="383"/>
    </row>
    <row r="6" s="1821" customFormat="1" customHeight="1" ht="17.25">
      <c r="A6" s="1821" t="s">
        <v>1934</v>
      </c>
    </row>
    <row r="8" s="270" customFormat="1" customHeight="1" ht="17.25">
      <c r="C8" s="1823"/>
      <c r="D8" s="119"/>
      <c r="E8" s="120"/>
    </row>
    <row r="11" s="1821" customFormat="1" customHeight="1" ht="17.25">
      <c r="A11" s="1821" t="s">
        <v>1935</v>
      </c>
    </row>
    <row r="13" s="1825" customFormat="1" customHeight="1" ht="15">
      <c r="A13" s="2223">
        <v>1</v>
      </c>
      <c r="B13" s="1166"/>
      <c r="C13" s="807" t="s">
        <v>173</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104</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1936</v>
      </c>
    </row>
    <row r="19" s="1856" customFormat="1" customHeight="1" ht="15">
      <c r="A19" s="1888"/>
      <c r="B19" s="1372">
        <v>1</v>
      </c>
      <c r="C19" s="1372"/>
      <c r="D19" s="806" t="s">
        <v>173</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1937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173</v>
      </c>
      <c r="D23" s="2114" t="s">
        <v>111</v>
      </c>
      <c r="E23" s="2115"/>
      <c r="F23" s="2113" t="s">
        <v>19</v>
      </c>
      <c r="G23" s="2563"/>
      <c r="H23" s="2133">
        <v>1</v>
      </c>
      <c r="I23" s="2565" t="str">
        <f>IF(U23="","",INDEX(TERRITORY_MR_LIST,MATCH(U23,TERRITORY_LIST_ID,0)))</f>
        <v/>
      </c>
      <c r="J23" s="2113" t="s">
        <v>19</v>
      </c>
      <c r="K23" s="838"/>
      <c r="L23" s="1788" t="s">
        <v>111</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1938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173</v>
      </c>
      <c r="H29" s="2109">
        <v>1</v>
      </c>
      <c r="I29" s="2568" t="str">
        <f>IF(U29="","",INDEX(TERRITORY_MR_LIST,MATCH(U29,TERRITORY_LIST_ID,0)))</f>
        <v/>
      </c>
      <c r="J29" s="2113" t="s">
        <v>19</v>
      </c>
      <c r="K29" s="838"/>
      <c r="L29" s="1788" t="s">
        <v>111</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1939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173</v>
      </c>
      <c r="L34" s="1735" t="s">
        <v>111</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1940</v>
      </c>
    </row>
    <row customHeight="1" ht="11.25"/>
    <row s="461" customFormat="1" customHeight="1" ht="22.5">
      <c r="A39" s="1797"/>
      <c r="B39" s="463"/>
      <c r="C39" s="865"/>
      <c r="D39" s="446"/>
      <c r="E39" s="866"/>
      <c r="F39" s="1818"/>
      <c r="G39" s="1828"/>
      <c r="H39" s="481"/>
    </row>
    <row customHeight="1" ht="11.25"/>
    <row s="1821" customFormat="1" customHeight="1" ht="11.25">
      <c r="A41" s="1821" t="s">
        <v>1941</v>
      </c>
    </row>
    <row customHeight="1" ht="11.25"/>
    <row s="461" customFormat="1" customHeight="1" ht="22.5">
      <c r="A43" s="463"/>
      <c r="B43" s="463"/>
      <c r="C43" s="463"/>
      <c r="D43" s="446"/>
      <c r="E43" s="866"/>
      <c r="F43" s="867"/>
      <c r="G43" s="1828"/>
      <c r="H43" s="481"/>
    </row>
    <row customHeight="1" ht="11.25"/>
    <row s="1821" customFormat="1" customHeight="1" ht="11.25">
      <c r="A45" s="1821" t="s">
        <v>1942</v>
      </c>
    </row>
    <row customHeight="1" ht="11.25"/>
    <row s="461" customFormat="1" customHeight="1" ht="24">
      <c r="A47" s="2208" t="s">
        <v>338</v>
      </c>
      <c r="B47" s="508"/>
      <c r="C47" s="2219"/>
      <c r="D47" s="451" t="str">
        <f>A47</f>
        <v>5.1</v>
      </c>
      <c r="E47" s="448" t="s">
        <v>339</v>
      </c>
      <c r="F47" s="1982" t="s">
        <v>331</v>
      </c>
      <c r="G47" s="450" t="s">
        <v>340</v>
      </c>
      <c r="H47" s="481"/>
      <c r="I47" s="858"/>
    </row>
    <row s="461" customFormat="1" customHeight="1" ht="22.5">
      <c r="A48" s="2208"/>
      <c r="B48" s="508"/>
      <c r="C48" s="2219"/>
      <c r="D48" s="446" t="str">
        <f>D47&amp;".1"</f>
        <v>5.1.1</v>
      </c>
      <c r="E48" s="445" t="s">
        <v>341</v>
      </c>
      <c r="F48" s="1983" t="s">
        <v>28</v>
      </c>
      <c r="G48" s="480"/>
      <c r="H48" s="481"/>
      <c r="I48" s="858"/>
    </row>
    <row s="461" customFormat="1" customHeight="1" ht="22.5">
      <c r="A49" s="2208"/>
      <c r="B49" s="508"/>
      <c r="C49" s="2219"/>
      <c r="D49" s="446" t="str">
        <f>D47&amp;".2"</f>
        <v>5.1.2</v>
      </c>
      <c r="E49" s="445" t="s">
        <v>342</v>
      </c>
      <c r="F49" s="1738" t="s">
        <v>28</v>
      </c>
      <c r="G49" s="450" t="s">
        <v>343</v>
      </c>
      <c r="H49" s="481"/>
      <c r="I49" s="858"/>
    </row>
    <row s="461" customFormat="1" customHeight="1" ht="22.5">
      <c r="A50" s="2208"/>
      <c r="B50" s="508"/>
      <c r="C50" s="2219"/>
      <c r="D50" s="446" t="str">
        <f>D47&amp;".3"</f>
        <v>5.1.3</v>
      </c>
      <c r="E50" s="445" t="s">
        <v>344</v>
      </c>
      <c r="F50" s="1983" t="s">
        <v>28</v>
      </c>
      <c r="G50" s="480"/>
      <c r="H50" s="481"/>
      <c r="I50" s="858"/>
    </row>
    <row s="461" customFormat="1" customHeight="1" ht="22.5">
      <c r="A51" s="2208"/>
      <c r="B51" s="508"/>
      <c r="C51" s="2219"/>
      <c r="D51" s="446" t="str">
        <f>D47&amp;".4"</f>
        <v>5.1.4</v>
      </c>
      <c r="E51" s="445" t="s">
        <v>345</v>
      </c>
      <c r="F51" s="1983" t="s">
        <v>28</v>
      </c>
      <c r="G51" s="450" t="s">
        <v>346</v>
      </c>
      <c r="H51" s="481"/>
      <c r="I51" s="858"/>
    </row>
    <row r="54" s="1821" customFormat="1" customHeight="1" ht="17.25">
      <c r="A54" s="1821" t="s">
        <v>1943</v>
      </c>
    </row>
    <row r="56" s="1618" customFormat="1" customHeight="1" ht="18.75">
      <c r="A56" s="95"/>
      <c r="B56" s="1829"/>
      <c r="C56" s="1829"/>
      <c r="D56" s="1830"/>
      <c r="E56" s="1815"/>
      <c r="F56" s="874">
        <v>13</v>
      </c>
      <c r="G56" s="873"/>
      <c r="H56" s="799"/>
      <c r="I56" s="797"/>
      <c r="J56" s="526" t="s">
        <v>67</v>
      </c>
      <c r="K56" s="1831" t="s">
        <v>28</v>
      </c>
      <c r="L56" s="95"/>
      <c r="M56" s="1642"/>
      <c r="N56" s="1642"/>
      <c r="O56" s="1642"/>
      <c r="P56" s="522" t="s">
        <v>417</v>
      </c>
      <c r="Q56" s="522" t="s">
        <v>418</v>
      </c>
      <c r="R56" s="523" t="s">
        <v>419</v>
      </c>
      <c r="S56" s="1642" t="s">
        <v>420</v>
      </c>
      <c r="T56" s="1642"/>
      <c r="U56" s="1642"/>
      <c r="V56" s="1642"/>
    </row>
    <row r="58" s="1821" customFormat="1" customHeight="1" ht="11.25">
      <c r="A58" s="1821" t="s">
        <v>1944</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406</v>
      </c>
      <c r="AQ60" s="1630" t="s">
        <v>406</v>
      </c>
      <c r="AR60" s="1642"/>
      <c r="AS60" s="1642"/>
    </row>
    <row r="62" s="1821" customFormat="1" customHeight="1" ht="11.25">
      <c r="A62" s="1821" t="s">
        <v>1945</v>
      </c>
    </row>
    <row r="64" s="1829" customFormat="1" customHeight="1" ht="15">
      <c r="A64" s="151" t="s">
        <v>91</v>
      </c>
      <c r="B64" s="131" t="s">
        <v>28</v>
      </c>
      <c r="C64" s="1832"/>
      <c r="D64" s="134"/>
      <c r="E64" s="387"/>
      <c r="F64" s="387"/>
      <c r="G64" s="1809"/>
      <c r="H64" s="1831"/>
      <c r="I64" s="1810"/>
      <c r="K64" s="278"/>
      <c r="L64" s="279"/>
    </row>
    <row r="66" s="1821" customFormat="1" customHeight="1" ht="11.25">
      <c r="A66" s="1821" t="s">
        <v>1946</v>
      </c>
    </row>
    <row r="68" s="1641" customFormat="1" customHeight="1" ht="14.25">
      <c r="A68" s="349"/>
      <c r="B68" s="1166"/>
      <c r="C68" s="382"/>
      <c r="D68" s="1816"/>
      <c r="E68" s="892"/>
      <c r="F68" s="1831"/>
      <c r="G68" s="95"/>
      <c r="I68" s="1630"/>
      <c r="J68" s="1630"/>
    </row>
    <row r="70" s="1821" customFormat="1" customHeight="1" ht="11.25">
      <c r="A70" s="1821" t="s">
        <v>1947</v>
      </c>
    </row>
    <row r="72" s="1641" customFormat="1" customHeight="1" ht="27">
      <c r="A72" s="1172"/>
      <c r="B72" s="1172"/>
      <c r="C72" s="1172"/>
      <c r="D72" s="1166"/>
      <c r="E72" s="1833"/>
      <c r="F72" s="2587"/>
      <c r="G72" s="2588"/>
      <c r="H72" s="2589" t="s">
        <v>67</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67</v>
      </c>
      <c r="Z72" s="1814"/>
      <c r="AA72" s="1798">
        <v>1</v>
      </c>
      <c r="AB72" s="1248"/>
      <c r="AD72" s="1642" t="s">
        <v>1948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1949</v>
      </c>
    </row>
    <row r="75" s="1821" customFormat="1" customHeight="1" ht="11.25">
      <c r="A75" s="1821" t="s">
        <v>1950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1948</v>
      </c>
    </row>
    <row r="79" s="1821" customFormat="1" customHeight="1" ht="11.25">
      <c r="A79" s="1821" t="s">
        <v>1951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401</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1952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1953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1954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1956</v>
      </c>
    </row>
    <row r="101" s="1641" customFormat="1" customHeight="1" ht="11.25">
      <c r="A101" s="1172"/>
      <c r="B101" s="1172"/>
      <c r="C101" s="1172"/>
      <c r="D101" s="1166"/>
      <c r="E101" s="1176"/>
      <c r="F101" s="1835"/>
      <c r="G101" s="1836"/>
      <c r="H101" s="2521" t="s">
        <v>111</v>
      </c>
      <c r="I101" s="2522"/>
      <c r="J101" s="2491"/>
      <c r="K101" s="2523"/>
      <c r="L101" s="2113" t="s">
        <v>19</v>
      </c>
      <c r="M101" s="2114"/>
      <c r="N101" s="1992"/>
      <c r="O101" s="1183" t="s">
        <v>401</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1954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1957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1958</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1959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1960</v>
      </c>
    </row>
    <row r="115" s="1856" customFormat="1" customHeight="1" ht="15">
      <c r="A115" s="629"/>
      <c r="B115" s="630"/>
      <c r="C115" s="630"/>
      <c r="D115" s="2584" t="s">
        <v>111</v>
      </c>
      <c r="E115" s="2383" t="s">
        <v>107</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634</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589</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590</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635</v>
      </c>
      <c r="F118" s="2382"/>
      <c r="G118" s="2382"/>
      <c r="H118" s="2382"/>
      <c r="I118" s="2382"/>
      <c r="J118" s="2382"/>
      <c r="K118" s="2382"/>
      <c r="L118" s="2382"/>
      <c r="M118" s="2382"/>
      <c r="N118" s="2382"/>
      <c r="O118" s="2382"/>
      <c r="P118" s="2382"/>
      <c r="Q118" s="564">
        <f>SUMIF(T119:T120,"i",Q119:Q120)</f>
        <v>0</v>
      </c>
      <c r="R118" s="1023"/>
      <c r="S118" s="1804" t="s">
        <v>636</v>
      </c>
      <c r="T118" s="723" t="s">
        <v>637</v>
      </c>
      <c r="U118" s="2380">
        <v>1</v>
      </c>
      <c r="V118" s="2380" t="s">
        <v>600</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1961</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638</v>
      </c>
      <c r="F121" s="2382"/>
      <c r="G121" s="2382"/>
      <c r="H121" s="2382"/>
      <c r="I121" s="2382"/>
      <c r="J121" s="2382"/>
      <c r="K121" s="2382"/>
      <c r="L121" s="2382"/>
      <c r="M121" s="2382"/>
      <c r="N121" s="2382"/>
      <c r="O121" s="2382"/>
      <c r="P121" s="2382"/>
      <c r="Q121" s="564">
        <f>SUMIF(T122:T123,"i",Q122:Q123)</f>
        <v>0</v>
      </c>
      <c r="R121" s="1023"/>
      <c r="S121" s="1804" t="s">
        <v>639</v>
      </c>
      <c r="T121" s="723" t="s">
        <v>637</v>
      </c>
      <c r="U121" s="2380">
        <v>1</v>
      </c>
      <c r="V121" s="2380" t="s">
        <v>600</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1961</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1962</v>
      </c>
    </row>
    <row r="127" s="1856" customFormat="1" customHeight="1" ht="15">
      <c r="A127" s="629"/>
      <c r="B127" s="630"/>
      <c r="C127" s="630"/>
      <c r="D127" s="2584" t="s">
        <v>111</v>
      </c>
      <c r="E127" s="2383" t="s">
        <v>107</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634</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589</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590</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635</v>
      </c>
      <c r="F130" s="2382"/>
      <c r="G130" s="2382"/>
      <c r="H130" s="2382"/>
      <c r="I130" s="2382"/>
      <c r="J130" s="2382"/>
      <c r="K130" s="2382"/>
      <c r="L130" s="2382"/>
      <c r="M130" s="2382"/>
      <c r="N130" s="2382"/>
      <c r="O130" s="2382"/>
      <c r="P130" s="2382"/>
      <c r="Q130" s="564">
        <f>SUMIF(T131:T132,"i",Q131:Q132)</f>
        <v>0</v>
      </c>
      <c r="R130" s="1023"/>
      <c r="S130" s="1804" t="s">
        <v>636</v>
      </c>
      <c r="T130" s="723" t="s">
        <v>637</v>
      </c>
      <c r="U130" s="2380">
        <v>1</v>
      </c>
      <c r="V130" s="2380" t="s">
        <v>600</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1961</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637</v>
      </c>
      <c r="U133" s="2380">
        <v>1</v>
      </c>
      <c r="V133" s="2380" t="s">
        <v>600</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1963</v>
      </c>
    </row>
    <row r="139" s="1856" customFormat="1" customHeight="1" ht="45">
      <c r="A139" s="1812"/>
      <c r="B139" s="1166"/>
      <c r="C139" s="418"/>
      <c r="D139" s="95"/>
      <c r="E139" s="2578"/>
      <c r="F139" s="2114" t="s">
        <v>111</v>
      </c>
      <c r="G139" s="2581" t="s">
        <v>28</v>
      </c>
      <c r="H139" s="295"/>
      <c r="I139" s="643" t="s">
        <v>111</v>
      </c>
      <c r="J139" s="1813" t="s">
        <v>1964</v>
      </c>
      <c r="K139" s="644" t="s">
        <v>571</v>
      </c>
      <c r="L139" s="2230" t="s">
        <v>571</v>
      </c>
      <c r="M139" s="2583"/>
      <c r="N139" s="644" t="s">
        <v>571</v>
      </c>
      <c r="O139" s="644" t="s">
        <v>571</v>
      </c>
      <c r="P139" s="644" t="s">
        <v>571</v>
      </c>
      <c r="Q139" s="645">
        <f>SUM(Q140:Q142)</f>
        <v>0</v>
      </c>
      <c r="R139" s="645">
        <f>IF(R136=0,0,(Q136/R136)*100)</f>
        <v>0</v>
      </c>
      <c r="S139" s="2185"/>
      <c r="T139" s="723" t="s">
        <v>637</v>
      </c>
      <c r="U139" s="95"/>
      <c r="V139" s="95"/>
      <c r="AC139" s="95"/>
    </row>
    <row s="1856" customFormat="1" customHeight="1" ht="11.25">
      <c r="A140" s="1812"/>
      <c r="B140" s="1166"/>
      <c r="C140" s="418"/>
      <c r="D140" s="95"/>
      <c r="E140" s="2579"/>
      <c r="F140" s="2114"/>
      <c r="G140" s="2581"/>
      <c r="H140" s="2133"/>
      <c r="I140" s="2521" t="s">
        <v>1046</v>
      </c>
      <c r="J140" s="2575"/>
      <c r="K140" s="2576"/>
      <c r="L140" s="646"/>
      <c r="M140" s="647" t="s">
        <v>111</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1965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1966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1046</v>
      </c>
      <c r="J147" s="2575"/>
      <c r="K147" s="2576"/>
      <c r="L147" s="646"/>
      <c r="M147" s="647" t="s">
        <v>111</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1965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111</v>
      </c>
      <c r="N150" s="1801"/>
      <c r="O150" s="648"/>
      <c r="P150" s="649"/>
      <c r="Q150" s="648"/>
      <c r="R150" s="650">
        <v>0</v>
      </c>
      <c r="S150" s="95"/>
      <c r="T150" s="723"/>
      <c r="U150" s="95"/>
      <c r="V150" s="95"/>
      <c r="AC150" s="95"/>
    </row>
    <row r="152" s="1821" customFormat="1" customHeight="1" ht="17.25">
      <c r="A152" s="1821" t="s">
        <v>1967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67</v>
      </c>
      <c r="L154" s="2114"/>
      <c r="M154" s="2114" t="s">
        <v>111</v>
      </c>
      <c r="N154" s="2510" t="str">
        <f>IF(Z154="","",INDEX(TERRITORY_MR_LIST,MATCH(Z154,TERRITORY_LIST_ID,0)))</f>
        <v/>
      </c>
      <c r="O154" s="2191" t="s">
        <v>67</v>
      </c>
      <c r="P154" s="2114"/>
      <c r="Q154" s="2114" t="s">
        <v>111</v>
      </c>
      <c r="R154" s="2508" t="s">
        <v>28</v>
      </c>
      <c r="S154" s="2113" t="s">
        <v>67</v>
      </c>
      <c r="T154" s="1817"/>
      <c r="U154" s="1817" t="s">
        <v>111</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170</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171</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172</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189</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67</v>
      </c>
      <c r="L160" s="2114"/>
      <c r="M160" s="2114" t="s">
        <v>111</v>
      </c>
      <c r="N160" s="2510" t="str">
        <f>IF(Z160="","",INDEX(TERRITORY_MR_LIST,MATCH(Z160,TERRITORY_LIST_ID,0)))</f>
        <v/>
      </c>
      <c r="O160" s="2191" t="s">
        <v>67</v>
      </c>
      <c r="P160" s="2114"/>
      <c r="Q160" s="2114" t="s">
        <v>111</v>
      </c>
      <c r="R160" s="2508" t="s">
        <v>28</v>
      </c>
      <c r="S160" s="2113" t="s">
        <v>67</v>
      </c>
      <c r="T160" s="1817"/>
      <c r="U160" s="1817" t="s">
        <v>111</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170</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171</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172</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111</v>
      </c>
      <c r="N165" s="2510" t="str">
        <f>IF(Z165="","",INDEX(TERRITORY_MR_LIST,MATCH(Z165,TERRITORY_LIST_ID,0)))</f>
        <v/>
      </c>
      <c r="O165" s="2191" t="s">
        <v>67</v>
      </c>
      <c r="P165" s="2114"/>
      <c r="Q165" s="2114" t="s">
        <v>111</v>
      </c>
      <c r="R165" s="2508" t="s">
        <v>28</v>
      </c>
      <c r="S165" s="2113" t="s">
        <v>67</v>
      </c>
      <c r="T165" s="1817"/>
      <c r="U165" s="1817" t="s">
        <v>111</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170</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171</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111</v>
      </c>
      <c r="R169" s="2508" t="s">
        <v>28</v>
      </c>
      <c r="S169" s="2113" t="s">
        <v>67</v>
      </c>
      <c r="T169" s="1817"/>
      <c r="U169" s="1817" t="s">
        <v>111</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170</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111</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1968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67</v>
      </c>
      <c r="L176" s="2114"/>
      <c r="M176" s="2114" t="s">
        <v>111</v>
      </c>
      <c r="N176" s="2510" t="str">
        <f>IF(Z176="","",INDEX(TERRITORY_MR_LIST,MATCH(Z176,TERRITORY_LIST_ID,0)))</f>
        <v/>
      </c>
      <c r="O176" s="2191" t="s">
        <v>67</v>
      </c>
      <c r="P176" s="2114"/>
      <c r="Q176" s="2114" t="s">
        <v>111</v>
      </c>
      <c r="R176" s="2508" t="s">
        <v>28</v>
      </c>
      <c r="S176" s="2412" t="s">
        <v>19</v>
      </c>
      <c r="T176" s="1808"/>
      <c r="U176" s="1808" t="s">
        <v>111</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171</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172</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189</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67</v>
      </c>
      <c r="L182" s="2114"/>
      <c r="M182" s="2114" t="s">
        <v>111</v>
      </c>
      <c r="N182" s="2510" t="str">
        <f>IF(Z182="","",INDEX(TERRITORY_MR_LIST,MATCH(Z182,TERRITORY_LIST_ID,0)))</f>
        <v/>
      </c>
      <c r="O182" s="2191" t="s">
        <v>67</v>
      </c>
      <c r="P182" s="2114"/>
      <c r="Q182" s="2114" t="s">
        <v>111</v>
      </c>
      <c r="R182" s="2508" t="s">
        <v>28</v>
      </c>
      <c r="S182" s="2412" t="s">
        <v>19</v>
      </c>
      <c r="T182" s="1808"/>
      <c r="U182" s="1808" t="s">
        <v>111</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171</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172</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111</v>
      </c>
      <c r="N187" s="2510" t="str">
        <f>IF(Z187="","",INDEX(TERRITORY_MR_LIST,MATCH(Z187,TERRITORY_LIST_ID,0)))</f>
        <v/>
      </c>
      <c r="O187" s="2191" t="s">
        <v>67</v>
      </c>
      <c r="P187" s="2114"/>
      <c r="Q187" s="2114" t="s">
        <v>111</v>
      </c>
      <c r="R187" s="2508" t="s">
        <v>28</v>
      </c>
      <c r="S187" s="2412" t="s">
        <v>19</v>
      </c>
      <c r="T187" s="1808"/>
      <c r="U187" s="1808" t="s">
        <v>111</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171</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111</v>
      </c>
      <c r="R191" s="2508" t="s">
        <v>28</v>
      </c>
      <c r="S191" s="2412" t="s">
        <v>19</v>
      </c>
      <c r="T191" s="1808"/>
      <c r="U191" s="1808" t="s">
        <v>111</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1969</v>
      </c>
    </row>
    <row customHeight="1" ht="17.25">
      <c r="G201" s="1845"/>
      <c r="H201" s="1845"/>
      <c r="I201" s="1845"/>
      <c r="M201" s="1841"/>
    </row>
    <row s="1856" customFormat="1" customHeight="1" ht="15">
      <c r="D202" s="2529"/>
      <c r="E202" s="2205"/>
      <c r="F202" s="2205"/>
      <c r="G202" s="2191"/>
      <c r="H202" s="1570"/>
      <c r="I202" s="2533">
        <v>1</v>
      </c>
      <c r="J202" s="2507"/>
      <c r="K202" s="1585"/>
      <c r="L202" s="2191" t="s">
        <v>67</v>
      </c>
      <c r="M202" s="2191" t="s">
        <v>67</v>
      </c>
      <c r="N202" s="1570"/>
      <c r="O202" s="2114" t="s">
        <v>111</v>
      </c>
      <c r="P202" s="2523"/>
      <c r="Q202" s="1586"/>
      <c r="R202" s="2191" t="s">
        <v>67</v>
      </c>
      <c r="S202" s="2191" t="s">
        <v>67</v>
      </c>
      <c r="T202" s="1861"/>
      <c r="U202" s="2114" t="s">
        <v>111</v>
      </c>
      <c r="V202" s="2530" t="str">
        <f>IF(AK202="","",INDEX(TERRITORY_MR_LIST,MATCH(AK202,TERRITORY_LIST_ID,0)))</f>
        <v/>
      </c>
      <c r="W202" s="1587"/>
      <c r="X202" s="2191" t="s">
        <v>67</v>
      </c>
      <c r="Y202" s="2191" t="s">
        <v>19</v>
      </c>
      <c r="Z202" s="1570"/>
      <c r="AA202" s="2114" t="s">
        <v>111</v>
      </c>
      <c r="AB202" s="2532"/>
      <c r="AC202" s="1588"/>
      <c r="AD202" s="2191" t="s">
        <v>67</v>
      </c>
      <c r="AE202" s="2191" t="s">
        <v>19</v>
      </c>
      <c r="AF202" s="1568"/>
      <c r="AG202" s="1817" t="s">
        <v>111</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1970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1971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105</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1972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189</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9FC19-56A4-1568-37C8-0.3F1195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1973</v>
      </c>
      <c r="B1" s="852"/>
      <c r="C1" s="988" t="s">
        <v>1974</v>
      </c>
      <c r="D1" s="986" t="s">
        <v>832</v>
      </c>
      <c r="E1" s="986" t="s">
        <v>878</v>
      </c>
      <c r="F1" s="986" t="s">
        <v>931</v>
      </c>
      <c r="G1" s="986" t="s">
        <v>918</v>
      </c>
      <c r="H1" s="986" t="s">
        <v>1646</v>
      </c>
    </row>
    <row customHeight="1" ht="9">
      <c r="A2" s="989" t="s">
        <v>1975</v>
      </c>
      <c r="B2" s="989"/>
      <c r="C2" s="990" t="str">
        <f>INDEX(TEMPLATE_NUMBER_FORM_LIST,MATCH(TEMPLATE_SPHERE,TEMPLATE_SPHERE_LIST,0))</f>
        <v>16</v>
      </c>
      <c r="D2" s="989" t="s">
        <v>1497</v>
      </c>
      <c r="E2" s="989" t="s">
        <v>151</v>
      </c>
      <c r="F2" s="991" t="s">
        <v>151</v>
      </c>
      <c r="G2" s="989" t="s">
        <v>151</v>
      </c>
      <c r="H2" s="992"/>
    </row>
    <row customHeight="1" ht="63">
      <c r="A3" s="852"/>
      <c r="B3" s="852" t="s">
        <v>111</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1976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1977</v>
      </c>
      <c r="B4" s="852" t="s">
        <v>112</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1978</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1979</v>
      </c>
    </row>
    <row customHeight="1" ht="117">
      <c r="A5" s="852" t="s">
        <v>1980</v>
      </c>
      <c r="B5" s="852" t="s">
        <v>91</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1981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1982</v>
      </c>
    </row>
    <row customHeight="1" ht="90">
      <c r="A6" s="852" t="s">
        <v>1983</v>
      </c>
      <c r="B6" s="852" t="s">
        <v>92</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1984</v>
      </c>
      <c r="B7" s="852" t="s">
        <v>113</v>
      </c>
      <c r="C7" s="990" t="str">
        <f>IF(TEMPLATE_SPHERE="HEAT",D7,E7)</f>
        <v>Форма 11. Информация о расходах на капитальный и текущий ремонт основных средств</v>
      </c>
      <c r="D7" s="852" t="s">
        <v>1985</v>
      </c>
      <c r="E7" s="852" t="s">
        <v>1986</v>
      </c>
      <c r="F7" s="992"/>
      <c r="G7" s="992"/>
      <c r="H7" s="992"/>
    </row>
    <row customHeight="1" ht="108">
      <c r="A8" s="852" t="s">
        <v>1987</v>
      </c>
      <c r="B8" s="852" t="s">
        <v>93</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1189</v>
      </c>
      <c r="E8" s="852" t="s">
        <v>1988</v>
      </c>
      <c r="F8" s="992"/>
      <c r="G8" s="992"/>
      <c r="H8" s="992"/>
    </row>
    <row customHeight="1" ht="99">
      <c r="A9" s="852" t="s">
        <v>1989</v>
      </c>
      <c r="B9" s="852"/>
      <c r="C9" s="852" t="s">
        <v>1990</v>
      </c>
      <c r="D9" s="852"/>
      <c r="E9" s="852"/>
      <c r="F9" s="992"/>
      <c r="G9" s="992"/>
      <c r="H9" s="992"/>
    </row>
    <row customHeight="1" ht="126">
      <c r="A10" s="852" t="s">
        <v>1991</v>
      </c>
      <c r="B10" s="852"/>
      <c r="C10" s="852" t="s">
        <v>1992</v>
      </c>
      <c r="D10" s="852"/>
      <c r="E10" s="852"/>
      <c r="F10" s="992"/>
      <c r="G10" s="992"/>
      <c r="H10" s="992"/>
    </row>
    <row customHeight="1" ht="108">
      <c r="A11" s="852" t="s">
        <v>1993</v>
      </c>
      <c r="B11" s="852"/>
      <c r="C11" s="852" t="s">
        <v>1994</v>
      </c>
      <c r="D11" s="852"/>
      <c r="E11" s="852"/>
      <c r="F11" s="992"/>
      <c r="G11" s="992"/>
      <c r="H11" s="992"/>
    </row>
    <row customHeight="1" ht="54">
      <c r="A12" s="852" t="s">
        <v>1995</v>
      </c>
      <c r="B12" s="852"/>
      <c r="C12" s="852" t="s">
        <v>1996</v>
      </c>
      <c r="D12" s="852"/>
      <c r="E12" s="852"/>
      <c r="F12" s="992"/>
      <c r="G12" s="992"/>
      <c r="H12" s="992"/>
    </row>
    <row customHeight="1" ht="45">
      <c r="A13" s="852" t="s">
        <v>1997</v>
      </c>
      <c r="B13" s="852"/>
      <c r="C13" s="852" t="s">
        <v>1998</v>
      </c>
      <c r="D13" s="852"/>
      <c r="E13" s="852"/>
      <c r="F13" s="992"/>
      <c r="G13" s="992"/>
      <c r="H13" s="992"/>
    </row>
    <row customHeight="1" ht="117">
      <c r="A14" s="852" t="s">
        <v>1999</v>
      </c>
      <c r="B14" s="852"/>
      <c r="C14" s="852" t="s">
        <v>2000</v>
      </c>
      <c r="D14" s="852"/>
      <c r="E14" s="852"/>
      <c r="F14" s="992"/>
      <c r="G14" s="992"/>
      <c r="H14" s="992"/>
    </row>
    <row customHeight="1" ht="117">
      <c r="A15" s="852" t="s">
        <v>2001</v>
      </c>
      <c r="B15" s="852"/>
      <c r="C15" s="852" t="s">
        <v>2002</v>
      </c>
      <c r="D15" s="852"/>
      <c r="E15" s="852"/>
      <c r="F15" s="992"/>
      <c r="G15" s="992"/>
      <c r="H15" s="992"/>
    </row>
    <row customHeight="1" ht="63">
      <c r="A16" s="852" t="s">
        <v>2003</v>
      </c>
      <c r="B16" s="852"/>
      <c r="C16" s="852" t="s">
        <v>2004</v>
      </c>
      <c r="D16" s="852"/>
      <c r="E16" s="852"/>
      <c r="F16" s="992"/>
      <c r="G16" s="992"/>
      <c r="H16" s="992"/>
    </row>
    <row customHeight="1" ht="54">
      <c r="A17" s="852" t="s">
        <v>2005</v>
      </c>
      <c r="B17" s="852"/>
      <c r="C17" s="990" t="s">
        <v>2006</v>
      </c>
      <c r="D17" s="852"/>
      <c r="E17" s="852"/>
      <c r="F17" s="992"/>
      <c r="G17" s="992"/>
      <c r="H17" s="992"/>
    </row>
    <row customHeight="1" ht="27">
      <c r="A18" s="852" t="s">
        <v>2007</v>
      </c>
      <c r="B18" s="852"/>
      <c r="C18" s="990" t="s">
        <v>2008</v>
      </c>
      <c r="D18" s="852"/>
      <c r="E18" s="852"/>
      <c r="F18" s="992"/>
      <c r="G18" s="992"/>
      <c r="H18" s="992"/>
    </row>
    <row customHeight="1" ht="54">
      <c r="A19" s="852" t="s">
        <v>2009</v>
      </c>
      <c r="B19" s="852"/>
      <c r="C19" s="990" t="s">
        <v>2010</v>
      </c>
      <c r="D19" s="852"/>
      <c r="E19" s="852"/>
      <c r="F19" s="992"/>
      <c r="G19" s="992"/>
      <c r="H19" s="992"/>
    </row>
    <row customHeight="1" ht="36">
      <c r="A20" s="852" t="s">
        <v>2011</v>
      </c>
      <c r="B20" s="852"/>
      <c r="C20" s="990" t="s">
        <v>2012</v>
      </c>
      <c r="D20" s="852"/>
      <c r="E20" s="852"/>
      <c r="F20" s="992"/>
      <c r="G20" s="992"/>
      <c r="H20" s="992"/>
    </row>
    <row customHeight="1" ht="36">
      <c r="A21" s="852" t="s">
        <v>2013</v>
      </c>
      <c r="B21" s="852"/>
      <c r="C21" s="990" t="s">
        <v>2014</v>
      </c>
      <c r="D21" s="852"/>
      <c r="E21" s="852"/>
      <c r="F21" s="992"/>
      <c r="G21" s="992"/>
      <c r="H21" s="992"/>
    </row>
    <row customHeight="1" ht="27">
      <c r="A22" s="852" t="s">
        <v>2015</v>
      </c>
      <c r="B22" s="852"/>
      <c r="C22" s="990" t="s">
        <v>2016</v>
      </c>
      <c r="D22" s="852"/>
      <c r="E22" s="852"/>
      <c r="F22" s="992"/>
      <c r="G22" s="992"/>
      <c r="H22" s="992"/>
    </row>
    <row customHeight="1" ht="36">
      <c r="A23" s="852" t="s">
        <v>2017</v>
      </c>
      <c r="B23" s="852"/>
      <c r="C23" s="990" t="s">
        <v>2018</v>
      </c>
      <c r="D23" s="852"/>
      <c r="E23" s="852"/>
      <c r="F23" s="992"/>
      <c r="G23" s="992"/>
      <c r="H23" s="992"/>
    </row>
    <row customHeight="1" ht="28.5">
      <c r="A24" s="852" t="s">
        <v>2019</v>
      </c>
      <c r="B24" s="852"/>
      <c r="C24" s="990" t="s">
        <v>2020</v>
      </c>
      <c r="D24" s="852"/>
      <c r="E24" s="852"/>
      <c r="F24" s="992"/>
      <c r="G24" s="992"/>
      <c r="H24" s="992"/>
    </row>
    <row customHeight="1" ht="36">
      <c r="A25" s="852" t="s">
        <v>2021</v>
      </c>
      <c r="B25" s="852"/>
      <c r="C25" s="990" t="s">
        <v>2022</v>
      </c>
      <c r="D25" s="852"/>
      <c r="E25" s="852"/>
      <c r="F25" s="992"/>
      <c r="G25" s="992"/>
      <c r="H25" s="992"/>
    </row>
    <row customHeight="1" ht="27">
      <c r="A26" s="852" t="s">
        <v>2023</v>
      </c>
      <c r="B26" s="852"/>
      <c r="C26" s="990" t="s">
        <v>2024</v>
      </c>
      <c r="D26" s="852"/>
      <c r="E26" s="852"/>
      <c r="F26" s="992"/>
      <c r="G26" s="992"/>
      <c r="H26" s="992"/>
    </row>
    <row customHeight="1" ht="36">
      <c r="A27" s="852" t="s">
        <v>2025</v>
      </c>
      <c r="B27" s="852"/>
      <c r="C27" s="990" t="s">
        <v>2026</v>
      </c>
      <c r="D27" s="852"/>
      <c r="E27" s="852"/>
      <c r="F27" s="992"/>
      <c r="G27" s="992"/>
      <c r="H27" s="992"/>
    </row>
    <row customHeight="1" ht="28.5">
      <c r="A28" s="852" t="s">
        <v>2027</v>
      </c>
      <c r="B28" s="852"/>
      <c r="C28" s="990" t="s">
        <v>2028</v>
      </c>
      <c r="D28" s="852"/>
      <c r="E28" s="852"/>
      <c r="F28" s="992"/>
      <c r="G28" s="992"/>
      <c r="H28" s="992"/>
    </row>
    <row customHeight="1" ht="126">
      <c r="A29" s="852" t="s">
        <v>2029</v>
      </c>
      <c r="B29" s="852" t="s">
        <v>1599</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2030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2031</v>
      </c>
    </row>
    <row customHeight="1" ht="36">
      <c r="A30" s="852" t="s">
        <v>2032</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2033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2034</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2035</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2036</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2037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2038</v>
      </c>
    </row>
    <row customHeight="1" ht="9">
      <c r="A33" s="852"/>
      <c r="B33" s="852"/>
      <c r="C33" s="990"/>
      <c r="D33" s="852"/>
      <c r="E33" s="852"/>
      <c r="F33" s="992"/>
      <c r="G33" s="992"/>
      <c r="H33" s="992"/>
    </row>
    <row customHeight="1" ht="9">
      <c r="A34" s="852"/>
      <c r="B34" s="852" t="s">
        <v>1535</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2ED812-B244-E93A-B2CF-0.FF73B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2039</v>
      </c>
      <c r="D1" s="904"/>
      <c r="E1" s="904"/>
      <c r="F1" s="904"/>
      <c r="G1" s="904"/>
      <c r="H1" s="904" t="s">
        <v>2040</v>
      </c>
      <c r="I1" s="904"/>
      <c r="J1" s="904"/>
      <c r="K1" s="904"/>
      <c r="L1" s="904"/>
      <c r="M1" s="904" t="s">
        <v>2041</v>
      </c>
      <c r="N1" s="904" t="s">
        <v>2042</v>
      </c>
      <c r="O1" s="2598" t="s">
        <v>2043</v>
      </c>
      <c r="P1" s="2598"/>
      <c r="Q1" s="2598"/>
      <c r="R1" s="2598"/>
      <c r="S1" s="2598"/>
      <c r="T1" s="2598" t="s">
        <v>2041</v>
      </c>
      <c r="U1" s="2598"/>
      <c r="V1" s="2598"/>
      <c r="W1" s="2598"/>
      <c r="X1" s="2598"/>
      <c r="Y1" s="1005"/>
      <c r="Z1" s="2598" t="s">
        <v>2044</v>
      </c>
      <c r="AA1" s="2598"/>
      <c r="AB1" s="2598"/>
      <c r="AC1" s="2598"/>
      <c r="AD1" s="2598"/>
    </row>
    <row customHeight="1" ht="18">
      <c r="A2" s="852"/>
      <c r="B2" s="852"/>
      <c r="C2" s="847" t="s">
        <v>832</v>
      </c>
      <c r="D2" s="847" t="s">
        <v>878</v>
      </c>
      <c r="E2" s="847" t="s">
        <v>931</v>
      </c>
      <c r="F2" s="847" t="s">
        <v>918</v>
      </c>
      <c r="G2" s="847" t="s">
        <v>1646</v>
      </c>
      <c r="H2" s="849"/>
      <c r="I2" s="849"/>
      <c r="J2" s="849"/>
      <c r="K2" s="849"/>
      <c r="L2" s="849"/>
      <c r="M2" s="849"/>
      <c r="N2" s="849"/>
      <c r="O2" s="847" t="s">
        <v>832</v>
      </c>
      <c r="P2" s="847" t="s">
        <v>878</v>
      </c>
      <c r="Q2" s="847" t="s">
        <v>918</v>
      </c>
      <c r="R2" s="847" t="s">
        <v>931</v>
      </c>
      <c r="S2" s="847" t="s">
        <v>1646</v>
      </c>
      <c r="T2" s="847" t="s">
        <v>832</v>
      </c>
      <c r="U2" s="847" t="s">
        <v>878</v>
      </c>
      <c r="V2" s="847" t="s">
        <v>918</v>
      </c>
      <c r="W2" s="847" t="s">
        <v>931</v>
      </c>
      <c r="X2" s="847" t="s">
        <v>1646</v>
      </c>
      <c r="Y2" s="847"/>
      <c r="Z2" s="847" t="s">
        <v>832</v>
      </c>
      <c r="AA2" s="856" t="s">
        <v>878</v>
      </c>
      <c r="AB2" s="847" t="s">
        <v>918</v>
      </c>
      <c r="AC2" s="847" t="s">
        <v>931</v>
      </c>
      <c r="AD2" s="847" t="s">
        <v>1646</v>
      </c>
    </row>
    <row customHeight="1" ht="162">
      <c r="A3" s="851" t="s">
        <v>26</v>
      </c>
      <c r="B3" s="851"/>
      <c r="C3" s="2602" t="s">
        <v>2045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2046</v>
      </c>
      <c r="AA3" s="849" t="s">
        <v>2047</v>
      </c>
      <c r="AB3" s="852" t="s">
        <v>2048</v>
      </c>
      <c r="AC3" s="852" t="s">
        <v>2049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1586</v>
      </c>
      <c r="D11" s="2605" t="s">
        <v>1582</v>
      </c>
      <c r="E11" s="2605" t="s">
        <v>1679</v>
      </c>
      <c r="F11" s="2605" t="s">
        <v>2050</v>
      </c>
      <c r="G11" s="2605"/>
      <c r="H11" s="904" t="s">
        <v>2051</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2052</v>
      </c>
      <c r="U11" s="849" t="s">
        <v>2053</v>
      </c>
      <c r="V11" s="849"/>
      <c r="W11" s="849"/>
      <c r="X11" s="849"/>
      <c r="Y11" s="1006"/>
      <c r="Z11" s="852" t="s">
        <v>2054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2055</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2056</v>
      </c>
      <c r="U12" s="849" t="s">
        <v>2057</v>
      </c>
      <c r="V12" s="849"/>
      <c r="W12" s="849"/>
      <c r="X12" s="849"/>
      <c r="Y12" s="1006"/>
      <c r="Z12" s="852" t="s">
        <v>2058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2059</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2060</v>
      </c>
      <c r="U13" s="850" t="s">
        <v>2061</v>
      </c>
      <c r="V13" s="850"/>
      <c r="W13" s="850"/>
      <c r="X13" s="849"/>
      <c r="Y13" s="1006"/>
      <c r="Z13" s="852" t="s">
        <v>2062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2063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2064</v>
      </c>
      <c r="AA14" s="855" t="s">
        <v>2064</v>
      </c>
      <c r="AB14" s="852"/>
      <c r="AC14" s="852"/>
      <c r="AD14" s="852"/>
    </row>
    <row customHeight="1" ht="108">
      <c r="A15" s="2599"/>
      <c r="B15" s="905">
        <v>5</v>
      </c>
      <c r="C15" s="2606"/>
      <c r="D15" s="2606"/>
      <c r="E15" s="2606"/>
      <c r="F15" s="2606"/>
      <c r="G15" s="2606"/>
      <c r="H15" s="2600" t="s">
        <v>2065</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2066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2067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2067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1682</v>
      </c>
      <c r="B18" s="905">
        <v>1</v>
      </c>
      <c r="C18" s="849" t="s">
        <v>2051</v>
      </c>
      <c r="D18" s="973" t="s">
        <v>2051</v>
      </c>
      <c r="E18" s="849" t="s">
        <v>2051</v>
      </c>
      <c r="F18" s="849" t="s">
        <v>2051</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2068</v>
      </c>
      <c r="U18" s="852" t="s">
        <v>2069</v>
      </c>
      <c r="V18" s="852" t="s">
        <v>2070</v>
      </c>
      <c r="W18" s="852" t="s">
        <v>2071</v>
      </c>
      <c r="X18" s="849"/>
      <c r="Y18" s="1006"/>
      <c r="Z18" s="852" t="s">
        <v>2072</v>
      </c>
      <c r="AA18" s="855" t="s">
        <v>2073</v>
      </c>
      <c r="AB18" s="855" t="s">
        <v>2073</v>
      </c>
      <c r="AC18" s="855" t="s">
        <v>2073</v>
      </c>
      <c r="AD18" s="852"/>
    </row>
    <row customHeight="1" ht="36">
      <c r="A19" s="851"/>
      <c r="B19" s="905">
        <v>2</v>
      </c>
      <c r="C19" s="849" t="s">
        <v>2055</v>
      </c>
      <c r="D19" s="973" t="s">
        <v>2055</v>
      </c>
      <c r="E19" s="849" t="s">
        <v>2055</v>
      </c>
      <c r="F19" s="849" t="s">
        <v>2055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2074</v>
      </c>
      <c r="U19" s="852" t="s">
        <v>2075</v>
      </c>
      <c r="V19" s="852" t="s">
        <v>2076</v>
      </c>
      <c r="W19" s="852" t="s">
        <v>2077</v>
      </c>
      <c r="X19" s="849"/>
      <c r="Y19" s="1006"/>
      <c r="Z19" s="852" t="s">
        <v>2078</v>
      </c>
      <c r="AA19" s="855" t="s">
        <v>2078</v>
      </c>
      <c r="AB19" s="855" t="s">
        <v>2078</v>
      </c>
      <c r="AC19" s="855" t="s">
        <v>2078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733</v>
      </c>
      <c r="P20" s="963" t="s">
        <v>733</v>
      </c>
      <c r="Q20" s="963" t="s">
        <v>733</v>
      </c>
      <c r="R20" s="963" t="s">
        <v>733</v>
      </c>
      <c r="S20" s="963"/>
      <c r="T20" s="970" t="s">
        <v>2079</v>
      </c>
      <c r="U20" s="852" t="s">
        <v>2080</v>
      </c>
      <c r="V20" s="852" t="s">
        <v>2081</v>
      </c>
      <c r="W20" s="852" t="s">
        <v>2082</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332</v>
      </c>
      <c r="P21" s="963"/>
      <c r="Q21" s="963"/>
      <c r="R21" s="963"/>
      <c r="S21" s="963"/>
      <c r="T21" s="970" t="s">
        <v>2083</v>
      </c>
      <c r="U21" s="852"/>
      <c r="V21" s="852"/>
      <c r="W21" s="852"/>
      <c r="X21" s="849"/>
      <c r="Y21" s="1006"/>
      <c r="Z21" s="852" t="s">
        <v>2084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332</v>
      </c>
      <c r="R22" s="963"/>
      <c r="S22" s="963"/>
      <c r="T22" s="970"/>
      <c r="U22" s="852"/>
      <c r="V22" s="852" t="s">
        <v>2085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335</v>
      </c>
      <c r="R23" s="963"/>
      <c r="S23" s="963"/>
      <c r="T23" s="970"/>
      <c r="U23" s="852"/>
      <c r="V23" s="852" t="s">
        <v>2086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753</v>
      </c>
      <c r="R24" s="963"/>
      <c r="S24" s="963"/>
      <c r="T24" s="970"/>
      <c r="U24" s="852"/>
      <c r="V24" s="852" t="s">
        <v>2087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335</v>
      </c>
      <c r="P25" s="963" t="s">
        <v>332</v>
      </c>
      <c r="Q25" s="963" t="s">
        <v>760</v>
      </c>
      <c r="R25" s="963" t="s">
        <v>332</v>
      </c>
      <c r="S25" s="963"/>
      <c r="T25" s="970" t="s">
        <v>2088</v>
      </c>
      <c r="U25" s="852" t="s">
        <v>2088</v>
      </c>
      <c r="V25" s="852" t="s">
        <v>2088</v>
      </c>
      <c r="W25" s="852" t="s">
        <v>2088</v>
      </c>
      <c r="X25" s="849"/>
      <c r="Y25" s="1006"/>
      <c r="Z25" s="852"/>
      <c r="AA25" s="855"/>
      <c r="AB25" s="852"/>
      <c r="AC25" s="852"/>
      <c r="AD25" s="852"/>
    </row>
    <row customHeight="1" ht="18">
      <c r="A26" s="851"/>
      <c r="B26" s="905">
        <v>9</v>
      </c>
      <c r="C26" s="849" t="s">
        <v>677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749</v>
      </c>
      <c r="P26" s="963" t="s">
        <v>743</v>
      </c>
      <c r="Q26" s="963" t="s">
        <v>2089</v>
      </c>
      <c r="R26" s="963" t="s">
        <v>743</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2090</v>
      </c>
      <c r="V26" s="970" t="s">
        <v>2090</v>
      </c>
      <c r="W26" s="970" t="s">
        <v>2090</v>
      </c>
      <c r="X26" s="849"/>
      <c r="Y26" s="1006"/>
      <c r="Z26" s="852"/>
      <c r="AA26" s="855"/>
      <c r="AB26" s="852"/>
      <c r="AC26" s="852"/>
      <c r="AD26" s="852"/>
    </row>
    <row customHeight="1" ht="18">
      <c r="A27" s="851"/>
      <c r="B27" s="905">
        <v>10</v>
      </c>
      <c r="C27" s="849" t="s">
        <v>681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751</v>
      </c>
      <c r="P27" s="963" t="s">
        <v>745</v>
      </c>
      <c r="Q27" s="963" t="s">
        <v>2091</v>
      </c>
      <c r="R27" s="963" t="s">
        <v>745</v>
      </c>
      <c r="S27" s="963"/>
      <c r="T27" s="970" t="s">
        <v>2092</v>
      </c>
      <c r="U27" s="970" t="s">
        <v>2092</v>
      </c>
      <c r="V27" s="970" t="s">
        <v>2092</v>
      </c>
      <c r="W27" s="970" t="s">
        <v>2092</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753</v>
      </c>
      <c r="P28" s="963"/>
      <c r="Q28" s="963"/>
      <c r="R28" s="963"/>
      <c r="S28" s="963"/>
      <c r="T28" s="970" t="s">
        <v>2093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760</v>
      </c>
      <c r="P29" s="963" t="s">
        <v>335</v>
      </c>
      <c r="Q29" s="963"/>
      <c r="R29" s="963" t="s">
        <v>335</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2094</v>
      </c>
      <c r="V29" s="852"/>
      <c r="W29" s="852" t="s">
        <v>2094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762</v>
      </c>
      <c r="P30" s="963" t="s">
        <v>753</v>
      </c>
      <c r="Q30" s="963" t="s">
        <v>762</v>
      </c>
      <c r="R30" s="963" t="s">
        <v>753</v>
      </c>
      <c r="S30" s="963"/>
      <c r="T30" s="970" t="s">
        <v>2095</v>
      </c>
      <c r="U30" s="852" t="s">
        <v>2095</v>
      </c>
      <c r="V30" s="852" t="s">
        <v>2095</v>
      </c>
      <c r="W30" s="852" t="s">
        <v>2095</v>
      </c>
      <c r="X30" s="849"/>
      <c r="Y30" s="1006"/>
      <c r="Z30" s="852"/>
      <c r="AA30" s="855" t="s">
        <v>2096</v>
      </c>
      <c r="AB30" s="855" t="s">
        <v>2096</v>
      </c>
      <c r="AC30" s="855" t="s">
        <v>2096</v>
      </c>
      <c r="AD30" s="852"/>
    </row>
    <row customHeight="1" ht="18">
      <c r="A31" s="851"/>
      <c r="B31" s="905">
        <v>14</v>
      </c>
      <c r="C31" s="849" t="s">
        <v>2097</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2098</v>
      </c>
      <c r="P31" s="963" t="s">
        <v>756</v>
      </c>
      <c r="Q31" s="963" t="s">
        <v>2098</v>
      </c>
      <c r="R31" s="963" t="s">
        <v>756</v>
      </c>
      <c r="S31" s="963"/>
      <c r="T31" s="971" t="s">
        <v>2099</v>
      </c>
      <c r="U31" s="852" t="s">
        <v>2099</v>
      </c>
      <c r="V31" s="852" t="s">
        <v>2099</v>
      </c>
      <c r="W31" s="852" t="s">
        <v>2099</v>
      </c>
      <c r="X31" s="849"/>
      <c r="Y31" s="1006"/>
      <c r="Z31" s="852"/>
      <c r="AA31" s="855"/>
      <c r="AB31" s="855"/>
      <c r="AC31" s="855"/>
      <c r="AD31" s="852"/>
    </row>
    <row customHeight="1" ht="36">
      <c r="A32" s="851"/>
      <c r="B32" s="905">
        <v>15</v>
      </c>
      <c r="C32" s="849" t="s">
        <v>2100</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2101</v>
      </c>
      <c r="P32" s="963" t="s">
        <v>758</v>
      </c>
      <c r="Q32" s="963" t="s">
        <v>2101</v>
      </c>
      <c r="R32" s="963" t="s">
        <v>758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2102</v>
      </c>
      <c r="V32" s="852" t="s">
        <v>2102</v>
      </c>
      <c r="W32" s="852" t="s">
        <v>2102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764</v>
      </c>
      <c r="P33" s="963" t="s">
        <v>760</v>
      </c>
      <c r="Q33" s="963" t="s">
        <v>764</v>
      </c>
      <c r="R33" s="963" t="s">
        <v>760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2103</v>
      </c>
      <c r="V33" s="852" t="s">
        <v>2103</v>
      </c>
      <c r="W33" s="852" t="s">
        <v>2104</v>
      </c>
      <c r="X33" s="849"/>
      <c r="Y33" s="1006"/>
      <c r="Z33" s="852"/>
      <c r="AA33" s="855" t="s">
        <v>2105</v>
      </c>
      <c r="AB33" s="855" t="s">
        <v>2105</v>
      </c>
      <c r="AC33" s="855" t="s">
        <v>2105</v>
      </c>
      <c r="AD33" s="852"/>
    </row>
    <row customHeight="1" ht="27">
      <c r="A34" s="851"/>
      <c r="B34" s="905">
        <v>17</v>
      </c>
      <c r="C34" s="849" t="s">
        <v>2106</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2107</v>
      </c>
      <c r="P34" s="963" t="s">
        <v>2089</v>
      </c>
      <c r="Q34" s="963" t="s">
        <v>2107</v>
      </c>
      <c r="R34" s="963" t="s">
        <v>2089</v>
      </c>
      <c r="S34" s="963"/>
      <c r="T34" s="972" t="s">
        <v>2108</v>
      </c>
      <c r="U34" s="852" t="s">
        <v>2108</v>
      </c>
      <c r="V34" s="852" t="s">
        <v>2108</v>
      </c>
      <c r="W34" s="852" t="s">
        <v>2109</v>
      </c>
      <c r="X34" s="849"/>
      <c r="Y34" s="1006"/>
      <c r="Z34" s="852"/>
      <c r="AA34" s="855"/>
      <c r="AB34" s="852"/>
      <c r="AC34" s="852"/>
      <c r="AD34" s="852"/>
    </row>
    <row customHeight="1" ht="45">
      <c r="A35" s="851"/>
      <c r="B35" s="905">
        <v>18</v>
      </c>
      <c r="C35" s="849" t="s">
        <v>2110</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2111</v>
      </c>
      <c r="P35" s="963" t="s">
        <v>2091</v>
      </c>
      <c r="Q35" s="963" t="s">
        <v>2111</v>
      </c>
      <c r="R35" s="963" t="s">
        <v>2091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2112</v>
      </c>
      <c r="V35" s="852" t="s">
        <v>2112</v>
      </c>
      <c r="W35" s="852" t="s">
        <v>2112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766</v>
      </c>
      <c r="P36" s="963" t="s">
        <v>762</v>
      </c>
      <c r="Q36" s="963" t="s">
        <v>766</v>
      </c>
      <c r="R36" s="963" t="s">
        <v>762</v>
      </c>
      <c r="S36" s="963"/>
      <c r="T36" s="970" t="s">
        <v>2113</v>
      </c>
      <c r="U36" s="852" t="s">
        <v>2113</v>
      </c>
      <c r="V36" s="852" t="s">
        <v>2113</v>
      </c>
      <c r="W36" s="852" t="s">
        <v>2113</v>
      </c>
      <c r="X36" s="849"/>
      <c r="Y36" s="1006"/>
      <c r="Z36" s="852"/>
      <c r="AA36" s="855"/>
      <c r="AB36" s="852"/>
      <c r="AC36" s="852"/>
      <c r="AD36" s="852"/>
    </row>
    <row customHeight="1" ht="18">
      <c r="A37" s="851"/>
      <c r="B37" s="905">
        <v>20</v>
      </c>
      <c r="C37" s="849" t="s">
        <v>2114</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2115</v>
      </c>
      <c r="P37" s="963" t="s">
        <v>2098</v>
      </c>
      <c r="Q37" s="963" t="s">
        <v>2115</v>
      </c>
      <c r="R37" s="963" t="s">
        <v>2098</v>
      </c>
      <c r="S37" s="963"/>
      <c r="T37" s="970" t="s">
        <v>2116</v>
      </c>
      <c r="U37" s="852" t="s">
        <v>2116</v>
      </c>
      <c r="V37" s="852" t="s">
        <v>2116</v>
      </c>
      <c r="W37" s="852" t="s">
        <v>2116</v>
      </c>
      <c r="X37" s="849"/>
      <c r="Y37" s="1006"/>
      <c r="Z37" s="852"/>
      <c r="AA37" s="855"/>
      <c r="AB37" s="852"/>
      <c r="AC37" s="852"/>
      <c r="AD37" s="852"/>
    </row>
    <row customHeight="1" ht="18">
      <c r="A38" s="851"/>
      <c r="B38" s="905">
        <v>21</v>
      </c>
      <c r="C38" s="849" t="s">
        <v>2117</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2118</v>
      </c>
      <c r="P38" s="963" t="s">
        <v>2101</v>
      </c>
      <c r="Q38" s="963" t="s">
        <v>2118</v>
      </c>
      <c r="R38" s="963" t="s">
        <v>2101</v>
      </c>
      <c r="S38" s="963"/>
      <c r="T38" s="970" t="s">
        <v>2119</v>
      </c>
      <c r="U38" s="852" t="s">
        <v>2119</v>
      </c>
      <c r="V38" s="852" t="s">
        <v>2119</v>
      </c>
      <c r="W38" s="852" t="s">
        <v>2119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770</v>
      </c>
      <c r="P39" s="963" t="s">
        <v>764</v>
      </c>
      <c r="Q39" s="963" t="s">
        <v>770</v>
      </c>
      <c r="R39" s="963" t="s">
        <v>764</v>
      </c>
      <c r="S39" s="963"/>
      <c r="T39" s="970" t="s">
        <v>2120</v>
      </c>
      <c r="U39" s="852" t="s">
        <v>2121</v>
      </c>
      <c r="V39" s="852" t="s">
        <v>2122</v>
      </c>
      <c r="W39" s="852" t="s">
        <v>2123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2124</v>
      </c>
      <c r="P40" s="963" t="s">
        <v>766</v>
      </c>
      <c r="Q40" s="963" t="s">
        <v>2124</v>
      </c>
      <c r="R40" s="963" t="s">
        <v>766</v>
      </c>
      <c r="S40" s="963"/>
      <c r="T40" s="849" t="s">
        <v>2125</v>
      </c>
      <c r="U40" s="849" t="s">
        <v>2125</v>
      </c>
      <c r="V40" s="849" t="s">
        <v>2125</v>
      </c>
      <c r="W40" s="849" t="s">
        <v>2125</v>
      </c>
      <c r="X40" s="849"/>
      <c r="Y40" s="1006"/>
      <c r="Z40" s="852" t="s">
        <v>2126</v>
      </c>
      <c r="AA40" s="855" t="s">
        <v>2126</v>
      </c>
      <c r="AB40" s="855" t="s">
        <v>2126</v>
      </c>
      <c r="AC40" s="855" t="s">
        <v>2126</v>
      </c>
      <c r="AD40" s="852"/>
    </row>
    <row customHeight="1" ht="27">
      <c r="A41" s="851"/>
      <c r="B41" s="905">
        <v>24</v>
      </c>
      <c r="C41" s="849" t="s">
        <v>2127</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2128</v>
      </c>
      <c r="P41" s="963" t="s">
        <v>2115</v>
      </c>
      <c r="Q41" s="963" t="s">
        <v>2128</v>
      </c>
      <c r="R41" s="963" t="s">
        <v>2115</v>
      </c>
      <c r="S41" s="963"/>
      <c r="T41" s="849" t="s">
        <v>2129</v>
      </c>
      <c r="U41" s="849" t="s">
        <v>2129</v>
      </c>
      <c r="V41" s="849" t="s">
        <v>2129</v>
      </c>
      <c r="W41" s="849" t="s">
        <v>2129</v>
      </c>
      <c r="X41" s="849"/>
      <c r="Y41" s="1006"/>
      <c r="Z41" s="852" t="s">
        <v>2130</v>
      </c>
      <c r="AA41" s="852" t="s">
        <v>2130</v>
      </c>
      <c r="AB41" s="852" t="s">
        <v>2130</v>
      </c>
      <c r="AC41" s="852" t="s">
        <v>2130</v>
      </c>
      <c r="AD41" s="852"/>
    </row>
    <row customHeight="1" ht="27">
      <c r="A42" s="851"/>
      <c r="B42" s="905">
        <v>25</v>
      </c>
      <c r="C42" s="849" t="s">
        <v>2131</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2132</v>
      </c>
      <c r="P42" s="963" t="s">
        <v>2118</v>
      </c>
      <c r="Q42" s="963" t="s">
        <v>2132</v>
      </c>
      <c r="R42" s="963" t="s">
        <v>2118</v>
      </c>
      <c r="S42" s="963"/>
      <c r="T42" s="849" t="s">
        <v>2133</v>
      </c>
      <c r="U42" s="849" t="s">
        <v>2133</v>
      </c>
      <c r="V42" s="849" t="s">
        <v>2133</v>
      </c>
      <c r="W42" s="849" t="s">
        <v>2133</v>
      </c>
      <c r="X42" s="849"/>
      <c r="Y42" s="1006"/>
      <c r="Z42" s="852" t="s">
        <v>2134</v>
      </c>
      <c r="AA42" s="852" t="s">
        <v>2134</v>
      </c>
      <c r="AB42" s="852" t="s">
        <v>2134</v>
      </c>
      <c r="AC42" s="852" t="s">
        <v>2134</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2135</v>
      </c>
      <c r="P43" s="963" t="s">
        <v>770</v>
      </c>
      <c r="Q43" s="963" t="s">
        <v>2135</v>
      </c>
      <c r="R43" s="963" t="s">
        <v>770</v>
      </c>
      <c r="S43" s="963"/>
      <c r="T43" s="849" t="s">
        <v>2136</v>
      </c>
      <c r="U43" s="849" t="s">
        <v>2136</v>
      </c>
      <c r="V43" s="849" t="s">
        <v>2136</v>
      </c>
      <c r="W43" s="849" t="s">
        <v>2136</v>
      </c>
      <c r="X43" s="849"/>
      <c r="Y43" s="1006"/>
      <c r="Z43" s="852" t="s">
        <v>2137</v>
      </c>
      <c r="AA43" s="852" t="s">
        <v>2137</v>
      </c>
      <c r="AB43" s="852" t="s">
        <v>2137</v>
      </c>
      <c r="AC43" s="852" t="s">
        <v>2137</v>
      </c>
      <c r="AD43" s="852"/>
    </row>
    <row customHeight="1" ht="27">
      <c r="A44" s="851"/>
      <c r="B44" s="905">
        <v>27</v>
      </c>
      <c r="C44" s="849" t="s">
        <v>2138</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2139</v>
      </c>
      <c r="P44" s="963" t="s">
        <v>2140</v>
      </c>
      <c r="Q44" s="963" t="s">
        <v>2139</v>
      </c>
      <c r="R44" s="963" t="s">
        <v>2140</v>
      </c>
      <c r="S44" s="963"/>
      <c r="T44" s="849" t="s">
        <v>2129</v>
      </c>
      <c r="U44" s="849" t="s">
        <v>2129</v>
      </c>
      <c r="V44" s="849" t="s">
        <v>2129</v>
      </c>
      <c r="W44" s="849" t="s">
        <v>2129</v>
      </c>
      <c r="X44" s="849"/>
      <c r="Y44" s="1006"/>
      <c r="Z44" s="852" t="s">
        <v>2141</v>
      </c>
      <c r="AA44" s="852" t="s">
        <v>2141</v>
      </c>
      <c r="AB44" s="852" t="s">
        <v>2141</v>
      </c>
      <c r="AC44" s="852" t="s">
        <v>2141</v>
      </c>
      <c r="AD44" s="852"/>
    </row>
    <row customHeight="1" ht="27">
      <c r="A45" s="851"/>
      <c r="B45" s="905">
        <v>28</v>
      </c>
      <c r="C45" s="849" t="s">
        <v>2142</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2143</v>
      </c>
      <c r="P45" s="963" t="s">
        <v>2144</v>
      </c>
      <c r="Q45" s="963" t="s">
        <v>2143</v>
      </c>
      <c r="R45" s="963" t="s">
        <v>2144</v>
      </c>
      <c r="S45" s="963"/>
      <c r="T45" s="849" t="s">
        <v>2133</v>
      </c>
      <c r="U45" s="849" t="s">
        <v>2133</v>
      </c>
      <c r="V45" s="849" t="s">
        <v>2133</v>
      </c>
      <c r="W45" s="849" t="s">
        <v>2133</v>
      </c>
      <c r="X45" s="849"/>
      <c r="Y45" s="1006"/>
      <c r="Z45" s="852" t="s">
        <v>2145</v>
      </c>
      <c r="AA45" s="852" t="s">
        <v>2145</v>
      </c>
      <c r="AB45" s="852" t="s">
        <v>2145</v>
      </c>
      <c r="AC45" s="852" t="s">
        <v>2145</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2146</v>
      </c>
      <c r="P46" s="963" t="s">
        <v>2124</v>
      </c>
      <c r="Q46" s="963" t="s">
        <v>2146</v>
      </c>
      <c r="R46" s="963" t="s">
        <v>2124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2147</v>
      </c>
      <c r="V46" s="849" t="s">
        <v>2147</v>
      </c>
      <c r="W46" s="849" t="s">
        <v>2147</v>
      </c>
      <c r="X46" s="849"/>
      <c r="Y46" s="1006"/>
      <c r="Z46" s="852" t="s">
        <v>2148</v>
      </c>
      <c r="AA46" s="852" t="s">
        <v>2149</v>
      </c>
      <c r="AB46" s="852" t="s">
        <v>2149</v>
      </c>
      <c r="AC46" s="852" t="s">
        <v>2149</v>
      </c>
      <c r="AD46" s="852"/>
    </row>
    <row customHeight="1" ht="54">
      <c r="A47" s="851"/>
      <c r="B47" s="905">
        <v>30</v>
      </c>
      <c r="C47" s="849" t="s">
        <v>2150</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2151</v>
      </c>
      <c r="P47" s="963" t="s">
        <v>2128</v>
      </c>
      <c r="Q47" s="963" t="s">
        <v>2151</v>
      </c>
      <c r="R47" s="963" t="s">
        <v>2128</v>
      </c>
      <c r="S47" s="963"/>
      <c r="T47" s="849" t="s">
        <v>2152</v>
      </c>
      <c r="U47" s="849" t="s">
        <v>2152</v>
      </c>
      <c r="V47" s="849" t="s">
        <v>2152</v>
      </c>
      <c r="W47" s="849" t="s">
        <v>2152</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2135</v>
      </c>
      <c r="Q48" s="963" t="s">
        <v>2153</v>
      </c>
      <c r="R48" s="963" t="s">
        <v>2135</v>
      </c>
      <c r="S48" s="963"/>
      <c r="T48" s="849"/>
      <c r="U48" s="849" t="s">
        <v>2154</v>
      </c>
      <c r="V48" s="849" t="s">
        <v>2155</v>
      </c>
      <c r="W48" s="849" t="s">
        <v>2155</v>
      </c>
      <c r="X48" s="849"/>
      <c r="Y48" s="1006"/>
      <c r="Z48" s="852"/>
      <c r="AA48" s="855" t="s">
        <v>2149</v>
      </c>
      <c r="AB48" s="855" t="s">
        <v>2149</v>
      </c>
      <c r="AC48" s="855" t="s">
        <v>2149</v>
      </c>
      <c r="AD48" s="852"/>
    </row>
    <row customHeight="1" ht="54">
      <c r="A49" s="851"/>
      <c r="B49" s="905">
        <v>32</v>
      </c>
      <c r="C49" s="849" t="s">
        <v>2156</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2139</v>
      </c>
      <c r="Q49" s="963" t="s">
        <v>2157</v>
      </c>
      <c r="R49" s="963" t="s">
        <v>2139</v>
      </c>
      <c r="S49" s="963"/>
      <c r="T49" s="849"/>
      <c r="U49" s="849" t="s">
        <v>2152</v>
      </c>
      <c r="V49" s="849" t="s">
        <v>2152</v>
      </c>
      <c r="W49" s="849" t="s">
        <v>2152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2153</v>
      </c>
      <c r="P50" s="963" t="s">
        <v>2146</v>
      </c>
      <c r="Q50" s="963" t="s">
        <v>2158</v>
      </c>
      <c r="R50" s="963" t="s">
        <v>2146</v>
      </c>
      <c r="S50" s="963"/>
      <c r="T50" s="849" t="s">
        <v>2159</v>
      </c>
      <c r="U50" s="849" t="s">
        <v>2160</v>
      </c>
      <c r="V50" s="849" t="s">
        <v>2161</v>
      </c>
      <c r="W50" s="849" t="s">
        <v>2162</v>
      </c>
      <c r="X50" s="849"/>
      <c r="Y50" s="1006"/>
      <c r="Z50" s="852" t="s">
        <v>2163</v>
      </c>
      <c r="AA50" s="855" t="s">
        <v>2164</v>
      </c>
      <c r="AB50" s="855" t="s">
        <v>2164</v>
      </c>
      <c r="AC50" s="855" t="s">
        <v>2164</v>
      </c>
      <c r="AD50" s="852"/>
    </row>
    <row customHeight="1" ht="27">
      <c r="A51" s="851"/>
      <c r="B51" s="905">
        <v>34</v>
      </c>
      <c r="C51" s="849" t="s">
        <v>2165</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91</v>
      </c>
      <c r="P51" s="963"/>
      <c r="Q51" s="963"/>
      <c r="R51" s="963"/>
      <c r="S51" s="963"/>
      <c r="T51" s="849" t="s">
        <v>2166</v>
      </c>
      <c r="U51" s="849"/>
      <c r="V51" s="849"/>
      <c r="W51" s="849"/>
      <c r="X51" s="849"/>
      <c r="Y51" s="1006"/>
      <c r="Z51" s="852"/>
      <c r="AA51" s="855"/>
      <c r="AB51" s="855"/>
      <c r="AC51" s="855"/>
      <c r="AD51" s="852"/>
    </row>
    <row customHeight="1" ht="36">
      <c r="A52" s="851"/>
      <c r="B52" s="905">
        <v>35</v>
      </c>
      <c r="C52" s="849" t="s">
        <v>2059</v>
      </c>
      <c r="D52" s="973" t="s">
        <v>2059</v>
      </c>
      <c r="E52" s="849" t="s">
        <v>2059</v>
      </c>
      <c r="F52" s="849" t="s">
        <v>2059</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92</v>
      </c>
      <c r="P52" s="963" t="s">
        <v>91</v>
      </c>
      <c r="Q52" s="963" t="s">
        <v>91</v>
      </c>
      <c r="R52" s="963" t="s">
        <v>91</v>
      </c>
      <c r="S52" s="963"/>
      <c r="T52" s="849" t="s">
        <v>2167</v>
      </c>
      <c r="U52" s="849" t="s">
        <v>2168</v>
      </c>
      <c r="V52" s="849" t="s">
        <v>2169</v>
      </c>
      <c r="W52" s="849" t="s">
        <v>2170</v>
      </c>
      <c r="X52" s="849"/>
      <c r="Y52" s="1006"/>
      <c r="Z52" s="852" t="s">
        <v>774</v>
      </c>
      <c r="AA52" s="855" t="s">
        <v>774</v>
      </c>
      <c r="AB52" s="855" t="s">
        <v>774</v>
      </c>
      <c r="AC52" s="855" t="s">
        <v>774</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778</v>
      </c>
      <c r="P53" s="963" t="s">
        <v>349</v>
      </c>
      <c r="Q53" s="963" t="s">
        <v>349</v>
      </c>
      <c r="R53" s="963" t="s">
        <v>349</v>
      </c>
      <c r="S53" s="963"/>
      <c r="T53" s="849" t="s">
        <v>2171</v>
      </c>
      <c r="U53" s="849" t="s">
        <v>2171</v>
      </c>
      <c r="V53" s="849" t="s">
        <v>2171</v>
      </c>
      <c r="W53" s="849" t="s">
        <v>2171</v>
      </c>
      <c r="X53" s="849"/>
      <c r="Y53" s="1006"/>
      <c r="Z53" s="852"/>
      <c r="AA53" s="855"/>
      <c r="AB53" s="852"/>
      <c r="AC53" s="852"/>
      <c r="AD53" s="852"/>
    </row>
    <row customHeight="1" ht="18">
      <c r="A54" s="851"/>
      <c r="B54" s="905">
        <v>37</v>
      </c>
      <c r="C54" s="849" t="s">
        <v>2065</v>
      </c>
      <c r="D54" s="973" t="s">
        <v>2065</v>
      </c>
      <c r="E54" s="849" t="s">
        <v>2065</v>
      </c>
      <c r="F54" s="849" t="s">
        <v>2065</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113</v>
      </c>
      <c r="P54" s="963" t="s">
        <v>92</v>
      </c>
      <c r="Q54" s="963" t="s">
        <v>92</v>
      </c>
      <c r="R54" s="963" t="s">
        <v>92</v>
      </c>
      <c r="S54" s="963"/>
      <c r="T54" s="849" t="s">
        <v>776</v>
      </c>
      <c r="U54" s="849" t="s">
        <v>776</v>
      </c>
      <c r="V54" s="849" t="s">
        <v>776</v>
      </c>
      <c r="W54" s="849" t="s">
        <v>776</v>
      </c>
      <c r="X54" s="849"/>
      <c r="Y54" s="1006"/>
      <c r="Z54" s="852" t="s">
        <v>777</v>
      </c>
      <c r="AA54" s="852" t="s">
        <v>777</v>
      </c>
      <c r="AB54" s="852" t="s">
        <v>777</v>
      </c>
      <c r="AC54" s="852" t="s">
        <v>777</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338</v>
      </c>
      <c r="P55" s="963" t="s">
        <v>778</v>
      </c>
      <c r="Q55" s="963" t="s">
        <v>778</v>
      </c>
      <c r="R55" s="963" t="s">
        <v>778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2172</v>
      </c>
      <c r="V55" s="849" t="s">
        <v>2172</v>
      </c>
      <c r="W55" s="849" t="s">
        <v>2172</v>
      </c>
      <c r="X55" s="849"/>
      <c r="Y55" s="1006"/>
      <c r="Z55" s="852" t="s">
        <v>2173</v>
      </c>
      <c r="AA55" s="852" t="s">
        <v>2173</v>
      </c>
      <c r="AB55" s="852" t="s">
        <v>2173</v>
      </c>
      <c r="AC55" s="852" t="s">
        <v>2173</v>
      </c>
      <c r="AD55" s="852"/>
    </row>
    <row customHeight="1" ht="27">
      <c r="A56" s="851"/>
      <c r="B56" s="905">
        <v>39</v>
      </c>
      <c r="C56" s="849" t="s">
        <v>1046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1163</v>
      </c>
      <c r="P56" s="963" t="s">
        <v>781</v>
      </c>
      <c r="Q56" s="963" t="s">
        <v>781</v>
      </c>
      <c r="R56" s="963" t="s">
        <v>781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2174</v>
      </c>
      <c r="V56" s="849" t="s">
        <v>2174</v>
      </c>
      <c r="W56" s="849" t="s">
        <v>2174</v>
      </c>
      <c r="X56" s="849"/>
      <c r="Y56" s="1006"/>
      <c r="Z56" s="852" t="s">
        <v>783</v>
      </c>
      <c r="AA56" s="852" t="s">
        <v>783</v>
      </c>
      <c r="AB56" s="852" t="s">
        <v>783</v>
      </c>
      <c r="AC56" s="852" t="s">
        <v>783</v>
      </c>
      <c r="AD56" s="852"/>
    </row>
    <row customHeight="1" ht="27">
      <c r="A57" s="851"/>
      <c r="B57" s="905">
        <v>40</v>
      </c>
      <c r="C57" s="849" t="s">
        <v>1048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2175</v>
      </c>
      <c r="P57" s="963" t="s">
        <v>784</v>
      </c>
      <c r="Q57" s="963" t="s">
        <v>784</v>
      </c>
      <c r="R57" s="963" t="s">
        <v>784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2176</v>
      </c>
      <c r="V57" s="849" t="s">
        <v>2176</v>
      </c>
      <c r="W57" s="849" t="s">
        <v>2176</v>
      </c>
      <c r="X57" s="849"/>
      <c r="Y57" s="1006"/>
      <c r="Z57" s="852" t="s">
        <v>786</v>
      </c>
      <c r="AA57" s="852" t="s">
        <v>786</v>
      </c>
      <c r="AB57" s="852" t="s">
        <v>786</v>
      </c>
      <c r="AC57" s="852" t="s">
        <v>786</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906</v>
      </c>
      <c r="P58" s="963" t="s">
        <v>820</v>
      </c>
      <c r="Q58" s="963" t="s">
        <v>820</v>
      </c>
      <c r="R58" s="963" t="s">
        <v>820</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2177</v>
      </c>
      <c r="V58" s="849" t="s">
        <v>2177</v>
      </c>
      <c r="W58" s="849" t="s">
        <v>2177</v>
      </c>
      <c r="X58" s="849"/>
      <c r="Y58" s="1006"/>
      <c r="Z58" s="852"/>
      <c r="AA58" s="855"/>
      <c r="AB58" s="852"/>
      <c r="AC58" s="852"/>
      <c r="AD58" s="852"/>
    </row>
    <row customHeight="1" ht="36">
      <c r="A59" s="851"/>
      <c r="B59" s="905">
        <v>42</v>
      </c>
      <c r="C59" s="849">
        <v>3</v>
      </c>
      <c r="D59" s="973" t="s">
        <v>2165</v>
      </c>
      <c r="E59" s="849" t="s">
        <v>2165</v>
      </c>
      <c r="F59" s="849" t="s">
        <v>2165</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113</v>
      </c>
      <c r="Q59" s="963" t="s">
        <v>113</v>
      </c>
      <c r="R59" s="963" t="s">
        <v>113</v>
      </c>
      <c r="S59" s="963"/>
      <c r="T59" s="849"/>
      <c r="U59" s="849" t="s">
        <v>2178</v>
      </c>
      <c r="V59" s="849" t="s">
        <v>2179</v>
      </c>
      <c r="W59" s="849" t="s">
        <v>2180</v>
      </c>
      <c r="X59" s="849"/>
      <c r="Y59" s="1006"/>
      <c r="Z59" s="852"/>
      <c r="AA59" s="855"/>
      <c r="AB59" s="852"/>
      <c r="AC59" s="852"/>
      <c r="AD59" s="852"/>
    </row>
    <row customHeight="1" ht="81">
      <c r="A60" s="851"/>
      <c r="B60" s="905">
        <v>43</v>
      </c>
      <c r="C60" s="849" t="s">
        <v>2181</v>
      </c>
      <c r="D60" s="973" t="s">
        <v>2181</v>
      </c>
      <c r="E60" s="849" t="s">
        <v>2181</v>
      </c>
      <c r="F60" s="849" t="s">
        <v>2181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93</v>
      </c>
      <c r="P60" s="963" t="s">
        <v>93</v>
      </c>
      <c r="Q60" s="963" t="s">
        <v>93</v>
      </c>
      <c r="R60" s="963" t="s">
        <v>93</v>
      </c>
      <c r="S60" s="963"/>
      <c r="T60" s="849" t="s">
        <v>654</v>
      </c>
      <c r="U60" s="849" t="s">
        <v>654</v>
      </c>
      <c r="V60" s="849" t="s">
        <v>654</v>
      </c>
      <c r="W60" s="849" t="s">
        <v>654</v>
      </c>
      <c r="X60" s="849"/>
      <c r="Y60" s="1006"/>
      <c r="Z60" s="852" t="s">
        <v>2182</v>
      </c>
      <c r="AA60" s="855" t="s">
        <v>2183</v>
      </c>
      <c r="AB60" s="852" t="s">
        <v>2184</v>
      </c>
      <c r="AC60" s="852" t="s">
        <v>2183</v>
      </c>
      <c r="AD60" s="852"/>
    </row>
    <row customHeight="1" ht="9">
      <c r="A61" s="851"/>
      <c r="B61" s="905">
        <v>44</v>
      </c>
      <c r="C61" s="849"/>
      <c r="D61" s="973" t="s">
        <v>2185</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94</v>
      </c>
      <c r="Q61" s="963"/>
      <c r="R61" s="963"/>
      <c r="S61" s="963"/>
      <c r="T61" s="849"/>
      <c r="U61" s="849" t="s">
        <v>2186</v>
      </c>
      <c r="V61" s="849"/>
      <c r="W61" s="849"/>
      <c r="X61" s="849"/>
      <c r="Y61" s="1006"/>
      <c r="Z61" s="852"/>
      <c r="AA61" s="855"/>
      <c r="AB61" s="852"/>
      <c r="AC61" s="852"/>
      <c r="AD61" s="852"/>
    </row>
    <row customHeight="1" ht="9">
      <c r="A62" s="851"/>
      <c r="B62" s="905">
        <v>45</v>
      </c>
      <c r="C62" s="849"/>
      <c r="D62" s="973" t="s">
        <v>2187</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114</v>
      </c>
      <c r="Q62" s="963"/>
      <c r="R62" s="963"/>
      <c r="S62" s="963"/>
      <c r="T62" s="849"/>
      <c r="U62" s="849" t="s">
        <v>2188</v>
      </c>
      <c r="V62" s="849"/>
      <c r="W62" s="849"/>
      <c r="X62" s="849"/>
      <c r="Y62" s="1006"/>
      <c r="Z62" s="852"/>
      <c r="AA62" s="855"/>
      <c r="AB62" s="852"/>
      <c r="AC62" s="852"/>
      <c r="AD62" s="852"/>
    </row>
    <row customHeight="1" ht="18">
      <c r="A63" s="851"/>
      <c r="B63" s="905">
        <v>46</v>
      </c>
      <c r="C63" s="849"/>
      <c r="D63" s="973" t="s">
        <v>2189</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2190</v>
      </c>
      <c r="V63" s="849"/>
      <c r="W63" s="849"/>
      <c r="X63" s="849"/>
      <c r="Y63" s="1006"/>
      <c r="Z63" s="852"/>
      <c r="AA63" s="855"/>
      <c r="AB63" s="852"/>
      <c r="AC63" s="852"/>
      <c r="AD63" s="852"/>
    </row>
    <row customHeight="1" ht="18">
      <c r="A64" s="851"/>
      <c r="B64" s="905">
        <v>47</v>
      </c>
      <c r="C64" s="849"/>
      <c r="D64" s="973" t="s">
        <v>2191</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2192</v>
      </c>
      <c r="V64" s="849"/>
      <c r="W64" s="849"/>
      <c r="X64" s="849"/>
      <c r="Y64" s="1006"/>
      <c r="Z64" s="852"/>
      <c r="AA64" s="855" t="s">
        <v>2193</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2106</v>
      </c>
      <c r="Q65" s="963"/>
      <c r="R65" s="963"/>
      <c r="S65" s="963"/>
      <c r="T65" s="849"/>
      <c r="U65" s="849" t="s">
        <v>2194</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2110</v>
      </c>
      <c r="Q66" s="963"/>
      <c r="R66" s="963"/>
      <c r="S66" s="963"/>
      <c r="T66" s="849"/>
      <c r="U66" s="849" t="s">
        <v>2195</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2196</v>
      </c>
      <c r="Q67" s="963"/>
      <c r="R67" s="963"/>
      <c r="S67" s="963"/>
      <c r="T67" s="849"/>
      <c r="U67" s="849" t="s">
        <v>2197</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2198</v>
      </c>
      <c r="Q68" s="963"/>
      <c r="R68" s="963"/>
      <c r="S68" s="963"/>
      <c r="T68" s="849"/>
      <c r="U68" s="849" t="s">
        <v>2199</v>
      </c>
      <c r="V68" s="849"/>
      <c r="W68" s="849"/>
      <c r="X68" s="849"/>
      <c r="Y68" s="1006"/>
      <c r="Z68" s="852"/>
      <c r="AA68" s="855"/>
      <c r="AB68" s="852"/>
      <c r="AC68" s="852"/>
      <c r="AD68" s="852"/>
    </row>
    <row customHeight="1" ht="9">
      <c r="A69" s="851"/>
      <c r="B69" s="905">
        <v>52</v>
      </c>
      <c r="C69" s="849"/>
      <c r="D69" s="973" t="s">
        <v>2200</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2201</v>
      </c>
      <c r="V69" s="849"/>
      <c r="W69" s="849"/>
      <c r="X69" s="849"/>
      <c r="Y69" s="1006"/>
      <c r="Z69" s="852"/>
      <c r="AA69" s="855"/>
      <c r="AB69" s="852"/>
      <c r="AC69" s="852"/>
      <c r="AD69" s="852"/>
    </row>
    <row customHeight="1" ht="27">
      <c r="A70" s="851"/>
      <c r="B70" s="905">
        <v>53</v>
      </c>
      <c r="C70" s="849"/>
      <c r="D70" s="973"/>
      <c r="E70" s="849" t="s">
        <v>2185</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94</v>
      </c>
      <c r="R70" s="963"/>
      <c r="S70" s="963"/>
      <c r="T70" s="849"/>
      <c r="U70" s="849"/>
      <c r="V70" s="849" t="s">
        <v>2202</v>
      </c>
      <c r="W70" s="849"/>
      <c r="X70" s="849"/>
      <c r="Y70" s="1006"/>
      <c r="Z70" s="852"/>
      <c r="AA70" s="855"/>
      <c r="AB70" s="852"/>
      <c r="AC70" s="852"/>
      <c r="AD70" s="852"/>
    </row>
    <row customHeight="1" ht="36">
      <c r="A71" s="851"/>
      <c r="B71" s="905">
        <v>54</v>
      </c>
      <c r="C71" s="849"/>
      <c r="D71" s="973"/>
      <c r="E71" s="849" t="s">
        <v>2187</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114</v>
      </c>
      <c r="R71" s="963"/>
      <c r="S71" s="963"/>
      <c r="T71" s="849"/>
      <c r="U71" s="849"/>
      <c r="V71" s="849" t="s">
        <v>2203</v>
      </c>
      <c r="W71" s="849"/>
      <c r="X71" s="849"/>
      <c r="Y71" s="1006"/>
      <c r="Z71" s="852"/>
      <c r="AA71" s="855"/>
      <c r="AB71" s="852"/>
      <c r="AC71" s="852"/>
      <c r="AD71" s="852"/>
    </row>
    <row customHeight="1" ht="27">
      <c r="A72" s="851"/>
      <c r="B72" s="905">
        <v>55</v>
      </c>
      <c r="C72" s="849"/>
      <c r="D72" s="973"/>
      <c r="E72" s="849" t="s">
        <v>2189</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150</v>
      </c>
      <c r="R72" s="963"/>
      <c r="S72" s="963"/>
      <c r="T72" s="849"/>
      <c r="U72" s="849"/>
      <c r="V72" s="849" t="s">
        <v>2204</v>
      </c>
      <c r="W72" s="849"/>
      <c r="X72" s="849"/>
      <c r="Y72" s="1006"/>
      <c r="Z72" s="852"/>
      <c r="AA72" s="855"/>
      <c r="AB72" s="852"/>
      <c r="AC72" s="852"/>
      <c r="AD72" s="852"/>
    </row>
    <row customHeight="1" ht="36">
      <c r="A73" s="851"/>
      <c r="B73" s="905">
        <v>56</v>
      </c>
      <c r="C73" s="849"/>
      <c r="D73" s="973"/>
      <c r="E73" s="849" t="s">
        <v>2191</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2205</v>
      </c>
      <c r="W73" s="849"/>
      <c r="X73" s="849"/>
      <c r="Y73" s="1006"/>
      <c r="Z73" s="852"/>
      <c r="AA73" s="855"/>
      <c r="AB73" s="852"/>
      <c r="AC73" s="852"/>
      <c r="AD73" s="852"/>
    </row>
    <row customHeight="1" ht="18">
      <c r="A74" s="851"/>
      <c r="B74" s="905">
        <v>57</v>
      </c>
      <c r="C74" s="849"/>
      <c r="D74" s="973"/>
      <c r="E74" s="849" t="s">
        <v>2200</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2206</v>
      </c>
      <c r="W74" s="849"/>
      <c r="X74" s="849"/>
      <c r="Y74" s="1006"/>
      <c r="Z74" s="852"/>
      <c r="AA74" s="855"/>
      <c r="AB74" s="852"/>
      <c r="AC74" s="852"/>
      <c r="AD74" s="852"/>
    </row>
    <row customHeight="1" ht="18">
      <c r="A75" s="851"/>
      <c r="B75" s="905">
        <v>58</v>
      </c>
      <c r="C75" s="849"/>
      <c r="D75" s="973"/>
      <c r="E75" s="849"/>
      <c r="F75" s="849" t="s">
        <v>2185</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94</v>
      </c>
      <c r="S75" s="963"/>
      <c r="T75" s="849"/>
      <c r="U75" s="849"/>
      <c r="V75" s="849"/>
      <c r="W75" s="849" t="s">
        <v>2207</v>
      </c>
      <c r="X75" s="849"/>
      <c r="Y75" s="1006"/>
      <c r="Z75" s="852"/>
      <c r="AA75" s="855"/>
      <c r="AB75" s="852"/>
      <c r="AC75" s="852"/>
      <c r="AD75" s="852"/>
    </row>
    <row customHeight="1" ht="36">
      <c r="A76" s="851"/>
      <c r="B76" s="905">
        <v>59</v>
      </c>
      <c r="C76" s="849"/>
      <c r="D76" s="973"/>
      <c r="E76" s="849"/>
      <c r="F76" s="849" t="s">
        <v>2187</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114</v>
      </c>
      <c r="S76" s="963"/>
      <c r="T76" s="849"/>
      <c r="U76" s="849"/>
      <c r="V76" s="849"/>
      <c r="W76" s="849" t="s">
        <v>2208</v>
      </c>
      <c r="X76" s="849"/>
      <c r="Y76" s="1006"/>
      <c r="Z76" s="852"/>
      <c r="AA76" s="855"/>
      <c r="AB76" s="852"/>
      <c r="AC76" s="852"/>
      <c r="AD76" s="852"/>
    </row>
    <row customHeight="1" ht="18">
      <c r="A77" s="851"/>
      <c r="B77" s="905">
        <v>60</v>
      </c>
      <c r="C77" s="849"/>
      <c r="D77" s="973"/>
      <c r="E77" s="849"/>
      <c r="F77" s="849" t="s">
        <v>2189</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2209</v>
      </c>
      <c r="X77" s="849"/>
      <c r="Y77" s="1006"/>
      <c r="Z77" s="852"/>
      <c r="AA77" s="855"/>
      <c r="AB77" s="852"/>
      <c r="AC77" s="852"/>
      <c r="AD77" s="852"/>
    </row>
    <row customHeight="1" ht="72">
      <c r="A78" s="851"/>
      <c r="B78" s="905">
        <v>61</v>
      </c>
      <c r="C78" s="849" t="s">
        <v>2185</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94</v>
      </c>
      <c r="P78" s="963"/>
      <c r="Q78" s="963"/>
      <c r="R78" s="963"/>
      <c r="S78" s="963"/>
      <c r="T78" s="849" t="s">
        <v>659</v>
      </c>
      <c r="U78" s="849"/>
      <c r="V78" s="849"/>
      <c r="W78" s="849"/>
      <c r="X78" s="849"/>
      <c r="Y78" s="1006"/>
      <c r="Z78" s="852" t="s">
        <v>2210</v>
      </c>
      <c r="AA78" s="855"/>
      <c r="AB78" s="852"/>
      <c r="AC78" s="852"/>
      <c r="AD78" s="852"/>
    </row>
    <row customHeight="1" ht="36">
      <c r="A79" s="851"/>
      <c r="B79" s="905">
        <v>62</v>
      </c>
      <c r="C79" s="849" t="s">
        <v>2187</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114</v>
      </c>
      <c r="P79" s="963"/>
      <c r="Q79" s="963"/>
      <c r="R79" s="963"/>
      <c r="S79" s="963"/>
      <c r="T79" s="849" t="s">
        <v>2211</v>
      </c>
      <c r="U79" s="849"/>
      <c r="V79" s="849"/>
      <c r="W79" s="849"/>
      <c r="X79" s="849"/>
      <c r="Y79" s="1006"/>
      <c r="Z79" s="852" t="s">
        <v>2212</v>
      </c>
      <c r="AA79" s="855"/>
      <c r="AB79" s="852"/>
      <c r="AC79" s="852"/>
      <c r="AD79" s="852"/>
    </row>
    <row customHeight="1" ht="45">
      <c r="A80" s="851"/>
      <c r="B80" s="905">
        <v>63</v>
      </c>
      <c r="C80" s="849" t="s">
        <v>2189</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150</v>
      </c>
      <c r="P80" s="963"/>
      <c r="Q80" s="963"/>
      <c r="R80" s="963"/>
      <c r="S80" s="963"/>
      <c r="T80" s="849" t="s">
        <v>2213</v>
      </c>
      <c r="U80" s="849"/>
      <c r="V80" s="849"/>
      <c r="W80" s="849"/>
      <c r="X80" s="849"/>
      <c r="Y80" s="1006"/>
      <c r="Z80" s="852" t="s">
        <v>2214</v>
      </c>
      <c r="AA80" s="855"/>
      <c r="AB80" s="852"/>
      <c r="AC80" s="852"/>
      <c r="AD80" s="852"/>
    </row>
    <row customHeight="1" ht="36">
      <c r="A81" s="851"/>
      <c r="B81" s="905">
        <v>64</v>
      </c>
      <c r="C81" s="849" t="s">
        <v>2191</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2097</v>
      </c>
      <c r="P81" s="963"/>
      <c r="Q81" s="963"/>
      <c r="R81" s="963"/>
      <c r="S81" s="963"/>
      <c r="T81" s="849" t="s">
        <v>2215</v>
      </c>
      <c r="U81" s="849"/>
      <c r="V81" s="849"/>
      <c r="W81" s="849"/>
      <c r="X81" s="849"/>
      <c r="Y81" s="1006"/>
      <c r="Z81" s="852" t="s">
        <v>2216</v>
      </c>
      <c r="AA81" s="855"/>
      <c r="AB81" s="852"/>
      <c r="AC81" s="852"/>
      <c r="AD81" s="852"/>
    </row>
    <row customHeight="1" ht="90">
      <c r="A82" s="851"/>
      <c r="B82" s="905">
        <v>65</v>
      </c>
      <c r="C82" s="849" t="s">
        <v>2200</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151</v>
      </c>
      <c r="P82" s="963"/>
      <c r="Q82" s="963"/>
      <c r="R82" s="963"/>
      <c r="S82" s="963"/>
      <c r="T82" s="849" t="s">
        <v>2217</v>
      </c>
      <c r="U82" s="849"/>
      <c r="V82" s="849"/>
      <c r="W82" s="849"/>
      <c r="X82" s="849"/>
      <c r="Y82" s="1006"/>
      <c r="Z82" s="852" t="s">
        <v>2218</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2106</v>
      </c>
      <c r="P83" s="963"/>
      <c r="Q83" s="963"/>
      <c r="R83" s="963"/>
      <c r="S83" s="963"/>
      <c r="T83" s="849" t="s">
        <v>2219</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2220</v>
      </c>
      <c r="P84" s="963"/>
      <c r="Q84" s="963"/>
      <c r="R84" s="963"/>
      <c r="S84" s="963"/>
      <c r="T84" s="849" t="s">
        <v>2221</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2110</v>
      </c>
      <c r="P85" s="963"/>
      <c r="Q85" s="963"/>
      <c r="R85" s="963"/>
      <c r="S85" s="963"/>
      <c r="T85" s="849" t="s">
        <v>2222</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2223</v>
      </c>
      <c r="P86" s="963"/>
      <c r="Q86" s="963"/>
      <c r="R86" s="963"/>
      <c r="S86" s="963"/>
      <c r="T86" s="849" t="s">
        <v>2224</v>
      </c>
      <c r="U86" s="849"/>
      <c r="V86" s="849"/>
      <c r="W86" s="849"/>
      <c r="X86" s="849"/>
      <c r="Y86" s="1006"/>
      <c r="Z86" s="852"/>
      <c r="AA86" s="855"/>
      <c r="AB86" s="852"/>
      <c r="AC86" s="852"/>
      <c r="AD86" s="852"/>
    </row>
    <row customHeight="1" ht="36">
      <c r="A87" s="851"/>
      <c r="B87" s="905">
        <v>70</v>
      </c>
      <c r="C87" s="849" t="s">
        <v>2225</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152</v>
      </c>
      <c r="P87" s="963"/>
      <c r="Q87" s="963"/>
      <c r="R87" s="963"/>
      <c r="S87" s="963"/>
      <c r="T87" s="849" t="s">
        <v>2226</v>
      </c>
      <c r="U87" s="849"/>
      <c r="V87" s="849"/>
      <c r="W87" s="849"/>
      <c r="X87" s="849"/>
      <c r="Y87" s="1006"/>
      <c r="Z87" s="852"/>
      <c r="AA87" s="855"/>
      <c r="AB87" s="852"/>
      <c r="AC87" s="852"/>
      <c r="AD87" s="852"/>
    </row>
    <row customHeight="1" ht="18">
      <c r="A88" s="851"/>
      <c r="B88" s="905">
        <v>71</v>
      </c>
      <c r="C88" s="849" t="s">
        <v>2227</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153</v>
      </c>
      <c r="P88" s="963"/>
      <c r="Q88" s="963"/>
      <c r="R88" s="963"/>
      <c r="S88" s="963"/>
      <c r="T88" s="849" t="s">
        <v>691</v>
      </c>
      <c r="U88" s="849"/>
      <c r="V88" s="849"/>
      <c r="W88" s="849"/>
      <c r="X88" s="849"/>
      <c r="Y88" s="1006"/>
      <c r="Z88" s="852"/>
      <c r="AA88" s="855"/>
      <c r="AB88" s="852"/>
      <c r="AC88" s="852"/>
      <c r="AD88" s="852"/>
    </row>
    <row customHeight="1" ht="18">
      <c r="A89" s="851"/>
      <c r="B89" s="905">
        <v>72</v>
      </c>
      <c r="C89" s="849" t="s">
        <v>2228</v>
      </c>
      <c r="D89" s="973" t="s">
        <v>2225</v>
      </c>
      <c r="E89" s="849" t="s">
        <v>2225</v>
      </c>
      <c r="F89" s="849" t="s">
        <v>2191</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699</v>
      </c>
      <c r="U89" s="849" t="s">
        <v>699</v>
      </c>
      <c r="V89" s="849" t="s">
        <v>699</v>
      </c>
      <c r="W89" s="849" t="s">
        <v>699</v>
      </c>
      <c r="X89" s="849"/>
      <c r="Y89" s="1006"/>
      <c r="Z89" s="852"/>
      <c r="AA89" s="855"/>
      <c r="AB89" s="852"/>
      <c r="AC89" s="852"/>
      <c r="AD89" s="852"/>
    </row>
    <row customHeight="1" ht="27">
      <c r="A90" s="851"/>
      <c r="B90" s="905">
        <v>73</v>
      </c>
      <c r="C90" s="849" t="s">
        <v>2229</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155</v>
      </c>
      <c r="P90" s="963"/>
      <c r="Q90" s="963"/>
      <c r="R90" s="963"/>
      <c r="S90" s="963"/>
      <c r="T90" s="849" t="s">
        <v>701</v>
      </c>
      <c r="U90" s="849"/>
      <c r="V90" s="849"/>
      <c r="W90" s="849"/>
      <c r="X90" s="849"/>
      <c r="Y90" s="1006"/>
      <c r="Z90" s="852"/>
      <c r="AA90" s="855"/>
      <c r="AB90" s="852"/>
      <c r="AC90" s="852"/>
      <c r="AD90" s="852"/>
    </row>
    <row customHeight="1" ht="18">
      <c r="A91" s="851"/>
      <c r="B91" s="905">
        <v>74</v>
      </c>
      <c r="C91" s="849"/>
      <c r="D91" s="973" t="s">
        <v>2227</v>
      </c>
      <c r="E91" s="849" t="s">
        <v>2227</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154</v>
      </c>
      <c r="Q91" s="963" t="s">
        <v>154</v>
      </c>
      <c r="R91" s="963"/>
      <c r="S91" s="963"/>
      <c r="T91" s="849"/>
      <c r="U91" s="849" t="s">
        <v>2230</v>
      </c>
      <c r="V91" s="849" t="s">
        <v>2230</v>
      </c>
      <c r="W91" s="849"/>
      <c r="X91" s="849"/>
      <c r="Y91" s="1006"/>
      <c r="Z91" s="852"/>
      <c r="AA91" s="855"/>
      <c r="AB91" s="852"/>
      <c r="AC91" s="852"/>
      <c r="AD91" s="852"/>
    </row>
    <row customHeight="1" ht="27">
      <c r="A92" s="851"/>
      <c r="B92" s="905">
        <v>75</v>
      </c>
      <c r="C92" s="849"/>
      <c r="D92" s="973" t="s">
        <v>2228</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2231</v>
      </c>
      <c r="V92" s="849"/>
      <c r="W92" s="849"/>
      <c r="X92" s="849"/>
      <c r="Y92" s="1006"/>
      <c r="Z92" s="852"/>
      <c r="AA92" s="855" t="s">
        <v>2232</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2138</v>
      </c>
      <c r="Q93" s="963"/>
      <c r="R93" s="963"/>
      <c r="S93" s="963"/>
      <c r="T93" s="849"/>
      <c r="U93" s="849" t="s">
        <v>2233</v>
      </c>
      <c r="V93" s="849"/>
      <c r="W93" s="849"/>
      <c r="X93" s="849"/>
      <c r="Y93" s="1006"/>
      <c r="Z93" s="852"/>
      <c r="AA93" s="855" t="s">
        <v>2234</v>
      </c>
      <c r="AB93" s="852"/>
      <c r="AC93" s="852"/>
      <c r="AD93" s="852"/>
    </row>
    <row customHeight="1" ht="45">
      <c r="A94" s="851"/>
      <c r="B94" s="905">
        <v>77</v>
      </c>
      <c r="C94" s="849"/>
      <c r="D94" s="973" t="s">
        <v>2229</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100</v>
      </c>
      <c r="Q94" s="963"/>
      <c r="R94" s="963"/>
      <c r="S94" s="963"/>
      <c r="T94" s="849"/>
      <c r="U94" s="849" t="s">
        <v>2235</v>
      </c>
      <c r="V94" s="849"/>
      <c r="W94" s="849"/>
      <c r="X94" s="849"/>
      <c r="Y94" s="1006"/>
      <c r="Z94" s="852"/>
      <c r="AA94" s="855" t="s">
        <v>2236</v>
      </c>
      <c r="AB94" s="852"/>
      <c r="AC94" s="852"/>
      <c r="AD94" s="852"/>
    </row>
    <row customHeight="1" ht="99">
      <c r="A95" s="851"/>
      <c r="B95" s="905">
        <v>78</v>
      </c>
      <c r="C95" s="849" t="s">
        <v>2237</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100</v>
      </c>
      <c r="P95" s="963"/>
      <c r="Q95" s="963"/>
      <c r="R95" s="963"/>
      <c r="S95" s="963"/>
      <c r="T95" s="849" t="s">
        <v>2238</v>
      </c>
      <c r="U95" s="849"/>
      <c r="V95" s="849"/>
      <c r="W95" s="849"/>
      <c r="X95" s="849"/>
      <c r="Y95" s="1006"/>
      <c r="Z95" s="852"/>
      <c r="AA95" s="855"/>
      <c r="AB95" s="852"/>
      <c r="AC95" s="852"/>
      <c r="AD95" s="852"/>
    </row>
    <row customHeight="1" ht="99">
      <c r="A96" s="851"/>
      <c r="B96" s="905">
        <v>79</v>
      </c>
      <c r="C96" s="849" t="s">
        <v>1172</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1497</v>
      </c>
      <c r="P96" s="963"/>
      <c r="Q96" s="963"/>
      <c r="R96" s="963"/>
      <c r="S96" s="963"/>
      <c r="T96" s="849" t="s">
        <v>2239</v>
      </c>
      <c r="U96" s="849"/>
      <c r="V96" s="849"/>
      <c r="W96" s="849"/>
      <c r="X96" s="849"/>
      <c r="Y96" s="1006"/>
      <c r="Z96" s="852" t="s">
        <v>2240</v>
      </c>
      <c r="AA96" s="855"/>
      <c r="AB96" s="852"/>
      <c r="AC96" s="852"/>
      <c r="AD96" s="852"/>
    </row>
    <row customHeight="1" ht="63">
      <c r="A97" s="851"/>
      <c r="B97" s="905">
        <v>80</v>
      </c>
      <c r="C97" s="849" t="s">
        <v>2241</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1509</v>
      </c>
      <c r="P97" s="963"/>
      <c r="Q97" s="963"/>
      <c r="R97" s="963"/>
      <c r="S97" s="963"/>
      <c r="T97" s="849" t="s">
        <v>2242</v>
      </c>
      <c r="U97" s="849"/>
      <c r="V97" s="849"/>
      <c r="W97" s="849"/>
      <c r="X97" s="849"/>
      <c r="Y97" s="1006"/>
      <c r="Z97" s="852" t="s">
        <v>2243</v>
      </c>
      <c r="AA97" s="855"/>
      <c r="AB97" s="852"/>
      <c r="AC97" s="852"/>
      <c r="AD97" s="852"/>
    </row>
    <row customHeight="1" ht="63">
      <c r="A98" s="851"/>
      <c r="B98" s="905">
        <v>81</v>
      </c>
      <c r="C98" s="849" t="s">
        <v>2244</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1523</v>
      </c>
      <c r="P98" s="963"/>
      <c r="Q98" s="963"/>
      <c r="R98" s="963"/>
      <c r="S98" s="963"/>
      <c r="T98" s="849" t="s">
        <v>2245</v>
      </c>
      <c r="U98" s="849"/>
      <c r="V98" s="849"/>
      <c r="W98" s="849"/>
      <c r="X98" s="849"/>
      <c r="Y98" s="1006"/>
      <c r="Z98" s="852" t="s">
        <v>2243</v>
      </c>
      <c r="AA98" s="855"/>
      <c r="AB98" s="852"/>
      <c r="AC98" s="852"/>
      <c r="AD98" s="852"/>
    </row>
    <row customHeight="1" ht="90">
      <c r="A99" s="851"/>
      <c r="B99" s="905">
        <v>82</v>
      </c>
      <c r="C99" s="849" t="s">
        <v>2246</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1535</v>
      </c>
      <c r="P99" s="963"/>
      <c r="Q99" s="963"/>
      <c r="R99" s="963"/>
      <c r="S99" s="963"/>
      <c r="T99" s="849" t="s">
        <v>2247</v>
      </c>
      <c r="U99" s="849"/>
      <c r="V99" s="849"/>
      <c r="W99" s="849"/>
      <c r="X99" s="849"/>
      <c r="Y99" s="1006"/>
      <c r="Z99" s="852" t="s">
        <v>656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2248</v>
      </c>
      <c r="P100" s="963"/>
      <c r="Q100" s="963"/>
      <c r="R100" s="963"/>
      <c r="S100" s="963"/>
      <c r="T100" s="849" t="s">
        <v>2249</v>
      </c>
      <c r="U100" s="849"/>
      <c r="V100" s="849"/>
      <c r="W100" s="849"/>
      <c r="X100" s="849"/>
      <c r="Y100" s="1006"/>
      <c r="Z100" s="852" t="s">
        <v>656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2250</v>
      </c>
      <c r="P101" s="963"/>
      <c r="Q101" s="963"/>
      <c r="R101" s="963"/>
      <c r="S101" s="963"/>
      <c r="T101" s="849" t="s">
        <v>2251</v>
      </c>
      <c r="U101" s="849"/>
      <c r="V101" s="849"/>
      <c r="W101" s="849"/>
      <c r="X101" s="849"/>
      <c r="Y101" s="1006"/>
      <c r="Z101" s="852" t="s">
        <v>656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1688</v>
      </c>
      <c r="B148" s="851"/>
      <c r="C148" s="849" t="s">
        <v>2252</v>
      </c>
      <c r="D148" s="849" t="s">
        <v>1591</v>
      </c>
      <c r="E148" s="849" t="s">
        <v>1690</v>
      </c>
      <c r="F148" s="849" t="s">
        <v>2253</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2254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2255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1692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FD1FA-B961-BEA1-E40D-0.1790CCE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2256</v>
      </c>
      <c r="M5" s="2609"/>
      <c r="N5" s="2609"/>
      <c r="O5" s="2609"/>
      <c r="P5" s="2609"/>
      <c r="Q5" s="2609"/>
      <c r="R5" s="2609"/>
      <c r="S5" s="2609"/>
      <c r="T5" s="2609"/>
      <c r="U5" s="2609"/>
      <c r="V5" s="1249"/>
      <c r="AD5" s="1161">
        <v>64</v>
      </c>
    </row>
    <row customHeight="1" ht="14.699999999999998">
      <c r="J6" s="382"/>
      <c r="K6" s="382"/>
      <c r="L6" s="2610" t="str">
        <f>IF(org=0,"Не определено",org)</f>
        <v>ИМУП «ПОСЖИЛКОМСЕРВИС»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445</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446</v>
      </c>
      <c r="N10" s="310"/>
      <c r="O10" s="2257" t="str">
        <f>IF(TITLE_NUMBER_PR_CHANGE="",IF(TITLE_NUMBER_PR="","",TITLE_NUMBER_PR),TITLE_NUMBER_PR_CHANGE)</f>
        <v>б/н</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449</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325</v>
      </c>
      <c r="M14" s="2133"/>
      <c r="N14" s="2133"/>
      <c r="O14" s="2133"/>
      <c r="P14" s="2133"/>
      <c r="Q14" s="2133"/>
      <c r="R14" s="2133"/>
      <c r="S14" s="2133"/>
      <c r="T14" s="2133"/>
      <c r="U14" s="2133"/>
      <c r="V14" s="2133"/>
      <c r="W14" s="2133"/>
      <c r="X14" s="2133" t="s">
        <v>326</v>
      </c>
      <c r="AD14" s="1161">
        <v>14</v>
      </c>
    </row>
    <row customHeight="1" ht="14.699999999999998">
      <c r="J15" s="382"/>
      <c r="K15" s="382"/>
      <c r="L15" s="2279" t="s">
        <v>89</v>
      </c>
      <c r="M15" s="2215" t="s">
        <v>450</v>
      </c>
      <c r="N15" s="307"/>
      <c r="O15" s="2280" t="s">
        <v>2257</v>
      </c>
      <c r="P15" s="2281"/>
      <c r="Q15" s="2281"/>
      <c r="R15" s="2281"/>
      <c r="S15" s="2281"/>
      <c r="T15" s="2281"/>
      <c r="U15" s="2282"/>
      <c r="V15" s="2283" t="s">
        <v>452</v>
      </c>
      <c r="W15" s="2286" t="s">
        <v>1169</v>
      </c>
      <c r="X15" s="2133"/>
      <c r="AD15" s="1161">
        <v>14</v>
      </c>
    </row>
    <row customHeight="1" ht="35.699999999999996">
      <c r="J16" s="382"/>
      <c r="K16" s="382"/>
      <c r="L16" s="2279"/>
      <c r="M16" s="2215"/>
      <c r="N16" s="1037"/>
      <c r="O16" s="2266" t="s">
        <v>455</v>
      </c>
      <c r="P16" s="2266" t="s">
        <v>456</v>
      </c>
      <c r="Q16" s="2268" t="s">
        <v>457</v>
      </c>
      <c r="R16" s="2269"/>
      <c r="S16" s="2268" t="s">
        <v>470</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466</v>
      </c>
      <c r="R17" s="1228" t="s">
        <v>467</v>
      </c>
      <c r="S17" s="1298" t="s">
        <v>468</v>
      </c>
      <c r="T17" s="2276" t="s">
        <v>469</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111</v>
      </c>
      <c r="M18" s="1261" t="s">
        <v>112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194</v>
      </c>
      <c r="B19" s="1369" t="s">
        <v>195</v>
      </c>
      <c r="C19" s="1369" t="s">
        <v>196</v>
      </c>
      <c r="D19" s="1369" t="s">
        <v>197</v>
      </c>
      <c r="E19" s="1369"/>
      <c r="F19" s="1371"/>
      <c r="G19" s="1371"/>
      <c r="H19" s="1371"/>
      <c r="I19" s="367"/>
      <c r="J19" s="366"/>
      <c r="K19" s="361"/>
      <c r="L19" s="1299">
        <f>INDEX(PT_DIFFERENTIATION_NUM_NTAR,MATCH(A19,PT_DIFFERENTIATION_NTAR_ID,0))</f>
        <v>1</v>
      </c>
      <c r="M19" s="304" t="s">
        <v>125</v>
      </c>
      <c r="N19" s="306"/>
      <c r="O19" s="2612" t="str">
        <f>INDEX(PT_DIFFERENTIATION_NTAR,MATCH(A19,PT_DIFFERENTIATION_NTAR_ID,0))</f>
        <v>Тариф на теплоноситель, поставляемый потребителям
</v>
      </c>
      <c r="P19" s="2612"/>
      <c r="Q19" s="2612"/>
      <c r="R19" s="2612"/>
      <c r="S19" s="2612"/>
      <c r="T19" s="2612"/>
      <c r="U19" s="2612"/>
      <c r="V19" s="2612"/>
      <c r="W19" s="2612"/>
      <c r="X19" s="1264" t="s">
        <v>421</v>
      </c>
      <c r="Z19" s="506"/>
      <c r="AA19" s="506" t="str">
        <f>IF(M19="","",M19)</f>
        <v>Наименование тарифа</v>
      </c>
      <c r="AB19" s="506"/>
      <c r="AC19" s="506"/>
      <c r="AD19" s="1161">
        <v>20</v>
      </c>
    </row>
    <row customHeight="1" ht="21">
      <c r="A20" s="1369" t="s">
        <v>194</v>
      </c>
      <c r="B20" s="1369" t="s">
        <v>195</v>
      </c>
      <c r="C20" s="1369" t="s">
        <v>196</v>
      </c>
      <c r="D20" s="1369" t="s">
        <v>197</v>
      </c>
      <c r="E20" s="1369"/>
      <c r="F20" s="1371"/>
      <c r="G20" s="1371"/>
      <c r="H20" s="1371"/>
      <c r="I20" s="1296"/>
      <c r="J20" s="358"/>
      <c r="K20" s="359"/>
      <c r="L20" s="1299" t="str">
        <f>INDEX(PT_DIFFERENTIATION_NUM_TER,MATCH(B19,PT_DIFFERENTIATION_TER_ID,0))</f>
        <v>1.1</v>
      </c>
      <c r="M20" s="314" t="s">
        <v>422</v>
      </c>
      <c r="N20" s="306"/>
      <c r="O20" s="2612" t="str">
        <f>INDEX(PT_DIFFERENTIATION_TER,MATCH(B19,PT_DIFFERENTIATION_TER_ID,0))</f>
        <v>Территория 1</v>
      </c>
      <c r="P20" s="2612"/>
      <c r="Q20" s="2612"/>
      <c r="R20" s="2612"/>
      <c r="S20" s="2612"/>
      <c r="T20" s="2612"/>
      <c r="U20" s="2612"/>
      <c r="V20" s="2612"/>
      <c r="W20" s="2612"/>
      <c r="X20" s="1264" t="s">
        <v>423</v>
      </c>
      <c r="Z20" s="506"/>
      <c r="AA20" s="506" t="str">
        <f>IF(M20="","",M20)</f>
        <v>Территория действия тарифа</v>
      </c>
      <c r="AB20" s="506"/>
      <c r="AC20" s="506"/>
      <c r="AD20" s="1161">
        <v>20</v>
      </c>
    </row>
    <row customHeight="1" ht="24">
      <c r="A21" s="1369" t="s">
        <v>194</v>
      </c>
      <c r="B21" s="1369" t="s">
        <v>195</v>
      </c>
      <c r="C21" s="1369" t="s">
        <v>196</v>
      </c>
      <c r="D21" s="1369" t="s">
        <v>197</v>
      </c>
      <c r="E21" s="1369"/>
      <c r="F21" s="1371"/>
      <c r="G21" s="1371"/>
      <c r="H21" s="1371"/>
      <c r="I21" s="360"/>
      <c r="J21" s="358"/>
      <c r="K21" s="359"/>
      <c r="L21" s="1299" t="str">
        <f>INDEX(PT_DIFFERENTIATION_NUM_CS,MATCH(C19,PT_DIFFERENTIATION_CS_ID,0))</f>
        <v>1.1.1</v>
      </c>
      <c r="M21" s="315" t="s">
        <v>424</v>
      </c>
      <c r="N21" s="306"/>
      <c r="O21" s="2612" t="str">
        <f>INDEX(PT_DIFFERENTIATION_CS,MATCH(C19,PT_DIFFERENTIATION_CS_ID,0))</f>
        <v>без дифференциации</v>
      </c>
      <c r="P21" s="2612"/>
      <c r="Q21" s="2612"/>
      <c r="R21" s="2612"/>
      <c r="S21" s="2612"/>
      <c r="T21" s="2612"/>
      <c r="U21" s="2612"/>
      <c r="V21" s="2612"/>
      <c r="W21" s="2612"/>
      <c r="X21" s="1264" t="s">
        <v>425</v>
      </c>
      <c r="Z21" s="506"/>
      <c r="AA21" s="506" t="str">
        <f>IF(M21="","",M21)</f>
        <v>Наименование системы теплоснабжения </v>
      </c>
      <c r="AB21" s="506"/>
      <c r="AC21" s="506"/>
      <c r="AD21" s="1161">
        <v>23</v>
      </c>
    </row>
    <row customHeight="1" ht="21">
      <c r="A22" s="1369" t="s">
        <v>194</v>
      </c>
      <c r="B22" s="1369" t="s">
        <v>195</v>
      </c>
      <c r="C22" s="1369" t="s">
        <v>196</v>
      </c>
      <c r="D22" s="1369" t="s">
        <v>197</v>
      </c>
      <c r="E22" s="1369"/>
      <c r="F22" s="1371"/>
      <c r="G22" s="1371"/>
      <c r="H22" s="1371"/>
      <c r="I22" s="360"/>
      <c r="J22" s="358"/>
      <c r="K22" s="359"/>
      <c r="L22" s="1299" t="str">
        <f>INDEX(PT_DIFFERENTIATION_NUM_IST_TE,MATCH(D19,PT_DIFFERENTIATION_IST_TE_ID,0))</f>
        <v>1.1.1.1</v>
      </c>
      <c r="M22" s="316" t="s">
        <v>426</v>
      </c>
      <c r="N22" s="306"/>
      <c r="O22" s="2612" t="str">
        <f>INDEX(PT_DIFFERENTIATION_IST_TE,MATCH(D19,PT_DIFFERENTIATION_IST_TE_ID,0))</f>
        <v>без дифференциации</v>
      </c>
      <c r="P22" s="2612"/>
      <c r="Q22" s="2612"/>
      <c r="R22" s="2612"/>
      <c r="S22" s="2612"/>
      <c r="T22" s="2612"/>
      <c r="U22" s="2612"/>
      <c r="V22" s="2612"/>
      <c r="W22" s="2612"/>
      <c r="X22" s="1264" t="s">
        <v>427</v>
      </c>
      <c r="Z22" s="506"/>
      <c r="AA22" s="506" t="str">
        <f>IF(M22="","",M22)</f>
        <v>Источник тепловой энергии  </v>
      </c>
      <c r="AB22" s="506"/>
      <c r="AC22" s="506"/>
      <c r="AD22" s="1161">
        <v>20</v>
      </c>
    </row>
    <row customHeight="1" ht="96.75">
      <c r="A23" s="1369" t="s">
        <v>194</v>
      </c>
      <c r="B23" s="1369" t="s">
        <v>195</v>
      </c>
      <c r="C23" s="1369" t="s">
        <v>196</v>
      </c>
      <c r="D23" s="1369" t="s">
        <v>197</v>
      </c>
      <c r="E23" s="1369"/>
      <c r="F23" s="2613" t="str">
        <f>L22&amp;".1"</f>
        <v>1.1.1.1.1</v>
      </c>
      <c r="I23" s="2263">
        <v>1</v>
      </c>
      <c r="J23" s="1297"/>
      <c r="K23" s="362"/>
      <c r="L23" s="1299" t="str">
        <f>$F$23</f>
        <v>1.1.1.1.1</v>
      </c>
      <c r="M23" s="291" t="s">
        <v>429</v>
      </c>
      <c r="N23" s="306"/>
      <c r="O23" s="2311"/>
      <c r="P23" s="2311"/>
      <c r="Q23" s="2311"/>
      <c r="R23" s="2311"/>
      <c r="S23" s="2311"/>
      <c r="T23" s="2311"/>
      <c r="U23" s="2311"/>
      <c r="V23" s="2311"/>
      <c r="W23" s="2311"/>
      <c r="X23" s="1264" t="s">
        <v>430</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194</v>
      </c>
      <c r="B24" s="1369" t="s">
        <v>195</v>
      </c>
      <c r="C24" s="1369" t="s">
        <v>196</v>
      </c>
      <c r="D24" s="1369" t="s">
        <v>197</v>
      </c>
      <c r="E24" s="1369"/>
      <c r="F24" s="2613"/>
      <c r="G24" s="2223" t="str">
        <f>F23&amp;".1"</f>
        <v>1.1.1.1.1.1</v>
      </c>
      <c r="I24" s="2263"/>
      <c r="J24" s="2263">
        <v>1</v>
      </c>
      <c r="K24" s="363"/>
      <c r="L24" s="1299" t="str">
        <f>$G$24</f>
        <v>1.1.1.1.1.1</v>
      </c>
      <c r="M24" s="292" t="s">
        <v>432</v>
      </c>
      <c r="N24" s="306"/>
      <c r="O24" s="2251"/>
      <c r="P24" s="2252"/>
      <c r="Q24" s="2252"/>
      <c r="R24" s="2252"/>
      <c r="S24" s="2252"/>
      <c r="T24" s="2252"/>
      <c r="U24" s="2252"/>
      <c r="V24" s="2252"/>
      <c r="W24" s="2253"/>
      <c r="X24" s="1264" t="s">
        <v>433</v>
      </c>
      <c r="Z24" s="506"/>
      <c r="AA24" s="506" t="str">
        <f>IF(M24="","",M24)</f>
        <v>Группа потребителей</v>
      </c>
      <c r="AB24" s="506"/>
      <c r="AC24" s="506"/>
      <c r="AD24" s="1161">
        <v>82</v>
      </c>
    </row>
    <row customHeight="1" ht="11.549999999999999">
      <c r="A25" s="1369" t="s">
        <v>194</v>
      </c>
      <c r="B25" s="1369" t="s">
        <v>195</v>
      </c>
      <c r="C25" s="1369" t="s">
        <v>196</v>
      </c>
      <c r="D25" s="1369" t="s">
        <v>197</v>
      </c>
      <c r="E25" s="1369"/>
      <c r="F25" s="2613"/>
      <c r="G25" s="2223"/>
      <c r="H25" s="2223" t="str">
        <f>G24&amp;".1"</f>
        <v>1.1.1.1.1.1.1</v>
      </c>
      <c r="I25" s="2263"/>
      <c r="J25" s="2263"/>
      <c r="K25" s="363">
        <v>1</v>
      </c>
      <c r="L25" s="1299" t="str">
        <f>$H$25</f>
        <v>1.1.1.1.1.1.1</v>
      </c>
      <c r="M25" s="1353"/>
      <c r="N25" s="306"/>
      <c r="O25" s="757"/>
      <c r="P25" s="331"/>
      <c r="Q25" s="757"/>
      <c r="R25" s="1263"/>
      <c r="S25" s="2608"/>
      <c r="T25" s="2113" t="s">
        <v>67</v>
      </c>
      <c r="U25" s="2608"/>
      <c r="V25" s="2113" t="s">
        <v>19</v>
      </c>
      <c r="W25" s="331"/>
      <c r="X25" s="2259" t="s">
        <v>435</v>
      </c>
      <c r="Y25" s="517">
        <f>STRCHECKDATE(O26:W26)</f>
      </c>
      <c r="Z25" s="506"/>
      <c r="AA25" s="506" t="str">
        <f>IF(M25="","",M25)</f>
        <v/>
      </c>
      <c r="AB25" s="506"/>
      <c r="AC25" s="506"/>
      <c r="AD25" s="1161">
        <v>11</v>
      </c>
    </row>
    <row customHeight="1" ht="11.549999999999999">
      <c r="A26" s="1369" t="s">
        <v>194</v>
      </c>
      <c r="B26" s="1369" t="s">
        <v>195</v>
      </c>
      <c r="C26" s="1369" t="s">
        <v>196</v>
      </c>
      <c r="D26" s="1369" t="s">
        <v>197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194</v>
      </c>
      <c r="B27" s="1369" t="s">
        <v>195</v>
      </c>
      <c r="C27" s="1369" t="s">
        <v>196</v>
      </c>
      <c r="D27" s="1369" t="s">
        <v>197</v>
      </c>
      <c r="E27" s="1369"/>
      <c r="F27" s="2613"/>
      <c r="G27" s="2223"/>
      <c r="I27" s="2263"/>
      <c r="J27" s="2263"/>
      <c r="K27" s="362"/>
      <c r="L27" s="1284"/>
      <c r="M27" s="294" t="s">
        <v>436</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194</v>
      </c>
      <c r="B28" s="1369" t="s">
        <v>195</v>
      </c>
      <c r="C28" s="1369" t="s">
        <v>196</v>
      </c>
      <c r="D28" s="1369" t="s">
        <v>197</v>
      </c>
      <c r="E28" s="1369"/>
      <c r="F28" s="2613"/>
      <c r="I28" s="2263"/>
      <c r="J28" s="1297"/>
      <c r="K28" s="362"/>
      <c r="L28" s="1284"/>
      <c r="M28" s="293" t="s">
        <v>437</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194</v>
      </c>
      <c r="B29" s="1369" t="s">
        <v>195</v>
      </c>
      <c r="C29" s="1369" t="s">
        <v>196</v>
      </c>
      <c r="D29" s="1369" t="s">
        <v>197</v>
      </c>
      <c r="E29" s="1369"/>
      <c r="F29" s="1371"/>
      <c r="G29" s="1371"/>
      <c r="H29" s="543"/>
      <c r="I29" s="366"/>
      <c r="J29" s="381"/>
      <c r="K29" s="361"/>
      <c r="L29" s="1284"/>
      <c r="M29" s="371" t="s">
        <v>438</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194</v>
      </c>
      <c r="B30" s="1369" t="s">
        <v>195</v>
      </c>
      <c r="C30" s="1369" t="s">
        <v>196</v>
      </c>
      <c r="D30" s="1369"/>
      <c r="E30" s="1369" t="s">
        <v>611</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194</v>
      </c>
      <c r="B31" s="1369" t="s">
        <v>195</v>
      </c>
      <c r="C31" s="1369"/>
      <c r="D31" s="1369"/>
      <c r="E31" s="1369" t="s">
        <v>2258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2259</v>
      </c>
      <c r="B32" s="1369"/>
      <c r="C32" s="1369"/>
      <c r="D32" s="1369"/>
      <c r="E32" s="1369" t="s">
        <v>106</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189</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828</v>
      </c>
      <c r="M35" s="2291" t="s">
        <v>2260</v>
      </c>
      <c r="N35" s="2291"/>
      <c r="O35" s="2291"/>
      <c r="P35" s="2291"/>
      <c r="Q35" s="2291"/>
      <c r="R35" s="2291"/>
      <c r="S35" s="2291"/>
      <c r="T35" s="2291"/>
      <c r="U35" s="2291"/>
      <c r="V35" s="2291"/>
      <c r="W35" s="2291"/>
      <c r="X35" s="2291"/>
      <c r="AD35" s="1161">
        <v>27</v>
      </c>
    </row>
    <row customHeight="1" ht="109.19999999999999">
      <c r="H36" s="543"/>
      <c r="I36" s="1309"/>
      <c r="M36" s="2291" t="s">
        <v>2261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83</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24CB-0E2D-6B45-B52E-0.AB4EC8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DABF3-9B47-EC5E-D915-0.0260B3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187D8-5394-DA2F-AFD6-0.DDD436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72C48-E8A3-C6B5-BC7E-0.1FE931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23496-767D-CA76-78E9-0.9F9D7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DFEAD-5975-4191-191E-0.D10AEA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324</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ИМУП «ПОСЖИЛКОМСЕРВИС»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325</v>
      </c>
      <c r="E8" s="2211"/>
      <c r="F8" s="2211"/>
      <c r="G8" s="2214" t="s">
        <v>326</v>
      </c>
      <c r="J8" s="461">
        <v>11</v>
      </c>
    </row>
    <row customHeight="1" ht="11.549999999999999">
      <c r="A9" s="463"/>
      <c r="B9" s="508"/>
      <c r="C9" s="463"/>
      <c r="D9" s="478" t="s">
        <v>89</v>
      </c>
      <c r="E9" s="452" t="s">
        <v>327</v>
      </c>
      <c r="F9" s="452" t="s">
        <v>328</v>
      </c>
      <c r="G9" s="2215"/>
      <c r="J9" s="461">
        <v>11</v>
      </c>
    </row>
    <row customHeight="1" ht="12" hidden="1">
      <c r="A10" s="463"/>
      <c r="B10" s="508"/>
      <c r="C10" s="463"/>
      <c r="D10" s="470"/>
      <c r="E10" s="470"/>
      <c r="F10" s="470"/>
      <c r="G10" s="470"/>
      <c r="J10" s="461">
        <v>0</v>
      </c>
    </row>
    <row customHeight="1" ht="22.5" hidden="1">
      <c r="A11" s="463"/>
      <c r="B11" s="508"/>
      <c r="C11" s="463"/>
      <c r="D11" s="1015" t="s">
        <v>111</v>
      </c>
      <c r="E11" s="1018" t="s">
        <v>329</v>
      </c>
      <c r="F11" s="1017" t="str">
        <f>IF(region_name="","",region_name)</f>
        <v>Ненецкий автономный округ</v>
      </c>
      <c r="G11" s="1018" t="s">
        <v>330</v>
      </c>
      <c r="H11" s="481"/>
      <c r="J11" s="461">
        <v>0</v>
      </c>
    </row>
    <row customHeight="1" ht="22.5" hidden="1">
      <c r="A12" s="463"/>
      <c r="B12" s="508"/>
      <c r="C12" s="463"/>
      <c r="D12" s="451" t="s">
        <v>111</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331</v>
      </c>
      <c r="G12" s="480"/>
      <c r="H12" s="481"/>
      <c r="J12" s="461">
        <v>0</v>
      </c>
    </row>
    <row customHeight="1" ht="23.25">
      <c r="A13" s="463"/>
      <c r="B13" s="508"/>
      <c r="C13" s="463"/>
      <c r="D13" s="451" t="s">
        <v>111</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332</v>
      </c>
      <c r="E14" s="1016" t="s">
        <v>333</v>
      </c>
      <c r="F14" s="1017" t="str">
        <f>IF(inn="","",inn)</f>
        <v>2983013920</v>
      </c>
      <c r="G14" s="1018" t="s">
        <v>334</v>
      </c>
      <c r="H14" s="481"/>
      <c r="J14" s="461">
        <v>0</v>
      </c>
    </row>
    <row customHeight="1" ht="22.5" hidden="1">
      <c r="A15" s="463"/>
      <c r="B15" s="508"/>
      <c r="C15" s="463"/>
      <c r="D15" s="1015" t="s">
        <v>335</v>
      </c>
      <c r="E15" s="1016" t="s">
        <v>336</v>
      </c>
      <c r="F15" s="1017" t="str">
        <f>IF(kpp="","",kpp)</f>
        <v>298301001</v>
      </c>
      <c r="G15" s="1018" t="s">
        <v>337</v>
      </c>
      <c r="H15" s="481"/>
      <c r="J15" s="461">
        <v>0</v>
      </c>
    </row>
    <row customHeight="1" ht="39">
      <c r="A16" s="463"/>
      <c r="B16" s="508"/>
      <c r="C16" s="463"/>
      <c r="D16" s="451" t="s">
        <v>112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91</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338</v>
      </c>
      <c r="B19" s="508"/>
      <c r="C19" s="2219"/>
      <c r="D19" s="451" t="str">
        <f>A19</f>
        <v>5.1</v>
      </c>
      <c r="E19" s="448" t="s">
        <v>339</v>
      </c>
      <c r="F19" s="449" t="s">
        <v>331</v>
      </c>
      <c r="G19" s="450" t="s">
        <v>340</v>
      </c>
      <c r="H19" s="481"/>
      <c r="I19" s="858"/>
      <c r="J19" s="461">
        <v>0</v>
      </c>
    </row>
    <row customHeight="1" ht="24" hidden="1">
      <c r="A20" s="2208"/>
      <c r="B20" s="508"/>
      <c r="C20" s="2219"/>
      <c r="D20" s="446" t="str">
        <f>D19&amp;".1"</f>
        <v>5.1.1</v>
      </c>
      <c r="E20" s="445" t="s">
        <v>341</v>
      </c>
      <c r="F20" s="887" t="s">
        <v>28</v>
      </c>
      <c r="G20" s="480"/>
      <c r="H20" s="481"/>
      <c r="I20" s="858"/>
      <c r="J20" s="461">
        <v>0</v>
      </c>
    </row>
    <row customHeight="1" ht="22.5" hidden="1">
      <c r="A21" s="2208"/>
      <c r="B21" s="508"/>
      <c r="C21" s="2219"/>
      <c r="D21" s="446" t="str">
        <f>D19&amp;".2"</f>
        <v>5.1.2</v>
      </c>
      <c r="E21" s="445" t="s">
        <v>342</v>
      </c>
      <c r="F21" s="1739" t="s">
        <v>28</v>
      </c>
      <c r="G21" s="450" t="s">
        <v>343</v>
      </c>
      <c r="H21" s="481"/>
      <c r="I21" s="858"/>
      <c r="J21" s="461">
        <v>0</v>
      </c>
    </row>
    <row customHeight="1" ht="22.5" hidden="1">
      <c r="A22" s="2208"/>
      <c r="B22" s="508"/>
      <c r="C22" s="2219"/>
      <c r="D22" s="446" t="str">
        <f>D19&amp;".3"</f>
        <v>5.1.3</v>
      </c>
      <c r="E22" s="445" t="s">
        <v>344</v>
      </c>
      <c r="F22" s="887" t="s">
        <v>28</v>
      </c>
      <c r="G22" s="480"/>
      <c r="H22" s="481"/>
      <c r="I22" s="858"/>
      <c r="J22" s="461">
        <v>0</v>
      </c>
    </row>
    <row customHeight="1" ht="22.5" hidden="1">
      <c r="A23" s="2208"/>
      <c r="B23" s="508"/>
      <c r="C23" s="2219"/>
      <c r="D23" s="446" t="str">
        <f>D19&amp;".4"</f>
        <v>5.1.4</v>
      </c>
      <c r="E23" s="445" t="s">
        <v>345</v>
      </c>
      <c r="F23" s="887" t="s">
        <v>28</v>
      </c>
      <c r="G23" s="450" t="s">
        <v>346</v>
      </c>
      <c r="H23" s="481"/>
      <c r="I23" s="858"/>
      <c r="J23" s="461">
        <v>0</v>
      </c>
    </row>
    <row customHeight="1" ht="22.5" hidden="1">
      <c r="A24" s="1984"/>
      <c r="B24" s="508"/>
      <c r="C24" s="498"/>
      <c r="D24" s="473"/>
      <c r="E24" s="1174" t="s">
        <v>347</v>
      </c>
      <c r="F24" s="474"/>
      <c r="G24" s="475"/>
      <c r="H24" s="481"/>
      <c r="I24" s="858"/>
      <c r="J24" s="461">
        <v>0</v>
      </c>
    </row>
    <row s="507" customFormat="1" customHeight="1" ht="24.75" hidden="1">
      <c r="A25" s="463"/>
      <c r="B25" s="508"/>
      <c r="C25" s="508"/>
      <c r="D25" s="1012" t="s">
        <v>91</v>
      </c>
      <c r="E25" s="1014" t="s">
        <v>348</v>
      </c>
      <c r="F25" s="1019" t="s">
        <v>331</v>
      </c>
      <c r="G25" s="1014"/>
      <c r="J25" s="507">
        <v>0</v>
      </c>
    </row>
    <row s="507" customFormat="1" customHeight="1" ht="11.25" hidden="1">
      <c r="A26" s="463"/>
      <c r="B26" s="508"/>
      <c r="C26" s="508"/>
      <c r="D26" s="1012" t="s">
        <v>349</v>
      </c>
      <c r="E26" s="1013" t="s">
        <v>350</v>
      </c>
      <c r="F26" s="1019" t="s">
        <v>331</v>
      </c>
      <c r="G26" s="1014"/>
      <c r="J26" s="507">
        <v>0</v>
      </c>
    </row>
    <row s="507" customFormat="1" customHeight="1" ht="11.25" hidden="1">
      <c r="A27" s="463"/>
      <c r="B27" s="508"/>
      <c r="C27" s="508"/>
      <c r="D27" s="1012" t="s">
        <v>351</v>
      </c>
      <c r="E27" s="1020" t="s">
        <v>352</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353</v>
      </c>
      <c r="E28" s="1020" t="s">
        <v>354</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355</v>
      </c>
      <c r="E29" s="1020" t="s">
        <v>356</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357</v>
      </c>
      <c r="E30" s="1013" t="s">
        <v>358</v>
      </c>
      <c r="F30" s="1021"/>
      <c r="G30" s="1014"/>
      <c r="J30" s="507">
        <v>0</v>
      </c>
    </row>
    <row s="507" customFormat="1" customHeight="1" ht="11.25" hidden="1">
      <c r="A31" s="463"/>
      <c r="B31" s="508"/>
      <c r="C31" s="508"/>
      <c r="D31" s="1012" t="s">
        <v>359</v>
      </c>
      <c r="E31" s="1013" t="s">
        <v>360</v>
      </c>
      <c r="F31" s="1021"/>
      <c r="G31" s="1014"/>
      <c r="J31" s="507">
        <v>0</v>
      </c>
    </row>
    <row s="507" customFormat="1" customHeight="1" ht="11.25" hidden="1">
      <c r="A32" s="463"/>
      <c r="B32" s="508"/>
      <c r="C32" s="508"/>
      <c r="D32" s="1012" t="s">
        <v>361</v>
      </c>
      <c r="E32" s="1013" t="s">
        <v>362</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331</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363</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363</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331</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364</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365</v>
      </c>
      <c r="H44" s="481"/>
      <c r="J44" s="461">
        <v>22</v>
      </c>
    </row>
    <row customHeight="1" ht="23.25">
      <c r="A45" s="463"/>
      <c r="B45" s="508"/>
      <c r="C45" s="463"/>
      <c r="D45" s="446">
        <f>D44+1</f>
        <v>12</v>
      </c>
      <c r="E45" s="444" t="s">
        <v>366</v>
      </c>
      <c r="F45" s="449" t="s">
        <v>331</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367</v>
      </c>
      <c r="H46" s="481"/>
      <c r="J46" s="461">
        <v>23</v>
      </c>
    </row>
    <row customHeight="1" ht="24">
      <c r="A47" s="2208"/>
      <c r="B47" s="508"/>
      <c r="C47" s="498"/>
      <c r="D47" s="446" t="str">
        <f>D45&amp;".2"</f>
        <v>12.2</v>
      </c>
      <c r="E47" s="448" t="s">
        <v>368</v>
      </c>
      <c r="F47" s="496"/>
      <c r="G47" s="443" t="s">
        <v>369</v>
      </c>
      <c r="H47" s="481"/>
      <c r="J47" s="461">
        <v>23</v>
      </c>
    </row>
    <row customHeight="1" ht="24">
      <c r="A48" s="2208"/>
      <c r="B48" s="508"/>
      <c r="C48" s="498"/>
      <c r="D48" s="446" t="str">
        <f>D45&amp;".3"</f>
        <v>12.3</v>
      </c>
      <c r="E48" s="448" t="s">
        <v>370</v>
      </c>
      <c r="F48" s="496"/>
      <c r="G48" s="443" t="s">
        <v>371</v>
      </c>
      <c r="H48" s="481"/>
      <c r="J48" s="461">
        <v>23</v>
      </c>
    </row>
    <row customHeight="1" ht="24">
      <c r="A49" s="2208"/>
      <c r="B49" s="508"/>
      <c r="C49" s="498"/>
      <c r="D49" s="446" t="str">
        <f>IF(TEMPLATE_SPHERE="TKO",D45&amp;".0",D45&amp;".4")</f>
        <v>12.4</v>
      </c>
      <c r="E49" s="442" t="s">
        <v>372</v>
      </c>
      <c r="F49" s="1691"/>
      <c r="G49" s="1768" t="s">
        <v>373</v>
      </c>
      <c r="H49" s="481"/>
      <c r="J49" s="461">
        <v>23</v>
      </c>
    </row>
    <row customHeight="1" ht="24">
      <c r="A50" s="463"/>
      <c r="B50" s="508"/>
      <c r="C50" s="463"/>
      <c r="D50" s="473"/>
      <c r="E50" s="421" t="s">
        <v>374</v>
      </c>
      <c r="F50" s="474"/>
      <c r="G50" s="1768" t="s">
        <v>375</v>
      </c>
      <c r="H50" s="482"/>
      <c r="J50" s="461">
        <v>23</v>
      </c>
    </row>
    <row customHeight="1" ht="24">
      <c r="A51" s="864"/>
      <c r="B51" s="508"/>
      <c r="C51" s="498"/>
      <c r="D51" s="446">
        <f>D45+1</f>
        <v>13</v>
      </c>
      <c r="E51" s="534" t="s">
        <v>376</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83</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CBB5-47DD-FA03-E412-0.951A2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673D7-6E55-FCA2-5DAA-0.74ECCA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DC354-5953-738E-5C41-0.757BBC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9F2CD-28CE-AB14-747A-0.DA63E449}"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2262</v>
      </c>
      <c r="B1" s="2622" t="s">
        <v>2263</v>
      </c>
      <c r="C1" s="2623" t="s">
        <v>2264</v>
      </c>
      <c r="D1" s="2624"/>
      <c r="E1" s="842" t="s">
        <v>2265</v>
      </c>
    </row>
    <row customHeight="1" ht="11.25">
      <c r="A2" s="2625"/>
      <c r="B2" s="771" t="s">
        <v>26</v>
      </c>
      <c r="C2" s="759"/>
      <c r="D2" s="770"/>
      <c r="E2" s="842"/>
    </row>
    <row customHeight="1" ht="11.25">
      <c r="A3" s="2626"/>
      <c r="B3" s="2627" t="s">
        <v>33</v>
      </c>
      <c r="C3" s="759"/>
      <c r="D3" s="770"/>
      <c r="E3" s="842"/>
    </row>
    <row customHeight="1" ht="11.25">
      <c r="A4" s="2628"/>
      <c r="B4" s="772" t="s">
        <v>1688</v>
      </c>
      <c r="C4" s="759"/>
      <c r="D4" s="770"/>
      <c r="E4" s="842"/>
    </row>
    <row customHeight="1" ht="11.25">
      <c r="A5" s="2629"/>
      <c r="B5" s="772" t="s">
        <v>1682</v>
      </c>
      <c r="C5" s="2630" t="s">
        <v>2029</v>
      </c>
      <c r="D5" s="2631" t="s">
        <v>2266</v>
      </c>
      <c r="E5" s="842"/>
    </row>
    <row s="1856" customFormat="1" customHeight="1" ht="11.25">
      <c r="A6" s="2632"/>
      <c r="B6" s="772" t="s">
        <v>1692</v>
      </c>
      <c r="C6" s="759"/>
      <c r="D6" s="770"/>
      <c r="E6" s="842"/>
    </row>
    <row customHeight="1" ht="11.25">
      <c r="A7" s="2633"/>
      <c r="B7" s="772" t="s">
        <v>1699</v>
      </c>
      <c r="C7" s="759"/>
      <c r="D7" s="770"/>
      <c r="E7" s="842"/>
    </row>
    <row customHeight="1" ht="11.25">
      <c r="A8" s="762"/>
      <c r="B8" s="772" t="s">
        <v>1695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DF585-9EFA-F5AB-5054-0.A9BDE2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25B0A-0479-5202-AB62-0.037B3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D12DD-E844-9FDB-ED53-0.E44B9CC5}"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2267</v>
      </c>
      <c r="B1" s="74" t="s">
        <v>2268</v>
      </c>
      <c r="C1" s="74" t="s">
        <v>2269</v>
      </c>
      <c r="D1" s="74" t="s">
        <v>2270</v>
      </c>
      <c r="E1" s="74" t="s">
        <v>2271</v>
      </c>
      <c r="F1" s="74" t="s">
        <v>2272</v>
      </c>
      <c r="G1" s="74" t="s">
        <v>2273</v>
      </c>
      <c r="H1" s="74" t="s">
        <v>2274</v>
      </c>
      <c r="I1" s="74" t="s">
        <v>2275</v>
      </c>
    </row>
    <row customHeight="1" ht="11.25">
      <c r="A2" s="1856" t="s">
        <v>2276</v>
      </c>
      <c r="B2" s="1856" t="s">
        <v>16</v>
      </c>
      <c r="C2" s="1856" t="s">
        <v>2277</v>
      </c>
      <c r="D2" s="1856" t="s">
        <v>2278</v>
      </c>
      <c r="E2" s="1856" t="s">
        <v>2279</v>
      </c>
      <c r="F2" s="1856" t="s">
        <v>2280</v>
      </c>
      <c r="G2" s="1856" t="s">
        <v>28</v>
      </c>
      <c r="H2" s="1856" t="s">
        <v>28</v>
      </c>
      <c r="I2" s="1856" t="s">
        <v>832</v>
      </c>
    </row>
    <row customHeight="1" ht="11.25">
      <c r="A3" s="1856" t="s">
        <v>2276</v>
      </c>
      <c r="B3" s="1856" t="s">
        <v>16</v>
      </c>
      <c r="C3" s="1856" t="s">
        <v>2281</v>
      </c>
      <c r="D3" s="1856" t="s">
        <v>2282</v>
      </c>
      <c r="E3" s="1856" t="s">
        <v>2283</v>
      </c>
      <c r="F3" s="1856" t="s">
        <v>52</v>
      </c>
      <c r="G3" s="1856" t="s">
        <v>28</v>
      </c>
      <c r="H3" s="1856" t="s">
        <v>28</v>
      </c>
      <c r="I3" s="1856" t="s">
        <v>832</v>
      </c>
    </row>
    <row customHeight="1" ht="11.25">
      <c r="A4" s="1856" t="s">
        <v>2276</v>
      </c>
      <c r="B4" s="1856" t="s">
        <v>16</v>
      </c>
      <c r="C4" s="1856" t="s">
        <v>2284</v>
      </c>
      <c r="D4" s="1856" t="s">
        <v>2285</v>
      </c>
      <c r="E4" s="1856" t="s">
        <v>2286</v>
      </c>
      <c r="F4" s="1856" t="s">
        <v>52</v>
      </c>
      <c r="G4" s="1856" t="s">
        <v>28</v>
      </c>
      <c r="H4" s="1856" t="s">
        <v>28</v>
      </c>
      <c r="I4" s="1856" t="s">
        <v>832</v>
      </c>
    </row>
    <row customHeight="1" ht="11.25">
      <c r="A5" s="1856" t="s">
        <v>2276</v>
      </c>
      <c r="B5" s="1856" t="s">
        <v>16</v>
      </c>
      <c r="C5" s="1856" t="s">
        <v>13</v>
      </c>
      <c r="D5" s="1856" t="s">
        <v>47</v>
      </c>
      <c r="E5" s="1856" t="s">
        <v>50</v>
      </c>
      <c r="F5" s="1856" t="s">
        <v>52</v>
      </c>
      <c r="G5" s="1856" t="s">
        <v>28</v>
      </c>
      <c r="H5" s="1856" t="s">
        <v>28</v>
      </c>
      <c r="I5" s="1856" t="s">
        <v>832</v>
      </c>
    </row>
    <row customHeight="1" ht="11.25">
      <c r="A6" s="1856" t="s">
        <v>2276</v>
      </c>
      <c r="B6" s="1856" t="s">
        <v>16</v>
      </c>
      <c r="C6" s="1856" t="s">
        <v>2287</v>
      </c>
      <c r="D6" s="1856" t="s">
        <v>2288</v>
      </c>
      <c r="E6" s="1856" t="s">
        <v>2289</v>
      </c>
      <c r="F6" s="1856" t="s">
        <v>52</v>
      </c>
      <c r="G6" s="1856" t="s">
        <v>28</v>
      </c>
      <c r="H6" s="1856" t="s">
        <v>28</v>
      </c>
      <c r="I6" s="1856" t="s">
        <v>832</v>
      </c>
    </row>
    <row customHeight="1" ht="11.25">
      <c r="A7" s="1856" t="s">
        <v>2276</v>
      </c>
      <c r="B7" s="1856" t="s">
        <v>16</v>
      </c>
      <c r="C7" s="1856" t="s">
        <v>2290</v>
      </c>
      <c r="D7" s="1856" t="s">
        <v>2291</v>
      </c>
      <c r="E7" s="1856" t="s">
        <v>2292</v>
      </c>
      <c r="F7" s="1856" t="s">
        <v>52</v>
      </c>
      <c r="G7" s="1856" t="s">
        <v>28</v>
      </c>
      <c r="H7" s="1856" t="s">
        <v>28</v>
      </c>
      <c r="I7" s="1856" t="s">
        <v>832</v>
      </c>
    </row>
    <row customHeight="1" ht="11.25">
      <c r="A8" s="1856" t="s">
        <v>2276</v>
      </c>
      <c r="B8" s="1856" t="s">
        <v>16</v>
      </c>
      <c r="C8" s="1856" t="s">
        <v>2293</v>
      </c>
      <c r="D8" s="1856" t="s">
        <v>2294</v>
      </c>
      <c r="E8" s="1856" t="s">
        <v>2295</v>
      </c>
      <c r="F8" s="1856" t="s">
        <v>52</v>
      </c>
      <c r="G8" s="1856" t="s">
        <v>28</v>
      </c>
      <c r="H8" s="1856" t="s">
        <v>28</v>
      </c>
      <c r="I8" s="1856" t="s">
        <v>832</v>
      </c>
    </row>
    <row customHeight="1" ht="11.25">
      <c r="A9" s="1856" t="s">
        <v>2276</v>
      </c>
      <c r="B9" s="1856" t="s">
        <v>16</v>
      </c>
      <c r="C9" s="1856" t="s">
        <v>2296</v>
      </c>
      <c r="D9" s="1856" t="s">
        <v>2297</v>
      </c>
      <c r="E9" s="1856" t="s">
        <v>2298</v>
      </c>
      <c r="F9" s="1856" t="s">
        <v>52</v>
      </c>
      <c r="G9" s="1856" t="s">
        <v>2299</v>
      </c>
      <c r="H9" s="1856" t="s">
        <v>28</v>
      </c>
      <c r="I9" s="1856" t="s">
        <v>832</v>
      </c>
    </row>
    <row customHeight="1" ht="11.25">
      <c r="A10" s="1856" t="s">
        <v>2276</v>
      </c>
      <c r="B10" s="1856" t="s">
        <v>16</v>
      </c>
      <c r="C10" s="1856" t="s">
        <v>2300</v>
      </c>
      <c r="D10" s="1856" t="s">
        <v>2301</v>
      </c>
      <c r="E10" s="1856" t="s">
        <v>2302</v>
      </c>
      <c r="F10" s="1856" t="s">
        <v>2303</v>
      </c>
      <c r="G10" s="1856" t="s">
        <v>28</v>
      </c>
      <c r="H10" s="1856" t="s">
        <v>28</v>
      </c>
      <c r="I10" s="1856" t="s">
        <v>832</v>
      </c>
    </row>
    <row customHeight="1" ht="11.25">
      <c r="A11" s="1856" t="s">
        <v>2276</v>
      </c>
      <c r="B11" s="1856" t="s">
        <v>16</v>
      </c>
      <c r="C11" s="1856" t="s">
        <v>2304</v>
      </c>
      <c r="D11" s="1856" t="s">
        <v>2305</v>
      </c>
      <c r="E11" s="1856" t="s">
        <v>2306</v>
      </c>
      <c r="F11" s="1856" t="s">
        <v>2307</v>
      </c>
      <c r="G11" s="1856" t="s">
        <v>28</v>
      </c>
      <c r="H11" s="1856" t="s">
        <v>28</v>
      </c>
      <c r="I11" s="1856" t="s">
        <v>832</v>
      </c>
    </row>
    <row customHeight="1" ht="11.25">
      <c r="A12" s="1856" t="s">
        <v>2276</v>
      </c>
      <c r="B12" s="1856" t="s">
        <v>16</v>
      </c>
      <c r="C12" s="1856" t="s">
        <v>2308</v>
      </c>
      <c r="D12" s="1856" t="s">
        <v>2309</v>
      </c>
      <c r="E12" s="1856" t="s">
        <v>2310</v>
      </c>
      <c r="F12" s="1856" t="s">
        <v>52</v>
      </c>
      <c r="G12" s="1856" t="s">
        <v>28</v>
      </c>
      <c r="H12" s="1856" t="s">
        <v>28</v>
      </c>
      <c r="I12" s="1856" t="s">
        <v>832</v>
      </c>
    </row>
    <row customHeight="1" ht="11.25">
      <c r="A13" s="1856" t="s">
        <v>2276</v>
      </c>
      <c r="B13" s="1856" t="s">
        <v>16</v>
      </c>
      <c r="C13" s="1856" t="s">
        <v>2311</v>
      </c>
      <c r="D13" s="1856" t="s">
        <v>2312</v>
      </c>
      <c r="E13" s="1856" t="s">
        <v>2279</v>
      </c>
      <c r="F13" s="1856" t="s">
        <v>2313</v>
      </c>
      <c r="G13" s="1856" t="s">
        <v>2314</v>
      </c>
      <c r="H13" s="1856" t="s">
        <v>28</v>
      </c>
      <c r="I13" s="1856" t="s">
        <v>832</v>
      </c>
    </row>
    <row customHeight="1" ht="11.25">
      <c r="A14" s="1856" t="s">
        <v>2276</v>
      </c>
      <c r="B14" s="1856" t="s">
        <v>16</v>
      </c>
      <c r="C14" s="1856" t="s">
        <v>28</v>
      </c>
      <c r="D14" s="1856" t="s">
        <v>2315</v>
      </c>
      <c r="E14" s="1856" t="s">
        <v>2316</v>
      </c>
      <c r="F14" s="1856" t="s">
        <v>52</v>
      </c>
      <c r="G14" s="1856" t="s">
        <v>28</v>
      </c>
      <c r="H14" s="1856" t="s">
        <v>28</v>
      </c>
      <c r="I14" s="1856" t="s">
        <v>832</v>
      </c>
    </row>
    <row customHeight="1" ht="11.25">
      <c r="A15" s="1856" t="s">
        <v>2276</v>
      </c>
      <c r="B15" s="1856" t="s">
        <v>16</v>
      </c>
      <c r="C15" s="1856" t="s">
        <v>2317</v>
      </c>
      <c r="D15" s="1856" t="s">
        <v>2318</v>
      </c>
      <c r="E15" s="1856" t="s">
        <v>2319</v>
      </c>
      <c r="F15" s="1856" t="s">
        <v>2320</v>
      </c>
      <c r="G15" s="1856" t="s">
        <v>28</v>
      </c>
      <c r="H15" s="1856" t="s">
        <v>28</v>
      </c>
      <c r="I15" s="1856" t="s">
        <v>832</v>
      </c>
    </row>
    <row customHeight="1" ht="11.25">
      <c r="A16" s="1856" t="s">
        <v>2276</v>
      </c>
      <c r="B16" s="1856" t="s">
        <v>16</v>
      </c>
      <c r="C16" s="1856" t="s">
        <v>2321</v>
      </c>
      <c r="D16" s="1856" t="s">
        <v>2322</v>
      </c>
      <c r="E16" s="1856" t="s">
        <v>2319</v>
      </c>
      <c r="F16" s="1856" t="s">
        <v>2323</v>
      </c>
      <c r="G16" s="1856" t="s">
        <v>2324</v>
      </c>
      <c r="H16" s="1856" t="s">
        <v>28</v>
      </c>
      <c r="I16" s="1856" t="s">
        <v>832</v>
      </c>
    </row>
    <row customHeight="1" ht="11.25">
      <c r="A17" s="1856" t="s">
        <v>2276</v>
      </c>
      <c r="B17" s="1856" t="s">
        <v>16</v>
      </c>
      <c r="C17" s="1856" t="s">
        <v>2277</v>
      </c>
      <c r="D17" s="1856" t="s">
        <v>2278</v>
      </c>
      <c r="E17" s="1856" t="s">
        <v>2279</v>
      </c>
      <c r="F17" s="1856" t="s">
        <v>2280</v>
      </c>
      <c r="G17" s="1856" t="s">
        <v>28</v>
      </c>
      <c r="H17" s="1856" t="s">
        <v>28</v>
      </c>
      <c r="I17" s="1856" t="s">
        <v>918</v>
      </c>
    </row>
    <row customHeight="1" ht="11.25">
      <c r="A18" s="1856" t="s">
        <v>2276</v>
      </c>
      <c r="B18" s="1856" t="s">
        <v>16</v>
      </c>
      <c r="C18" s="1856" t="s">
        <v>2281</v>
      </c>
      <c r="D18" s="1856" t="s">
        <v>2282</v>
      </c>
      <c r="E18" s="1856" t="s">
        <v>2283</v>
      </c>
      <c r="F18" s="1856" t="s">
        <v>52</v>
      </c>
      <c r="G18" s="1856" t="s">
        <v>28</v>
      </c>
      <c r="H18" s="1856" t="s">
        <v>28</v>
      </c>
      <c r="I18" s="1856" t="s">
        <v>918</v>
      </c>
    </row>
    <row customHeight="1" ht="11.25">
      <c r="A19" s="1856" t="s">
        <v>2276</v>
      </c>
      <c r="B19" s="1856" t="s">
        <v>16</v>
      </c>
      <c r="C19" s="1856" t="s">
        <v>2284</v>
      </c>
      <c r="D19" s="1856" t="s">
        <v>2285</v>
      </c>
      <c r="E19" s="1856" t="s">
        <v>2286</v>
      </c>
      <c r="F19" s="1856" t="s">
        <v>52</v>
      </c>
      <c r="G19" s="1856" t="s">
        <v>28</v>
      </c>
      <c r="H19" s="1856" t="s">
        <v>28</v>
      </c>
      <c r="I19" s="1856" t="s">
        <v>918</v>
      </c>
    </row>
    <row customHeight="1" ht="11.25">
      <c r="A20" s="1856" t="s">
        <v>2276</v>
      </c>
      <c r="B20" s="1856" t="s">
        <v>16</v>
      </c>
      <c r="C20" s="1856" t="s">
        <v>13</v>
      </c>
      <c r="D20" s="1856" t="s">
        <v>47</v>
      </c>
      <c r="E20" s="1856" t="s">
        <v>50</v>
      </c>
      <c r="F20" s="1856" t="s">
        <v>52</v>
      </c>
      <c r="G20" s="1856" t="s">
        <v>28</v>
      </c>
      <c r="H20" s="1856" t="s">
        <v>28</v>
      </c>
      <c r="I20" s="1856" t="s">
        <v>918</v>
      </c>
    </row>
    <row customHeight="1" ht="11.25">
      <c r="A21" s="1856" t="s">
        <v>2276</v>
      </c>
      <c r="B21" s="1856" t="s">
        <v>16</v>
      </c>
      <c r="C21" s="1856" t="s">
        <v>2287</v>
      </c>
      <c r="D21" s="1856" t="s">
        <v>2288</v>
      </c>
      <c r="E21" s="1856" t="s">
        <v>2289</v>
      </c>
      <c r="F21" s="1856" t="s">
        <v>52</v>
      </c>
      <c r="G21" s="1856" t="s">
        <v>28</v>
      </c>
      <c r="H21" s="1856" t="s">
        <v>28</v>
      </c>
      <c r="I21" s="1856" t="s">
        <v>918</v>
      </c>
    </row>
    <row customHeight="1" ht="11.25">
      <c r="A22" s="1856" t="s">
        <v>2276</v>
      </c>
      <c r="B22" s="1856" t="s">
        <v>16</v>
      </c>
      <c r="C22" s="1856" t="s">
        <v>2293</v>
      </c>
      <c r="D22" s="1856" t="s">
        <v>2294</v>
      </c>
      <c r="E22" s="1856" t="s">
        <v>2295</v>
      </c>
      <c r="F22" s="1856" t="s">
        <v>52</v>
      </c>
      <c r="G22" s="1856" t="s">
        <v>28</v>
      </c>
      <c r="H22" s="1856" t="s">
        <v>28</v>
      </c>
      <c r="I22" s="1856" t="s">
        <v>918</v>
      </c>
    </row>
    <row customHeight="1" ht="11.25">
      <c r="A23" s="1856" t="s">
        <v>2276</v>
      </c>
      <c r="B23" s="1856" t="s">
        <v>16</v>
      </c>
      <c r="C23" s="1856" t="s">
        <v>2296</v>
      </c>
      <c r="D23" s="1856" t="s">
        <v>2297</v>
      </c>
      <c r="E23" s="1856" t="s">
        <v>2298</v>
      </c>
      <c r="F23" s="1856" t="s">
        <v>52</v>
      </c>
      <c r="G23" s="1856" t="s">
        <v>2299</v>
      </c>
      <c r="H23" s="1856" t="s">
        <v>28</v>
      </c>
      <c r="I23" s="1856" t="s">
        <v>918</v>
      </c>
    </row>
    <row customHeight="1" ht="11.25">
      <c r="A24" s="1856" t="s">
        <v>2276</v>
      </c>
      <c r="B24" s="1856" t="s">
        <v>16</v>
      </c>
      <c r="C24" s="1856" t="s">
        <v>2300</v>
      </c>
      <c r="D24" s="1856" t="s">
        <v>2301</v>
      </c>
      <c r="E24" s="1856" t="s">
        <v>2302</v>
      </c>
      <c r="F24" s="1856" t="s">
        <v>2303</v>
      </c>
      <c r="G24" s="1856" t="s">
        <v>28</v>
      </c>
      <c r="H24" s="1856" t="s">
        <v>28</v>
      </c>
      <c r="I24" s="1856" t="s">
        <v>918</v>
      </c>
    </row>
    <row customHeight="1" ht="11.25">
      <c r="A25" s="1856" t="s">
        <v>2276</v>
      </c>
      <c r="B25" s="1856" t="s">
        <v>16</v>
      </c>
      <c r="C25" s="1856" t="s">
        <v>2311</v>
      </c>
      <c r="D25" s="1856" t="s">
        <v>2312</v>
      </c>
      <c r="E25" s="1856" t="s">
        <v>2279</v>
      </c>
      <c r="F25" s="1856" t="s">
        <v>2313</v>
      </c>
      <c r="G25" s="1856" t="s">
        <v>2314</v>
      </c>
      <c r="H25" s="1856" t="s">
        <v>28</v>
      </c>
      <c r="I25" s="1856" t="s">
        <v>918</v>
      </c>
    </row>
    <row customHeight="1" ht="11.25">
      <c r="A26" s="1856" t="s">
        <v>2276</v>
      </c>
      <c r="B26" s="1856" t="s">
        <v>16</v>
      </c>
      <c r="C26" s="1856" t="s">
        <v>28</v>
      </c>
      <c r="D26" s="1856" t="s">
        <v>2315</v>
      </c>
      <c r="E26" s="1856" t="s">
        <v>2316</v>
      </c>
      <c r="F26" s="1856" t="s">
        <v>52</v>
      </c>
      <c r="G26" s="1856" t="s">
        <v>28</v>
      </c>
      <c r="H26" s="1856" t="s">
        <v>28</v>
      </c>
      <c r="I26" s="1856" t="s">
        <v>918</v>
      </c>
    </row>
    <row customHeight="1" ht="11.25">
      <c r="A27" s="1856" t="s">
        <v>2276</v>
      </c>
      <c r="B27" s="1856" t="s">
        <v>16</v>
      </c>
      <c r="C27" s="1856" t="s">
        <v>2321</v>
      </c>
      <c r="D27" s="1856" t="s">
        <v>2322</v>
      </c>
      <c r="E27" s="1856" t="s">
        <v>2319</v>
      </c>
      <c r="F27" s="1856" t="s">
        <v>2323</v>
      </c>
      <c r="G27" s="1856" t="s">
        <v>2324</v>
      </c>
      <c r="H27" s="1856" t="s">
        <v>28</v>
      </c>
      <c r="I27" s="1856" t="s">
        <v>918</v>
      </c>
    </row>
    <row customHeight="1" ht="11.25">
      <c r="A28" s="1856" t="s">
        <v>2276</v>
      </c>
      <c r="B28" s="1856" t="s">
        <v>16</v>
      </c>
      <c r="C28" s="1856" t="s">
        <v>2277</v>
      </c>
      <c r="D28" s="1856" t="s">
        <v>2278</v>
      </c>
      <c r="E28" s="1856" t="s">
        <v>2279</v>
      </c>
      <c r="F28" s="1856" t="s">
        <v>2280</v>
      </c>
      <c r="G28" s="1856" t="s">
        <v>28</v>
      </c>
      <c r="H28" s="1856" t="s">
        <v>28</v>
      </c>
      <c r="I28" s="1856" t="s">
        <v>878</v>
      </c>
    </row>
    <row customHeight="1" ht="11.25">
      <c r="A29" s="1856" t="s">
        <v>2276</v>
      </c>
      <c r="B29" s="1856" t="s">
        <v>16</v>
      </c>
      <c r="C29" s="1856" t="s">
        <v>2284</v>
      </c>
      <c r="D29" s="1856" t="s">
        <v>2285</v>
      </c>
      <c r="E29" s="1856" t="s">
        <v>2286</v>
      </c>
      <c r="F29" s="1856" t="s">
        <v>52</v>
      </c>
      <c r="G29" s="1856" t="s">
        <v>28</v>
      </c>
      <c r="H29" s="1856" t="s">
        <v>28</v>
      </c>
      <c r="I29" s="1856" t="s">
        <v>878</v>
      </c>
    </row>
    <row customHeight="1" ht="11.25">
      <c r="A30" s="1856" t="s">
        <v>2276</v>
      </c>
      <c r="B30" s="1856" t="s">
        <v>16</v>
      </c>
      <c r="C30" s="1856" t="s">
        <v>13</v>
      </c>
      <c r="D30" s="1856" t="s">
        <v>47</v>
      </c>
      <c r="E30" s="1856" t="s">
        <v>50</v>
      </c>
      <c r="F30" s="1856" t="s">
        <v>52</v>
      </c>
      <c r="G30" s="1856" t="s">
        <v>28</v>
      </c>
      <c r="H30" s="1856" t="s">
        <v>28</v>
      </c>
      <c r="I30" s="1856" t="s">
        <v>878</v>
      </c>
    </row>
    <row customHeight="1" ht="11.25">
      <c r="A31" s="1856" t="s">
        <v>2276</v>
      </c>
      <c r="B31" s="1856" t="s">
        <v>16</v>
      </c>
      <c r="C31" s="1856" t="s">
        <v>2325</v>
      </c>
      <c r="D31" s="1856" t="s">
        <v>2326</v>
      </c>
      <c r="E31" s="1856" t="s">
        <v>2327</v>
      </c>
      <c r="F31" s="1856" t="s">
        <v>52</v>
      </c>
      <c r="G31" s="1856" t="s">
        <v>28</v>
      </c>
      <c r="H31" s="1856" t="s">
        <v>28</v>
      </c>
      <c r="I31" s="1856" t="s">
        <v>878</v>
      </c>
    </row>
    <row customHeight="1" ht="11.25">
      <c r="A32" s="1856" t="s">
        <v>2276</v>
      </c>
      <c r="B32" s="1856" t="s">
        <v>16</v>
      </c>
      <c r="C32" s="1856" t="s">
        <v>2328</v>
      </c>
      <c r="D32" s="1856" t="s">
        <v>2329</v>
      </c>
      <c r="E32" s="1856" t="s">
        <v>2330</v>
      </c>
      <c r="F32" s="1856" t="s">
        <v>52</v>
      </c>
      <c r="G32" s="1856" t="s">
        <v>2331</v>
      </c>
      <c r="H32" s="1856" t="s">
        <v>28</v>
      </c>
      <c r="I32" s="1856" t="s">
        <v>878</v>
      </c>
    </row>
    <row customHeight="1" ht="11.25">
      <c r="A33" s="1856" t="s">
        <v>2276</v>
      </c>
      <c r="B33" s="1856" t="s">
        <v>16</v>
      </c>
      <c r="C33" s="1856" t="s">
        <v>2332</v>
      </c>
      <c r="D33" s="1856" t="s">
        <v>2333</v>
      </c>
      <c r="E33" s="1856" t="s">
        <v>2334</v>
      </c>
      <c r="F33" s="1856" t="s">
        <v>52</v>
      </c>
      <c r="G33" s="1856" t="s">
        <v>28</v>
      </c>
      <c r="H33" s="1856" t="s">
        <v>28</v>
      </c>
      <c r="I33" s="1856" t="s">
        <v>878</v>
      </c>
    </row>
    <row customHeight="1" ht="11.25">
      <c r="A34" s="1856" t="s">
        <v>2276</v>
      </c>
      <c r="B34" s="1856" t="s">
        <v>16</v>
      </c>
      <c r="C34" s="1856" t="s">
        <v>2335</v>
      </c>
      <c r="D34" s="1856" t="s">
        <v>2336</v>
      </c>
      <c r="E34" s="1856" t="s">
        <v>2337</v>
      </c>
      <c r="F34" s="1856" t="s">
        <v>52</v>
      </c>
      <c r="G34" s="1856" t="s">
        <v>2338</v>
      </c>
      <c r="H34" s="1856" t="s">
        <v>28</v>
      </c>
      <c r="I34" s="1856" t="s">
        <v>878</v>
      </c>
    </row>
    <row customHeight="1" ht="11.25">
      <c r="A35" s="1856" t="s">
        <v>2276</v>
      </c>
      <c r="B35" s="1856" t="s">
        <v>16</v>
      </c>
      <c r="C35" s="1856" t="s">
        <v>2287</v>
      </c>
      <c r="D35" s="1856" t="s">
        <v>2288</v>
      </c>
      <c r="E35" s="1856" t="s">
        <v>2289</v>
      </c>
      <c r="F35" s="1856" t="s">
        <v>52</v>
      </c>
      <c r="G35" s="1856" t="s">
        <v>28</v>
      </c>
      <c r="H35" s="1856" t="s">
        <v>28</v>
      </c>
      <c r="I35" s="1856" t="s">
        <v>878</v>
      </c>
    </row>
    <row customHeight="1" ht="11.25">
      <c r="A36" s="1856" t="s">
        <v>2276</v>
      </c>
      <c r="B36" s="1856" t="s">
        <v>16</v>
      </c>
      <c r="C36" s="1856" t="s">
        <v>2290</v>
      </c>
      <c r="D36" s="1856" t="s">
        <v>2291</v>
      </c>
      <c r="E36" s="1856" t="s">
        <v>2292</v>
      </c>
      <c r="F36" s="1856" t="s">
        <v>52</v>
      </c>
      <c r="G36" s="1856" t="s">
        <v>28</v>
      </c>
      <c r="H36" s="1856" t="s">
        <v>28</v>
      </c>
      <c r="I36" s="1856" t="s">
        <v>878</v>
      </c>
    </row>
    <row customHeight="1" ht="11.25">
      <c r="A37" s="1856" t="s">
        <v>2276</v>
      </c>
      <c r="B37" s="1856" t="s">
        <v>16</v>
      </c>
      <c r="C37" s="1856" t="s">
        <v>2293</v>
      </c>
      <c r="D37" s="1856" t="s">
        <v>2294</v>
      </c>
      <c r="E37" s="1856" t="s">
        <v>2295</v>
      </c>
      <c r="F37" s="1856" t="s">
        <v>52</v>
      </c>
      <c r="G37" s="1856" t="s">
        <v>28</v>
      </c>
      <c r="H37" s="1856" t="s">
        <v>28</v>
      </c>
      <c r="I37" s="1856" t="s">
        <v>878</v>
      </c>
    </row>
    <row customHeight="1" ht="11.25">
      <c r="A38" s="1856" t="s">
        <v>2276</v>
      </c>
      <c r="B38" s="1856" t="s">
        <v>16</v>
      </c>
      <c r="C38" s="1856" t="s">
        <v>2300</v>
      </c>
      <c r="D38" s="1856" t="s">
        <v>2301</v>
      </c>
      <c r="E38" s="1856" t="s">
        <v>2302</v>
      </c>
      <c r="F38" s="1856" t="s">
        <v>2303</v>
      </c>
      <c r="G38" s="1856" t="s">
        <v>28</v>
      </c>
      <c r="H38" s="1856" t="s">
        <v>28</v>
      </c>
      <c r="I38" s="1856" t="s">
        <v>878</v>
      </c>
    </row>
    <row customHeight="1" ht="11.25">
      <c r="A39" s="1856" t="s">
        <v>2276</v>
      </c>
      <c r="B39" s="1856" t="s">
        <v>16</v>
      </c>
      <c r="C39" s="1856" t="s">
        <v>2308</v>
      </c>
      <c r="D39" s="1856" t="s">
        <v>2309</v>
      </c>
      <c r="E39" s="1856" t="s">
        <v>2310</v>
      </c>
      <c r="F39" s="1856" t="s">
        <v>52</v>
      </c>
      <c r="G39" s="1856" t="s">
        <v>28</v>
      </c>
      <c r="H39" s="1856" t="s">
        <v>28</v>
      </c>
      <c r="I39" s="1856" t="s">
        <v>878</v>
      </c>
    </row>
    <row customHeight="1" ht="11.25">
      <c r="A40" s="1856" t="s">
        <v>2276</v>
      </c>
      <c r="B40" s="1856" t="s">
        <v>16</v>
      </c>
      <c r="C40" s="1856" t="s">
        <v>2311</v>
      </c>
      <c r="D40" s="1856" t="s">
        <v>2312</v>
      </c>
      <c r="E40" s="1856" t="s">
        <v>2279</v>
      </c>
      <c r="F40" s="1856" t="s">
        <v>2313</v>
      </c>
      <c r="G40" s="1856" t="s">
        <v>2314</v>
      </c>
      <c r="H40" s="1856" t="s">
        <v>28</v>
      </c>
      <c r="I40" s="1856" t="s">
        <v>878</v>
      </c>
    </row>
    <row customHeight="1" ht="11.25">
      <c r="A41" s="1856" t="s">
        <v>2276</v>
      </c>
      <c r="B41" s="1856" t="s">
        <v>16</v>
      </c>
      <c r="C41" s="1856" t="s">
        <v>28</v>
      </c>
      <c r="D41" s="1856" t="s">
        <v>2315</v>
      </c>
      <c r="E41" s="1856" t="s">
        <v>2316</v>
      </c>
      <c r="F41" s="1856" t="s">
        <v>52</v>
      </c>
      <c r="G41" s="1856" t="s">
        <v>28</v>
      </c>
      <c r="H41" s="1856" t="s">
        <v>28</v>
      </c>
      <c r="I41" s="1856" t="s">
        <v>878</v>
      </c>
    </row>
    <row customHeight="1" ht="11.25">
      <c r="A42" s="1856" t="s">
        <v>2276</v>
      </c>
      <c r="B42" s="1856" t="s">
        <v>16</v>
      </c>
      <c r="C42" s="1856" t="s">
        <v>2317</v>
      </c>
      <c r="D42" s="1856" t="s">
        <v>2318</v>
      </c>
      <c r="E42" s="1856" t="s">
        <v>2319</v>
      </c>
      <c r="F42" s="1856" t="s">
        <v>2320</v>
      </c>
      <c r="G42" s="1856" t="s">
        <v>28</v>
      </c>
      <c r="H42" s="1856" t="s">
        <v>28</v>
      </c>
      <c r="I42" s="1856" t="s">
        <v>878</v>
      </c>
    </row>
    <row customHeight="1" ht="11.25">
      <c r="A43" s="1856" t="s">
        <v>2276</v>
      </c>
      <c r="B43" s="1856" t="s">
        <v>16</v>
      </c>
      <c r="C43" s="1856" t="s">
        <v>2321</v>
      </c>
      <c r="D43" s="1856" t="s">
        <v>2322</v>
      </c>
      <c r="E43" s="1856" t="s">
        <v>2319</v>
      </c>
      <c r="F43" s="1856" t="s">
        <v>2323</v>
      </c>
      <c r="G43" s="1856" t="s">
        <v>2324</v>
      </c>
      <c r="H43" s="1856" t="s">
        <v>28</v>
      </c>
      <c r="I43" s="1856" t="s">
        <v>878</v>
      </c>
    </row>
    <row customHeight="1" ht="11.25">
      <c r="A44" s="1856" t="s">
        <v>2276</v>
      </c>
      <c r="B44" s="1856" t="s">
        <v>16</v>
      </c>
      <c r="C44" s="1856" t="s">
        <v>2277</v>
      </c>
      <c r="D44" s="1856" t="s">
        <v>2278</v>
      </c>
      <c r="E44" s="1856" t="s">
        <v>2279</v>
      </c>
      <c r="F44" s="1856" t="s">
        <v>2280</v>
      </c>
      <c r="G44" s="1856" t="s">
        <v>28</v>
      </c>
      <c r="H44" s="1856" t="s">
        <v>28</v>
      </c>
      <c r="I44" s="1856" t="s">
        <v>931</v>
      </c>
    </row>
    <row customHeight="1" ht="11.25">
      <c r="A45" s="1856" t="s">
        <v>2276</v>
      </c>
      <c r="B45" s="1856" t="s">
        <v>16</v>
      </c>
      <c r="C45" s="1856" t="s">
        <v>2335</v>
      </c>
      <c r="D45" s="1856" t="s">
        <v>2336</v>
      </c>
      <c r="E45" s="1856" t="s">
        <v>2337</v>
      </c>
      <c r="F45" s="1856" t="s">
        <v>52</v>
      </c>
      <c r="G45" s="1856" t="s">
        <v>2338</v>
      </c>
      <c r="H45" s="1856" t="s">
        <v>28</v>
      </c>
      <c r="I45" s="1856" t="s">
        <v>931</v>
      </c>
    </row>
    <row customHeight="1" ht="11.25">
      <c r="A46" s="1856" t="s">
        <v>2276</v>
      </c>
      <c r="B46" s="1856" t="s">
        <v>16</v>
      </c>
      <c r="C46" s="1856" t="s">
        <v>2287</v>
      </c>
      <c r="D46" s="1856" t="s">
        <v>2288</v>
      </c>
      <c r="E46" s="1856" t="s">
        <v>2289</v>
      </c>
      <c r="F46" s="1856" t="s">
        <v>52</v>
      </c>
      <c r="G46" s="1856" t="s">
        <v>28</v>
      </c>
      <c r="H46" s="1856" t="s">
        <v>28</v>
      </c>
      <c r="I46" s="1856" t="s">
        <v>931</v>
      </c>
    </row>
    <row customHeight="1" ht="11.25">
      <c r="A47" s="1856" t="s">
        <v>2276</v>
      </c>
      <c r="B47" s="1856" t="s">
        <v>16</v>
      </c>
      <c r="C47" s="1856" t="s">
        <v>2293</v>
      </c>
      <c r="D47" s="1856" t="s">
        <v>2294</v>
      </c>
      <c r="E47" s="1856" t="s">
        <v>2295</v>
      </c>
      <c r="F47" s="1856" t="s">
        <v>52</v>
      </c>
      <c r="G47" s="1856" t="s">
        <v>28</v>
      </c>
      <c r="H47" s="1856" t="s">
        <v>28</v>
      </c>
      <c r="I47" s="1856" t="s">
        <v>931</v>
      </c>
    </row>
    <row customHeight="1" ht="11.25">
      <c r="A48" s="1856" t="s">
        <v>2276</v>
      </c>
      <c r="B48" s="1856" t="s">
        <v>16</v>
      </c>
      <c r="C48" s="1856" t="s">
        <v>2300</v>
      </c>
      <c r="D48" s="1856" t="s">
        <v>2301</v>
      </c>
      <c r="E48" s="1856" t="s">
        <v>2302</v>
      </c>
      <c r="F48" s="1856" t="s">
        <v>2303</v>
      </c>
      <c r="G48" s="1856" t="s">
        <v>28</v>
      </c>
      <c r="H48" s="1856" t="s">
        <v>28</v>
      </c>
      <c r="I48" s="1856" t="s">
        <v>931</v>
      </c>
    </row>
    <row customHeight="1" ht="11.25">
      <c r="A49" s="1856" t="s">
        <v>2276</v>
      </c>
      <c r="B49" s="1856" t="s">
        <v>16</v>
      </c>
      <c r="C49" s="1856" t="s">
        <v>2311</v>
      </c>
      <c r="D49" s="1856" t="s">
        <v>2312</v>
      </c>
      <c r="E49" s="1856" t="s">
        <v>2279</v>
      </c>
      <c r="F49" s="1856" t="s">
        <v>2313</v>
      </c>
      <c r="G49" s="1856" t="s">
        <v>2314</v>
      </c>
      <c r="H49" s="1856" t="s">
        <v>28</v>
      </c>
      <c r="I49" s="1856" t="s">
        <v>931</v>
      </c>
    </row>
    <row customHeight="1" ht="11.25">
      <c r="A50" s="1856" t="s">
        <v>2276</v>
      </c>
      <c r="B50" s="1856" t="s">
        <v>16</v>
      </c>
      <c r="C50" s="1856" t="s">
        <v>28</v>
      </c>
      <c r="D50" s="1856" t="s">
        <v>2315</v>
      </c>
      <c r="E50" s="1856" t="s">
        <v>2316</v>
      </c>
      <c r="F50" s="1856" t="s">
        <v>52</v>
      </c>
      <c r="G50" s="1856" t="s">
        <v>28</v>
      </c>
      <c r="H50" s="1856" t="s">
        <v>28</v>
      </c>
      <c r="I50" s="1856" t="s">
        <v>931</v>
      </c>
    </row>
    <row customHeight="1" ht="11.25">
      <c r="A51" s="1856" t="s">
        <v>2276</v>
      </c>
      <c r="B51" s="1856" t="s">
        <v>16</v>
      </c>
      <c r="C51" s="1856" t="s">
        <v>2339</v>
      </c>
      <c r="D51" s="1856" t="s">
        <v>2340</v>
      </c>
      <c r="E51" s="1856" t="s">
        <v>2341</v>
      </c>
      <c r="F51" s="1856" t="s">
        <v>2342</v>
      </c>
      <c r="G51" s="1856" t="s">
        <v>28</v>
      </c>
      <c r="H51" s="1856" t="s">
        <v>28</v>
      </c>
      <c r="I51" s="1856" t="s">
        <v>1646</v>
      </c>
    </row>
    <row customHeight="1" ht="11.25">
      <c r="A52" s="1856" t="s">
        <v>2276</v>
      </c>
      <c r="B52" s="1856" t="s">
        <v>16</v>
      </c>
      <c r="C52" s="1856" t="s">
        <v>2343</v>
      </c>
      <c r="D52" s="1856" t="s">
        <v>2344</v>
      </c>
      <c r="E52" s="1856" t="s">
        <v>2345</v>
      </c>
      <c r="F52" s="1856" t="s">
        <v>600</v>
      </c>
      <c r="G52" s="1856" t="s">
        <v>2346</v>
      </c>
      <c r="H52" s="1856" t="s">
        <v>28</v>
      </c>
      <c r="I52" s="1856" t="s">
        <v>1646</v>
      </c>
    </row>
    <row customHeight="1" ht="11.25">
      <c r="A53" s="1856" t="s">
        <v>2276</v>
      </c>
      <c r="B53" s="1856" t="s">
        <v>16</v>
      </c>
      <c r="C53" s="1856" t="s">
        <v>2287</v>
      </c>
      <c r="D53" s="1856" t="s">
        <v>2288</v>
      </c>
      <c r="E53" s="1856" t="s">
        <v>2289</v>
      </c>
      <c r="F53" s="1856" t="s">
        <v>52</v>
      </c>
      <c r="G53" s="1856" t="s">
        <v>28</v>
      </c>
      <c r="H53" s="1856" t="s">
        <v>28</v>
      </c>
      <c r="I53" s="1856" t="s">
        <v>1646</v>
      </c>
    </row>
    <row customHeight="1" ht="11.25">
      <c r="A54" s="1856" t="s">
        <v>2276</v>
      </c>
      <c r="B54" s="1856" t="s">
        <v>16</v>
      </c>
      <c r="C54" s="1856" t="s">
        <v>2347</v>
      </c>
      <c r="D54" s="1856" t="s">
        <v>2348</v>
      </c>
      <c r="E54" s="1856" t="s">
        <v>2349</v>
      </c>
      <c r="F54" s="1856" t="s">
        <v>52</v>
      </c>
      <c r="G54" s="1856" t="s">
        <v>2350</v>
      </c>
      <c r="H54" s="1856" t="s">
        <v>28</v>
      </c>
      <c r="I54" s="1856" t="s">
        <v>1646</v>
      </c>
    </row>
    <row customHeight="1" ht="11.25">
      <c r="A55" s="1856" t="s">
        <v>2276</v>
      </c>
      <c r="B55" s="1856" t="s">
        <v>16</v>
      </c>
      <c r="C55" s="1856" t="s">
        <v>2351</v>
      </c>
      <c r="D55" s="1856" t="s">
        <v>2352</v>
      </c>
      <c r="E55" s="1856" t="s">
        <v>2353</v>
      </c>
      <c r="F55" s="1856" t="s">
        <v>52</v>
      </c>
      <c r="G55" s="1856" t="s">
        <v>28</v>
      </c>
      <c r="H55" s="1856" t="s">
        <v>28</v>
      </c>
      <c r="I55" s="1856" t="s">
        <v>1646</v>
      </c>
    </row>
    <row customHeight="1" ht="11.25">
      <c r="A56" s="1856" t="s">
        <v>2276</v>
      </c>
      <c r="B56" s="1856" t="s">
        <v>16</v>
      </c>
      <c r="C56" s="1856" t="s">
        <v>28</v>
      </c>
      <c r="D56" s="1856" t="s">
        <v>2315</v>
      </c>
      <c r="E56" s="1856" t="s">
        <v>2316</v>
      </c>
      <c r="F56" s="1856" t="s">
        <v>52</v>
      </c>
      <c r="G56" s="1856" t="s">
        <v>28</v>
      </c>
      <c r="H56" s="1856" t="s">
        <v>28</v>
      </c>
      <c r="I56" s="1856"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7395E-6B76-0431-BB45-0.13395BA8}" mc:Ignorable="x14ac xr xr2 xr3">
  <sheetPr>
    <tabColor rgb="FFFFCC99"/>
  </sheetPr>
  <dimension ref="A1:G23"/>
  <sheetViews>
    <sheetView topLeftCell="A1" showGridLines="0" workbookViewId="0">
      <selection activeCell="A1" sqref="A1"/>
    </sheetView>
  </sheetViews>
  <sheetFormatPr customHeight="1" defaultRowHeight="11.25"/>
  <cols>
    <col min="1" max="1" style="1856" width="9.140625"/>
  </cols>
  <sheetData>
    <row customHeight="1" ht="11.25">
      <c r="A1" s="379" t="s">
        <v>2354</v>
      </c>
      <c r="B1" s="70" t="s">
        <v>2355</v>
      </c>
      <c r="C1" s="70" t="s">
        <v>2356</v>
      </c>
      <c r="D1" s="70" t="s">
        <v>2357</v>
      </c>
      <c r="E1" s="68" t="s">
        <v>2358</v>
      </c>
      <c r="F1" s="68" t="s">
        <v>2359</v>
      </c>
      <c r="G1" s="68" t="s">
        <v>2360</v>
      </c>
    </row>
    <row customHeight="1" ht="11.25">
      <c r="A2" s="379" t="s">
        <v>16</v>
      </c>
      <c r="B2" s="0" t="s">
        <v>101</v>
      </c>
      <c r="C2" s="0" t="s">
        <v>2361</v>
      </c>
      <c r="D2" s="0" t="s">
        <v>101</v>
      </c>
      <c r="E2" s="0" t="s">
        <v>2361</v>
      </c>
      <c r="F2" s="0" t="s">
        <v>2362</v>
      </c>
      <c r="G2" s="0" t="s">
        <v>111</v>
      </c>
    </row>
    <row customHeight="1" ht="11.25">
      <c r="A3" s="379" t="s">
        <v>16</v>
      </c>
      <c r="B3" s="0" t="s">
        <v>101</v>
      </c>
      <c r="C3" s="0" t="s">
        <v>2361</v>
      </c>
      <c r="D3" s="0" t="s">
        <v>2363</v>
      </c>
      <c r="E3" s="0" t="s">
        <v>2364</v>
      </c>
      <c r="F3" s="0" t="s">
        <v>2365</v>
      </c>
      <c r="G3" s="0" t="s">
        <v>112</v>
      </c>
    </row>
    <row customHeight="1" ht="11.25">
      <c r="A4" s="379" t="s">
        <v>16</v>
      </c>
      <c r="B4" s="0" t="s">
        <v>101</v>
      </c>
      <c r="C4" s="0" t="s">
        <v>2361</v>
      </c>
      <c r="D4" s="0" t="s">
        <v>2366</v>
      </c>
      <c r="E4" s="0" t="s">
        <v>2367</v>
      </c>
      <c r="F4" s="0" t="s">
        <v>2365</v>
      </c>
      <c r="G4" s="0" t="s">
        <v>91</v>
      </c>
    </row>
    <row customHeight="1" ht="11.25">
      <c r="A5" s="379" t="s">
        <v>16</v>
      </c>
      <c r="B5" s="0" t="s">
        <v>101</v>
      </c>
      <c r="C5" s="0" t="s">
        <v>2361</v>
      </c>
      <c r="D5" s="0" t="s">
        <v>2368</v>
      </c>
      <c r="E5" s="0" t="s">
        <v>2369</v>
      </c>
      <c r="F5" s="0" t="s">
        <v>2365</v>
      </c>
      <c r="G5" s="0" t="s">
        <v>92</v>
      </c>
    </row>
    <row customHeight="1" ht="11.25">
      <c r="A6" s="379" t="s">
        <v>16</v>
      </c>
      <c r="B6" s="0" t="s">
        <v>101</v>
      </c>
      <c r="C6" s="0" t="s">
        <v>2361</v>
      </c>
      <c r="D6" s="0" t="s">
        <v>2370</v>
      </c>
      <c r="E6" s="0" t="s">
        <v>2371</v>
      </c>
      <c r="F6" s="0" t="s">
        <v>2365</v>
      </c>
      <c r="G6" s="0" t="s">
        <v>113</v>
      </c>
    </row>
    <row customHeight="1" ht="11.25">
      <c r="A7" s="379" t="s">
        <v>16</v>
      </c>
      <c r="B7" s="0" t="s">
        <v>101</v>
      </c>
      <c r="C7" s="0" t="s">
        <v>2361</v>
      </c>
      <c r="D7" s="0" t="s">
        <v>2372</v>
      </c>
      <c r="E7" s="0" t="s">
        <v>2373</v>
      </c>
      <c r="F7" s="0" t="s">
        <v>2365</v>
      </c>
      <c r="G7" s="0" t="s">
        <v>93</v>
      </c>
    </row>
    <row customHeight="1" ht="11.25">
      <c r="A8" s="379" t="s">
        <v>16</v>
      </c>
      <c r="B8" s="0" t="s">
        <v>101</v>
      </c>
      <c r="C8" s="0" t="s">
        <v>2361</v>
      </c>
      <c r="D8" s="0" t="s">
        <v>2374</v>
      </c>
      <c r="E8" s="0" t="s">
        <v>2375</v>
      </c>
      <c r="F8" s="0" t="s">
        <v>2365</v>
      </c>
      <c r="G8" s="0" t="s">
        <v>94</v>
      </c>
    </row>
    <row customHeight="1" ht="11.25">
      <c r="A9" s="379" t="s">
        <v>16</v>
      </c>
      <c r="B9" s="0" t="s">
        <v>101</v>
      </c>
      <c r="C9" s="0" t="s">
        <v>2361</v>
      </c>
      <c r="D9" s="0" t="s">
        <v>2376</v>
      </c>
      <c r="E9" s="0" t="s">
        <v>2377</v>
      </c>
      <c r="F9" s="0" t="s">
        <v>2365</v>
      </c>
      <c r="G9" s="0" t="s">
        <v>114</v>
      </c>
    </row>
    <row customHeight="1" ht="11.25">
      <c r="A10" s="379" t="s">
        <v>16</v>
      </c>
      <c r="B10" s="0" t="s">
        <v>101</v>
      </c>
      <c r="C10" s="0" t="s">
        <v>2361</v>
      </c>
      <c r="D10" s="0" t="s">
        <v>2378</v>
      </c>
      <c r="E10" s="0" t="s">
        <v>2379</v>
      </c>
      <c r="F10" s="0" t="s">
        <v>2380</v>
      </c>
      <c r="G10" s="0" t="s">
        <v>150</v>
      </c>
    </row>
    <row customHeight="1" ht="11.25">
      <c r="A11" s="379" t="s">
        <v>16</v>
      </c>
      <c r="B11" s="0" t="s">
        <v>101</v>
      </c>
      <c r="C11" s="0" t="s">
        <v>2361</v>
      </c>
      <c r="D11" s="0" t="s">
        <v>2381</v>
      </c>
      <c r="E11" s="0" t="s">
        <v>2382</v>
      </c>
      <c r="F11" s="0" t="s">
        <v>2365</v>
      </c>
      <c r="G11" s="0" t="s">
        <v>151</v>
      </c>
    </row>
    <row customHeight="1" ht="11.25">
      <c r="A12" s="379" t="s">
        <v>16</v>
      </c>
      <c r="B12" s="0" t="s">
        <v>101</v>
      </c>
      <c r="C12" s="0" t="s">
        <v>2361</v>
      </c>
      <c r="D12" s="0" t="s">
        <v>2383</v>
      </c>
      <c r="E12" s="0" t="s">
        <v>2384</v>
      </c>
      <c r="F12" s="0" t="s">
        <v>2365</v>
      </c>
      <c r="G12" s="0" t="s">
        <v>152</v>
      </c>
    </row>
    <row customHeight="1" ht="11.25">
      <c r="A13" s="379" t="s">
        <v>16</v>
      </c>
      <c r="B13" s="0" t="s">
        <v>101</v>
      </c>
      <c r="C13" s="0" t="s">
        <v>2361</v>
      </c>
      <c r="D13" s="0" t="s">
        <v>2385</v>
      </c>
      <c r="E13" s="0" t="s">
        <v>2386</v>
      </c>
      <c r="F13" s="0" t="s">
        <v>2365</v>
      </c>
      <c r="G13" s="0" t="s">
        <v>153</v>
      </c>
    </row>
    <row customHeight="1" ht="11.25">
      <c r="A14" s="379" t="s">
        <v>16</v>
      </c>
      <c r="B14" s="0" t="s">
        <v>101</v>
      </c>
      <c r="C14" s="0" t="s">
        <v>2361</v>
      </c>
      <c r="D14" s="0" t="s">
        <v>2387</v>
      </c>
      <c r="E14" s="0" t="s">
        <v>2388</v>
      </c>
      <c r="F14" s="0" t="s">
        <v>2365</v>
      </c>
      <c r="G14" s="0" t="s">
        <v>154</v>
      </c>
    </row>
    <row customHeight="1" ht="11.25">
      <c r="A15" s="379" t="s">
        <v>16</v>
      </c>
      <c r="B15" s="0" t="s">
        <v>101</v>
      </c>
      <c r="C15" s="0" t="s">
        <v>2361</v>
      </c>
      <c r="D15" s="0" t="s">
        <v>2389</v>
      </c>
      <c r="E15" s="0" t="s">
        <v>2390</v>
      </c>
      <c r="F15" s="0" t="s">
        <v>2365</v>
      </c>
      <c r="G15" s="0" t="s">
        <v>155</v>
      </c>
    </row>
    <row customHeight="1" ht="11.25">
      <c r="A16" s="379" t="s">
        <v>16</v>
      </c>
      <c r="B16" s="0" t="s">
        <v>101</v>
      </c>
      <c r="C16" s="0" t="s">
        <v>2361</v>
      </c>
      <c r="D16" s="0" t="s">
        <v>102</v>
      </c>
      <c r="E16" s="0" t="s">
        <v>103</v>
      </c>
      <c r="F16" s="0" t="s">
        <v>2391</v>
      </c>
      <c r="G16" s="0" t="s">
        <v>100</v>
      </c>
    </row>
    <row customHeight="1" ht="11.25">
      <c r="A17" s="379" t="s">
        <v>16</v>
      </c>
      <c r="B17" s="0" t="s">
        <v>101</v>
      </c>
      <c r="C17" s="0" t="s">
        <v>2361</v>
      </c>
      <c r="D17" s="0" t="s">
        <v>2392</v>
      </c>
      <c r="E17" s="0" t="s">
        <v>2393</v>
      </c>
      <c r="F17" s="0" t="s">
        <v>2365</v>
      </c>
      <c r="G17" s="0" t="s">
        <v>1497</v>
      </c>
    </row>
    <row customHeight="1" ht="11.25">
      <c r="A18" s="379" t="s">
        <v>16</v>
      </c>
      <c r="B18" s="0" t="s">
        <v>101</v>
      </c>
      <c r="C18" s="0" t="s">
        <v>2361</v>
      </c>
      <c r="D18" s="0" t="s">
        <v>2394</v>
      </c>
      <c r="E18" s="0" t="s">
        <v>2395</v>
      </c>
      <c r="F18" s="0" t="s">
        <v>2365</v>
      </c>
      <c r="G18" s="0" t="s">
        <v>1509</v>
      </c>
    </row>
    <row customHeight="1" ht="11.25">
      <c r="A19" s="379" t="s">
        <v>16</v>
      </c>
      <c r="B19" s="0" t="s">
        <v>101</v>
      </c>
      <c r="C19" s="0" t="s">
        <v>2361</v>
      </c>
      <c r="D19" s="0" t="s">
        <v>2396</v>
      </c>
      <c r="E19" s="0" t="s">
        <v>2397</v>
      </c>
      <c r="F19" s="0" t="s">
        <v>2365</v>
      </c>
      <c r="G19" s="0" t="s">
        <v>1523</v>
      </c>
    </row>
    <row customHeight="1" ht="11.25">
      <c r="A20" s="379" t="s">
        <v>16</v>
      </c>
      <c r="B20" s="0" t="s">
        <v>101</v>
      </c>
      <c r="C20" s="0" t="s">
        <v>2361</v>
      </c>
      <c r="D20" s="0" t="s">
        <v>2398</v>
      </c>
      <c r="E20" s="0" t="s">
        <v>2399</v>
      </c>
      <c r="F20" s="0" t="s">
        <v>2365</v>
      </c>
      <c r="G20" s="0" t="s">
        <v>1535</v>
      </c>
    </row>
    <row customHeight="1" ht="11.25">
      <c r="A21" s="379" t="s">
        <v>16</v>
      </c>
      <c r="B21" s="0" t="s">
        <v>101</v>
      </c>
      <c r="C21" s="0" t="s">
        <v>2361</v>
      </c>
      <c r="D21" s="0" t="s">
        <v>2400</v>
      </c>
      <c r="E21" s="0" t="s">
        <v>2401</v>
      </c>
      <c r="F21" s="0" t="s">
        <v>2365</v>
      </c>
      <c r="G21" s="0" t="s">
        <v>1544</v>
      </c>
    </row>
    <row customHeight="1" ht="11.25">
      <c r="A22" s="379" t="s">
        <v>16</v>
      </c>
      <c r="B22" s="0" t="s">
        <v>101</v>
      </c>
      <c r="C22" s="0" t="s">
        <v>2361</v>
      </c>
      <c r="D22" s="0" t="s">
        <v>2402</v>
      </c>
      <c r="E22" s="0" t="s">
        <v>2403</v>
      </c>
      <c r="F22" s="0" t="s">
        <v>2365</v>
      </c>
      <c r="G22" s="0" t="s">
        <v>1560</v>
      </c>
    </row>
    <row customHeight="1" ht="11.25">
      <c r="A23" s="379" t="s">
        <v>16</v>
      </c>
      <c r="B23" s="0" t="s">
        <v>2404</v>
      </c>
      <c r="C23" s="0" t="s">
        <v>2405</v>
      </c>
      <c r="D23" s="0" t="s">
        <v>2404</v>
      </c>
      <c r="E23" s="0" t="s">
        <v>2405</v>
      </c>
      <c r="F23" s="0" t="s">
        <v>2406</v>
      </c>
      <c r="G23" s="0" t="s">
        <v>1567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1C736-7934-3FDD-A428-0.5AC9A38B}"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2407</v>
      </c>
      <c r="B1" s="841" t="s">
        <v>2408</v>
      </c>
      <c r="C1" s="1165" t="s">
        <v>2409</v>
      </c>
      <c r="D1" s="841" t="s">
        <v>2410</v>
      </c>
      <c r="E1" s="841" t="s">
        <v>2411</v>
      </c>
      <c r="F1" s="1165" t="s">
        <v>2412</v>
      </c>
      <c r="G1" s="1165" t="s">
        <v>2413</v>
      </c>
      <c r="H1" s="1165" t="s">
        <v>2414</v>
      </c>
      <c r="I1" s="1165" t="s">
        <v>2415</v>
      </c>
    </row>
    <row customHeight="1" ht="11.25">
      <c r="A2" s="1697" t="s">
        <v>111</v>
      </c>
      <c r="B2" s="1697" t="s">
        <v>2416</v>
      </c>
      <c r="C2" s="1697" t="s">
        <v>28</v>
      </c>
      <c r="D2" s="1697" t="s">
        <v>2417</v>
      </c>
      <c r="E2" s="1697" t="s">
        <v>2418</v>
      </c>
      <c r="F2" s="1697" t="s">
        <v>28</v>
      </c>
      <c r="G2" s="1697" t="s">
        <v>28</v>
      </c>
      <c r="H2" s="1697" t="s">
        <v>28</v>
      </c>
      <c r="I2" s="1697" t="s">
        <v>28</v>
      </c>
    </row>
    <row customHeight="1" ht="11.25">
      <c r="A3" s="1697" t="s">
        <v>112</v>
      </c>
      <c r="B3" s="1697" t="s">
        <v>2419</v>
      </c>
      <c r="C3" s="1697" t="s">
        <v>28</v>
      </c>
      <c r="D3" s="1697" t="s">
        <v>2420</v>
      </c>
      <c r="E3" s="1697" t="s">
        <v>2418</v>
      </c>
      <c r="F3" s="1697" t="s">
        <v>28</v>
      </c>
      <c r="G3" s="1697" t="s">
        <v>28</v>
      </c>
      <c r="H3" s="1697" t="s">
        <v>28</v>
      </c>
      <c r="I3" s="1697" t="s">
        <v>28</v>
      </c>
    </row>
    <row customHeight="1" ht="11.25">
      <c r="A4" s="1697" t="s">
        <v>91</v>
      </c>
      <c r="B4" s="1697" t="s">
        <v>2421</v>
      </c>
      <c r="C4" s="1697" t="s">
        <v>28</v>
      </c>
      <c r="D4" s="1697" t="s">
        <v>2422</v>
      </c>
      <c r="E4" s="1697" t="s">
        <v>2418</v>
      </c>
      <c r="F4" s="1697" t="s">
        <v>28</v>
      </c>
      <c r="G4" s="1697" t="s">
        <v>28</v>
      </c>
      <c r="H4" s="1697" t="s">
        <v>28</v>
      </c>
      <c r="I4" s="1697" t="s">
        <v>28</v>
      </c>
    </row>
    <row customHeight="1" ht="11.25">
      <c r="A5" s="1697" t="s">
        <v>92</v>
      </c>
      <c r="B5" s="1697" t="s">
        <v>2423</v>
      </c>
      <c r="C5" s="1697" t="s">
        <v>28</v>
      </c>
      <c r="D5" s="1697" t="s">
        <v>2424</v>
      </c>
      <c r="E5" s="1697" t="s">
        <v>2418</v>
      </c>
      <c r="F5" s="1697" t="s">
        <v>28</v>
      </c>
      <c r="G5" s="1697" t="s">
        <v>28</v>
      </c>
      <c r="H5" s="1697" t="s">
        <v>28</v>
      </c>
      <c r="I5" s="1697" t="s">
        <v>28</v>
      </c>
    </row>
    <row customHeight="1" ht="11.25">
      <c r="A6" s="1697" t="s">
        <v>113</v>
      </c>
      <c r="B6" s="1697" t="s">
        <v>2425</v>
      </c>
      <c r="C6" s="1697" t="s">
        <v>28</v>
      </c>
      <c r="D6" s="1697" t="s">
        <v>2426</v>
      </c>
      <c r="E6" s="1697" t="s">
        <v>2427</v>
      </c>
      <c r="F6" s="1697" t="s">
        <v>28</v>
      </c>
      <c r="G6" s="1697" t="s">
        <v>28</v>
      </c>
      <c r="H6" s="1697" t="s">
        <v>28</v>
      </c>
      <c r="I6"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0CB3E-4384-3655-70F7-0.C62DA8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66158-D067-5E5D-62A1-0.F14A5B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377</v>
      </c>
      <c r="I1" s="2223"/>
      <c r="J1" s="2223"/>
      <c r="K1" s="2223"/>
      <c r="L1" s="2223"/>
      <c r="M1" s="2223"/>
      <c r="N1" s="2223"/>
      <c r="O1" s="2223"/>
      <c r="P1" s="2223"/>
      <c r="Q1" s="2223"/>
      <c r="R1" s="2223"/>
      <c r="T1" s="2223" t="s">
        <v>378</v>
      </c>
      <c r="U1" s="2223"/>
      <c r="V1" s="2223"/>
      <c r="X1" s="2223" t="s">
        <v>379</v>
      </c>
      <c r="Y1" s="2223"/>
      <c r="Z1" s="2223"/>
      <c r="AB1" s="2223" t="s">
        <v>380</v>
      </c>
      <c r="AC1" s="2223"/>
      <c r="AT1" s="453" t="s">
        <v>14</v>
      </c>
    </row>
    <row customHeight="1" ht="14.25" hidden="1">
      <c r="AT2" s="453">
        <v>0</v>
      </c>
    </row>
    <row s="1619" customFormat="1" customHeight="1" ht="5.25">
      <c r="C3" s="707"/>
      <c r="D3" s="708"/>
      <c r="E3" s="708"/>
      <c r="F3" s="708"/>
      <c r="G3" s="708"/>
      <c r="H3" s="708" t="s">
        <v>381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ИМУП «ПОСЖИЛКОМСЕРВИС»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325</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326</v>
      </c>
      <c r="AF7" s="2229" t="s">
        <v>326</v>
      </c>
      <c r="AG7" s="2229" t="s">
        <v>326</v>
      </c>
      <c r="AH7" s="2229" t="s">
        <v>326</v>
      </c>
      <c r="AT7" s="453">
        <v>14</v>
      </c>
    </row>
    <row customHeight="1" ht="27.299999999999997">
      <c r="C8" s="456"/>
      <c r="D8" s="2133" t="s">
        <v>89</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382</v>
      </c>
      <c r="I8" s="2232" t="s">
        <v>383</v>
      </c>
      <c r="J8" s="2229" t="s">
        <v>384</v>
      </c>
      <c r="K8" s="2229"/>
      <c r="L8" s="2229"/>
      <c r="M8" s="2224"/>
      <c r="N8" s="2229" t="s">
        <v>385</v>
      </c>
      <c r="O8" s="2229"/>
      <c r="P8" s="2229" t="s">
        <v>386</v>
      </c>
      <c r="Q8" s="2229"/>
      <c r="R8" s="2236" t="s">
        <v>387</v>
      </c>
      <c r="S8" s="830"/>
      <c r="T8" s="2234" t="s">
        <v>388</v>
      </c>
      <c r="U8" s="2234" t="s">
        <v>389</v>
      </c>
      <c r="V8" s="2234" t="s">
        <v>390</v>
      </c>
      <c r="W8" s="832"/>
      <c r="X8" s="2234" t="s">
        <v>391</v>
      </c>
      <c r="Y8" s="2234" t="s">
        <v>392</v>
      </c>
      <c r="Z8" s="2234" t="s">
        <v>393</v>
      </c>
      <c r="AA8" s="832"/>
      <c r="AB8" s="2234" t="s">
        <v>394</v>
      </c>
      <c r="AC8" s="2234" t="s">
        <v>387</v>
      </c>
      <c r="AD8" s="832"/>
      <c r="AE8" s="2229"/>
      <c r="AF8" s="2229"/>
      <c r="AG8" s="2229"/>
      <c r="AH8" s="2229"/>
      <c r="AT8" s="453">
        <v>26</v>
      </c>
    </row>
    <row customHeight="1" ht="46.199999999999996">
      <c r="C9" s="456"/>
      <c r="D9" s="2133"/>
      <c r="E9" s="2229"/>
      <c r="F9" s="2229"/>
      <c r="G9" s="835"/>
      <c r="H9" s="2231"/>
      <c r="I9" s="2233"/>
      <c r="J9" s="431" t="s">
        <v>395</v>
      </c>
      <c r="K9" s="431" t="s">
        <v>396</v>
      </c>
      <c r="L9" s="431" t="s">
        <v>397</v>
      </c>
      <c r="M9" s="437" t="s">
        <v>398</v>
      </c>
      <c r="N9" s="431" t="s">
        <v>399</v>
      </c>
      <c r="O9" s="431" t="s">
        <v>398</v>
      </c>
      <c r="P9" s="431" t="s">
        <v>400</v>
      </c>
      <c r="Q9" s="431" t="s">
        <v>398</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401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111</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402</v>
      </c>
      <c r="AF12" s="2227" t="s">
        <v>403</v>
      </c>
      <c r="AG12" s="2227" t="s">
        <v>404</v>
      </c>
      <c r="AH12" s="2227" t="s">
        <v>405</v>
      </c>
      <c r="AI12" s="453"/>
      <c r="AM12" s="517"/>
      <c r="AP12" s="506" t="s">
        <v>406</v>
      </c>
      <c r="AQ12" s="506" t="s">
        <v>406</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83</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A703C-4D6A-51DD-0DB9-0.E30FB3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2428</v>
      </c>
    </row>
    <row customHeight="1" ht="11.25">
      <c r="A2" s="189" t="s">
        <v>99</v>
      </c>
      <c r="B2" s="189" t="s">
        <v>2429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29853-C58B-AB91-5C83-0.684183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2430</v>
      </c>
      <c r="B1" s="841" t="s">
        <v>2431</v>
      </c>
    </row>
    <row customHeight="1" ht="11.25">
      <c r="A2" s="841">
        <v>4213775</v>
      </c>
      <c r="B2" s="841" t="s">
        <v>1252</v>
      </c>
    </row>
    <row customHeight="1" ht="11.25">
      <c r="A3" s="841">
        <v>4213784</v>
      </c>
      <c r="B3" s="841" t="s">
        <v>1284</v>
      </c>
    </row>
    <row customHeight="1" ht="11.25">
      <c r="A4" s="841">
        <v>4213781</v>
      </c>
      <c r="B4" s="841" t="s">
        <v>1277</v>
      </c>
    </row>
    <row customHeight="1" ht="11.25">
      <c r="A5" s="841">
        <v>4213776</v>
      </c>
      <c r="B5" s="841" t="s">
        <v>190</v>
      </c>
    </row>
    <row customHeight="1" ht="11.25">
      <c r="A6" s="841">
        <v>4213777</v>
      </c>
      <c r="B6" s="841" t="s">
        <v>198</v>
      </c>
    </row>
    <row customHeight="1" ht="11.25">
      <c r="A7" s="841">
        <v>4213778</v>
      </c>
      <c r="B7" s="841" t="s">
        <v>205</v>
      </c>
    </row>
    <row customHeight="1" ht="11.25">
      <c r="A8" s="841">
        <v>4213780</v>
      </c>
      <c r="B8" s="841" t="s">
        <v>211</v>
      </c>
    </row>
    <row customHeight="1" ht="11.25">
      <c r="A9" s="841">
        <v>4213779</v>
      </c>
      <c r="B9" s="841" t="s">
        <v>1417</v>
      </c>
    </row>
    <row customHeight="1" ht="11.25">
      <c r="A10" s="841">
        <v>4213783</v>
      </c>
      <c r="B10" s="841" t="s">
        <v>1432</v>
      </c>
    </row>
    <row customHeight="1" ht="11.25">
      <c r="A11" s="841">
        <v>4213782</v>
      </c>
      <c r="B11" s="841" t="s">
        <v>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460E5-A25C-94C2-CC67-0.8C4FE1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2430</v>
      </c>
      <c r="B1" s="841" t="s">
        <v>2432</v>
      </c>
    </row>
    <row customHeight="1" ht="11.25">
      <c r="A2" s="841" t="s">
        <v>2433</v>
      </c>
      <c r="B2" s="841" t="s">
        <v>1529</v>
      </c>
    </row>
    <row customHeight="1" ht="11.25">
      <c r="A3" s="841" t="s">
        <v>2434</v>
      </c>
      <c r="B3" s="841" t="s">
        <v>1539</v>
      </c>
    </row>
    <row customHeight="1" ht="11.25">
      <c r="A4" s="841" t="s">
        <v>2435</v>
      </c>
      <c r="B4" s="841" t="s">
        <v>1548</v>
      </c>
    </row>
    <row customHeight="1" ht="11.25">
      <c r="A5" s="841" t="s">
        <v>2436</v>
      </c>
      <c r="B5" s="841" t="s">
        <v>1557</v>
      </c>
    </row>
    <row customHeight="1" ht="11.25">
      <c r="A6" s="841" t="s">
        <v>2437</v>
      </c>
      <c r="B6" s="841" t="s">
        <v>1563</v>
      </c>
    </row>
    <row customHeight="1" ht="11.25">
      <c r="A7" s="841" t="s">
        <v>2438</v>
      </c>
      <c r="B7" s="841" t="s">
        <v>1571</v>
      </c>
    </row>
    <row customHeight="1" ht="11.25">
      <c r="A8" s="841" t="s">
        <v>2439</v>
      </c>
      <c r="B8" s="841" t="s">
        <v>1578</v>
      </c>
    </row>
    <row customHeight="1" ht="11.25">
      <c r="A9" s="841" t="s">
        <v>2440</v>
      </c>
      <c r="B9" s="841" t="s">
        <v>1584</v>
      </c>
    </row>
    <row customHeight="1" ht="11.25">
      <c r="A10" s="841" t="s">
        <v>2441</v>
      </c>
      <c r="B10" s="841" t="s">
        <v>1588</v>
      </c>
    </row>
    <row customHeight="1" ht="11.25">
      <c r="A11" s="841" t="s">
        <v>2442</v>
      </c>
      <c r="B11" s="841" t="s">
        <v>1595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05F3B-5D0B-4253-E389-0.F9AA01A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9" t="s">
        <v>2354</v>
      </c>
      <c r="B1" s="379" t="s">
        <v>2355</v>
      </c>
      <c r="C1" s="379" t="s">
        <v>2356</v>
      </c>
      <c r="D1" s="379" t="s">
        <v>2357</v>
      </c>
      <c r="E1" s="0" t="s">
        <v>2358</v>
      </c>
      <c r="F1" s="0" t="s">
        <v>2359</v>
      </c>
      <c r="G1" s="0" t="s">
        <v>2360</v>
      </c>
    </row>
    <row customHeight="1" ht="11.25">
      <c r="A2" s="0" t="s">
        <v>16</v>
      </c>
      <c r="B2" s="0" t="s">
        <v>101</v>
      </c>
      <c r="C2" s="0" t="s">
        <v>2361</v>
      </c>
      <c r="D2" s="0" t="s">
        <v>101</v>
      </c>
      <c r="E2" s="0" t="s">
        <v>2361</v>
      </c>
      <c r="F2" s="0" t="s">
        <v>2362</v>
      </c>
      <c r="G2" s="0" t="s">
        <v>111</v>
      </c>
    </row>
    <row customHeight="1" ht="11.25">
      <c r="A3" s="0" t="s">
        <v>16</v>
      </c>
      <c r="B3" s="0" t="s">
        <v>101</v>
      </c>
      <c r="C3" s="0" t="s">
        <v>2361</v>
      </c>
      <c r="D3" s="0" t="s">
        <v>2363</v>
      </c>
      <c r="E3" s="0" t="s">
        <v>2364</v>
      </c>
      <c r="F3" s="0" t="s">
        <v>2365</v>
      </c>
      <c r="G3" s="0" t="s">
        <v>112</v>
      </c>
    </row>
    <row customHeight="1" ht="11.25">
      <c r="A4" s="0" t="s">
        <v>16</v>
      </c>
      <c r="B4" s="0" t="s">
        <v>101</v>
      </c>
      <c r="C4" s="0" t="s">
        <v>2361</v>
      </c>
      <c r="D4" s="0" t="s">
        <v>2366</v>
      </c>
      <c r="E4" s="0" t="s">
        <v>2367</v>
      </c>
      <c r="F4" s="0" t="s">
        <v>2365</v>
      </c>
      <c r="G4" s="0" t="s">
        <v>91</v>
      </c>
    </row>
    <row customHeight="1" ht="11.25">
      <c r="A5" s="0" t="s">
        <v>16</v>
      </c>
      <c r="B5" s="0" t="s">
        <v>101</v>
      </c>
      <c r="C5" s="0" t="s">
        <v>2361</v>
      </c>
      <c r="D5" s="0" t="s">
        <v>2368</v>
      </c>
      <c r="E5" s="0" t="s">
        <v>2369</v>
      </c>
      <c r="F5" s="0" t="s">
        <v>2365</v>
      </c>
      <c r="G5" s="0" t="s">
        <v>92</v>
      </c>
    </row>
    <row customHeight="1" ht="11.25">
      <c r="A6" s="0" t="s">
        <v>16</v>
      </c>
      <c r="B6" s="0" t="s">
        <v>101</v>
      </c>
      <c r="C6" s="0" t="s">
        <v>2361</v>
      </c>
      <c r="D6" s="0" t="s">
        <v>2370</v>
      </c>
      <c r="E6" s="0" t="s">
        <v>2371</v>
      </c>
      <c r="F6" s="0" t="s">
        <v>2365</v>
      </c>
      <c r="G6" s="0" t="s">
        <v>113</v>
      </c>
    </row>
    <row customHeight="1" ht="11.25">
      <c r="A7" s="0" t="s">
        <v>16</v>
      </c>
      <c r="B7" s="0" t="s">
        <v>101</v>
      </c>
      <c r="C7" s="0" t="s">
        <v>2361</v>
      </c>
      <c r="D7" s="0" t="s">
        <v>2372</v>
      </c>
      <c r="E7" s="0" t="s">
        <v>2373</v>
      </c>
      <c r="F7" s="0" t="s">
        <v>2365</v>
      </c>
      <c r="G7" s="0" t="s">
        <v>93</v>
      </c>
    </row>
    <row customHeight="1" ht="11.25">
      <c r="A8" s="0" t="s">
        <v>16</v>
      </c>
      <c r="B8" s="0" t="s">
        <v>101</v>
      </c>
      <c r="C8" s="0" t="s">
        <v>2361</v>
      </c>
      <c r="D8" s="0" t="s">
        <v>2374</v>
      </c>
      <c r="E8" s="0" t="s">
        <v>2375</v>
      </c>
      <c r="F8" s="0" t="s">
        <v>2365</v>
      </c>
      <c r="G8" s="0" t="s">
        <v>94</v>
      </c>
    </row>
    <row customHeight="1" ht="11.25">
      <c r="A9" s="0" t="s">
        <v>16</v>
      </c>
      <c r="B9" s="0" t="s">
        <v>101</v>
      </c>
      <c r="C9" s="0" t="s">
        <v>2361</v>
      </c>
      <c r="D9" s="0" t="s">
        <v>2376</v>
      </c>
      <c r="E9" s="0" t="s">
        <v>2377</v>
      </c>
      <c r="F9" s="0" t="s">
        <v>2365</v>
      </c>
      <c r="G9" s="0" t="s">
        <v>114</v>
      </c>
    </row>
    <row customHeight="1" ht="11.25">
      <c r="A10" s="0" t="s">
        <v>16</v>
      </c>
      <c r="B10" s="0" t="s">
        <v>101</v>
      </c>
      <c r="C10" s="0" t="s">
        <v>2361</v>
      </c>
      <c r="D10" s="0" t="s">
        <v>2378</v>
      </c>
      <c r="E10" s="0" t="s">
        <v>2379</v>
      </c>
      <c r="F10" s="0" t="s">
        <v>2380</v>
      </c>
      <c r="G10" s="0" t="s">
        <v>150</v>
      </c>
    </row>
    <row customHeight="1" ht="11.25">
      <c r="A11" s="0" t="s">
        <v>16</v>
      </c>
      <c r="B11" s="0" t="s">
        <v>101</v>
      </c>
      <c r="C11" s="0" t="s">
        <v>2361</v>
      </c>
      <c r="D11" s="0" t="s">
        <v>2381</v>
      </c>
      <c r="E11" s="0" t="s">
        <v>2382</v>
      </c>
      <c r="F11" s="0" t="s">
        <v>2365</v>
      </c>
      <c r="G11" s="0" t="s">
        <v>151</v>
      </c>
    </row>
    <row customHeight="1" ht="11.25">
      <c r="A12" s="0" t="s">
        <v>16</v>
      </c>
      <c r="B12" s="0" t="s">
        <v>101</v>
      </c>
      <c r="C12" s="0" t="s">
        <v>2361</v>
      </c>
      <c r="D12" s="0" t="s">
        <v>2383</v>
      </c>
      <c r="E12" s="0" t="s">
        <v>2384</v>
      </c>
      <c r="F12" s="0" t="s">
        <v>2365</v>
      </c>
      <c r="G12" s="0" t="s">
        <v>152</v>
      </c>
    </row>
    <row customHeight="1" ht="11.25">
      <c r="A13" s="0" t="s">
        <v>16</v>
      </c>
      <c r="B13" s="0" t="s">
        <v>101</v>
      </c>
      <c r="C13" s="0" t="s">
        <v>2361</v>
      </c>
      <c r="D13" s="0" t="s">
        <v>2385</v>
      </c>
      <c r="E13" s="0" t="s">
        <v>2386</v>
      </c>
      <c r="F13" s="0" t="s">
        <v>2365</v>
      </c>
      <c r="G13" s="0" t="s">
        <v>153</v>
      </c>
    </row>
    <row customHeight="1" ht="11.25">
      <c r="A14" s="0" t="s">
        <v>16</v>
      </c>
      <c r="B14" s="0" t="s">
        <v>101</v>
      </c>
      <c r="C14" s="0" t="s">
        <v>2361</v>
      </c>
      <c r="D14" s="0" t="s">
        <v>2387</v>
      </c>
      <c r="E14" s="0" t="s">
        <v>2388</v>
      </c>
      <c r="F14" s="0" t="s">
        <v>2365</v>
      </c>
      <c r="G14" s="0" t="s">
        <v>154</v>
      </c>
    </row>
    <row customHeight="1" ht="11.25">
      <c r="A15" s="0" t="s">
        <v>16</v>
      </c>
      <c r="B15" s="0" t="s">
        <v>101</v>
      </c>
      <c r="C15" s="0" t="s">
        <v>2361</v>
      </c>
      <c r="D15" s="0" t="s">
        <v>2389</v>
      </c>
      <c r="E15" s="0" t="s">
        <v>2390</v>
      </c>
      <c r="F15" s="0" t="s">
        <v>2365</v>
      </c>
      <c r="G15" s="0" t="s">
        <v>155</v>
      </c>
    </row>
    <row customHeight="1" ht="11.25">
      <c r="A16" s="0" t="s">
        <v>16</v>
      </c>
      <c r="B16" s="0" t="s">
        <v>101</v>
      </c>
      <c r="C16" s="0" t="s">
        <v>2361</v>
      </c>
      <c r="D16" s="0" t="s">
        <v>102</v>
      </c>
      <c r="E16" s="0" t="s">
        <v>103</v>
      </c>
      <c r="F16" s="0" t="s">
        <v>2391</v>
      </c>
      <c r="G16" s="0" t="s">
        <v>100</v>
      </c>
    </row>
    <row customHeight="1" ht="11.25">
      <c r="A17" s="0" t="s">
        <v>16</v>
      </c>
      <c r="B17" s="0" t="s">
        <v>101</v>
      </c>
      <c r="C17" s="0" t="s">
        <v>2361</v>
      </c>
      <c r="D17" s="0" t="s">
        <v>2392</v>
      </c>
      <c r="E17" s="0" t="s">
        <v>2393</v>
      </c>
      <c r="F17" s="0" t="s">
        <v>2365</v>
      </c>
      <c r="G17" s="0" t="s">
        <v>1497</v>
      </c>
    </row>
    <row customHeight="1" ht="11.25">
      <c r="A18" s="0" t="s">
        <v>16</v>
      </c>
      <c r="B18" s="0" t="s">
        <v>101</v>
      </c>
      <c r="C18" s="0" t="s">
        <v>2361</v>
      </c>
      <c r="D18" s="0" t="s">
        <v>2394</v>
      </c>
      <c r="E18" s="0" t="s">
        <v>2395</v>
      </c>
      <c r="F18" s="0" t="s">
        <v>2365</v>
      </c>
      <c r="G18" s="0" t="s">
        <v>1509</v>
      </c>
    </row>
    <row customHeight="1" ht="11.25">
      <c r="A19" s="0" t="s">
        <v>16</v>
      </c>
      <c r="B19" s="0" t="s">
        <v>101</v>
      </c>
      <c r="C19" s="0" t="s">
        <v>2361</v>
      </c>
      <c r="D19" s="0" t="s">
        <v>2396</v>
      </c>
      <c r="E19" s="0" t="s">
        <v>2397</v>
      </c>
      <c r="F19" s="0" t="s">
        <v>2365</v>
      </c>
      <c r="G19" s="0" t="s">
        <v>1523</v>
      </c>
    </row>
    <row customHeight="1" ht="11.25">
      <c r="A20" s="0" t="s">
        <v>16</v>
      </c>
      <c r="B20" s="0" t="s">
        <v>101</v>
      </c>
      <c r="C20" s="0" t="s">
        <v>2361</v>
      </c>
      <c r="D20" s="0" t="s">
        <v>2398</v>
      </c>
      <c r="E20" s="0" t="s">
        <v>2399</v>
      </c>
      <c r="F20" s="0" t="s">
        <v>2365</v>
      </c>
      <c r="G20" s="0" t="s">
        <v>1535</v>
      </c>
    </row>
    <row customHeight="1" ht="11.25">
      <c r="A21" s="0" t="s">
        <v>16</v>
      </c>
      <c r="B21" s="0" t="s">
        <v>101</v>
      </c>
      <c r="C21" s="0" t="s">
        <v>2361</v>
      </c>
      <c r="D21" s="0" t="s">
        <v>2400</v>
      </c>
      <c r="E21" s="0" t="s">
        <v>2401</v>
      </c>
      <c r="F21" s="0" t="s">
        <v>2365</v>
      </c>
      <c r="G21" s="0" t="s">
        <v>1544</v>
      </c>
    </row>
    <row customHeight="1" ht="11.25">
      <c r="A22" s="0" t="s">
        <v>16</v>
      </c>
      <c r="B22" s="0" t="s">
        <v>101</v>
      </c>
      <c r="C22" s="0" t="s">
        <v>2361</v>
      </c>
      <c r="D22" s="0" t="s">
        <v>2402</v>
      </c>
      <c r="E22" s="0" t="s">
        <v>2403</v>
      </c>
      <c r="F22" s="0" t="s">
        <v>2365</v>
      </c>
      <c r="G22" s="0" t="s">
        <v>1560</v>
      </c>
    </row>
    <row customHeight="1" ht="11.25">
      <c r="A23" s="0" t="s">
        <v>16</v>
      </c>
      <c r="B23" s="0" t="s">
        <v>2404</v>
      </c>
      <c r="C23" s="0" t="s">
        <v>2405</v>
      </c>
      <c r="D23" s="0" t="s">
        <v>2404</v>
      </c>
      <c r="E23" s="0" t="s">
        <v>2405</v>
      </c>
      <c r="F23" s="0" t="s">
        <v>2406</v>
      </c>
      <c r="G23" s="0"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301E3-8F9B-CEFC-9415-0.CA905A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2443</v>
      </c>
      <c r="B1" s="841" t="s">
        <v>2444</v>
      </c>
      <c r="C1" s="841" t="s">
        <v>1198</v>
      </c>
    </row>
    <row customHeight="1" ht="11.25">
      <c r="A2" s="841">
        <v>4189678</v>
      </c>
      <c r="B2" s="841" t="s">
        <v>2445</v>
      </c>
      <c r="C2" s="841" t="s">
        <v>2446</v>
      </c>
    </row>
    <row customHeight="1" ht="11.25">
      <c r="A3" s="841">
        <v>4190415</v>
      </c>
      <c r="B3" s="841" t="s">
        <v>2447</v>
      </c>
      <c r="C3" s="841" t="s">
        <v>2446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8FC77-C0D6-7A83-26BC-0.AECD3D8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2448</v>
      </c>
      <c r="B1" s="169" t="s">
        <v>2449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44B67-6433-ABAD-791A-0.D92617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2450</v>
      </c>
      <c r="B1" s="0" t="b">
        <v>1</v>
      </c>
    </row>
    <row customHeight="1" ht="11.25">
      <c r="A2" s="0" t="s">
        <v>2451</v>
      </c>
      <c r="B2" s="0" t="b">
        <v>0</v>
      </c>
    </row>
    <row customHeight="1" ht="11.25">
      <c r="A3" s="0" t="s">
        <v>2452</v>
      </c>
      <c r="B3" s="0" t="b">
        <v>1</v>
      </c>
    </row>
    <row customHeight="1" ht="11.25">
      <c r="A4" s="0" t="s">
        <v>2453</v>
      </c>
      <c r="B4" s="0" t="b">
        <v>0</v>
      </c>
    </row>
    <row customHeight="1" ht="11.25">
      <c r="A5" s="0" t="s">
        <v>2454</v>
      </c>
      <c r="B5" s="0" t="b">
        <v>0</v>
      </c>
    </row>
    <row customHeight="1" ht="11.25">
      <c r="A6" s="0" t="s">
        <v>2455</v>
      </c>
      <c r="B6" s="0" t="b">
        <v>0</v>
      </c>
    </row>
    <row customHeight="1" ht="11.25">
      <c r="A7" s="0" t="s">
        <v>2456</v>
      </c>
      <c r="B7" s="0" t="b">
        <v>0</v>
      </c>
    </row>
    <row customHeight="1" ht="11.25">
      <c r="A8" s="0" t="s">
        <v>2457</v>
      </c>
      <c r="B8" s="0" t="b">
        <v>0</v>
      </c>
    </row>
    <row customHeight="1" ht="11.25">
      <c r="A9" s="0" t="s">
        <v>2458</v>
      </c>
      <c r="B9" s="0" t="b">
        <v>0</v>
      </c>
    </row>
    <row customHeight="1" ht="11.25">
      <c r="A10" s="0" t="s">
        <v>2459</v>
      </c>
      <c r="B10" s="0" t="b">
        <v>0</v>
      </c>
    </row>
    <row customHeight="1" ht="11.25">
      <c r="A11" s="0" t="s">
        <v>2460</v>
      </c>
      <c r="B11" s="0" t="b">
        <v>0</v>
      </c>
    </row>
    <row customHeight="1" ht="11.25">
      <c r="A12" s="0" t="s">
        <v>2461</v>
      </c>
      <c r="B12" s="0" t="b">
        <v>0</v>
      </c>
    </row>
    <row customHeight="1" ht="11.25">
      <c r="A13" s="0" t="s">
        <v>2462</v>
      </c>
      <c r="B13" s="0" t="b">
        <v>0</v>
      </c>
    </row>
    <row customHeight="1" ht="11.25">
      <c r="A14" s="0" t="s">
        <v>2463</v>
      </c>
      <c r="B14" s="0" t="b">
        <v>1</v>
      </c>
    </row>
    <row customHeight="1" ht="11.25">
      <c r="A15" s="0" t="s">
        <v>2464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2777A-9CBF-368B-542A-0.1A8F9A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DC105-0036-E2CE-0588-0.938285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2465</v>
      </c>
      <c r="B1" s="73" t="s">
        <v>2466</v>
      </c>
    </row>
    <row customHeight="1" ht="11.25">
      <c r="A2" s="70" t="s">
        <v>2467</v>
      </c>
      <c r="B2" s="70" t="s">
        <v>2468</v>
      </c>
    </row>
    <row customHeight="1" ht="11.25">
      <c r="A3" s="70" t="s">
        <v>2469</v>
      </c>
      <c r="B3" s="70" t="s">
        <v>2470</v>
      </c>
    </row>
    <row customHeight="1" ht="11.25">
      <c r="A4" s="70" t="s">
        <v>2471</v>
      </c>
      <c r="B4" s="70" t="s">
        <v>2472</v>
      </c>
    </row>
    <row customHeight="1" ht="11.25">
      <c r="A5" s="70" t="s">
        <v>2473</v>
      </c>
      <c r="B5" s="70" t="s">
        <v>2474</v>
      </c>
    </row>
    <row customHeight="1" ht="11.25">
      <c r="A6" s="70" t="s">
        <v>2475</v>
      </c>
      <c r="B6" s="70" t="s">
        <v>2476</v>
      </c>
    </row>
    <row customHeight="1" ht="11.25">
      <c r="A7" s="70" t="s">
        <v>2477</v>
      </c>
      <c r="B7" s="70" t="s">
        <v>2478</v>
      </c>
    </row>
    <row customHeight="1" ht="11.25">
      <c r="A8" s="70" t="s">
        <v>2479</v>
      </c>
      <c r="B8" s="70" t="s">
        <v>2480</v>
      </c>
    </row>
    <row customHeight="1" ht="11.25">
      <c r="A9" s="70" t="s">
        <v>2481</v>
      </c>
      <c r="B9" s="70" t="s">
        <v>2482</v>
      </c>
    </row>
    <row customHeight="1" ht="11.25">
      <c r="A10" s="70" t="s">
        <v>2483</v>
      </c>
      <c r="B10" s="70" t="s">
        <v>2484</v>
      </c>
    </row>
    <row customHeight="1" ht="11.25">
      <c r="A11" s="70" t="s">
        <v>2485</v>
      </c>
      <c r="B11" s="70" t="s">
        <v>2486</v>
      </c>
    </row>
    <row customHeight="1" ht="11.25">
      <c r="A12" s="70" t="s">
        <v>2487</v>
      </c>
      <c r="B12" s="70" t="s">
        <v>2488</v>
      </c>
    </row>
    <row customHeight="1" ht="11.25">
      <c r="A13" s="70" t="s">
        <v>2489</v>
      </c>
      <c r="B13" s="70" t="s">
        <v>2490</v>
      </c>
    </row>
    <row customHeight="1" ht="11.25">
      <c r="A14" s="70" t="s">
        <v>2491</v>
      </c>
      <c r="B14" s="70" t="s">
        <v>2492</v>
      </c>
    </row>
    <row customHeight="1" ht="11.25">
      <c r="A15" s="70" t="s">
        <v>2493</v>
      </c>
      <c r="B15" s="70" t="s">
        <v>2494</v>
      </c>
    </row>
    <row customHeight="1" ht="11.25">
      <c r="A16" s="70" t="s">
        <v>2495</v>
      </c>
      <c r="B16" s="70" t="s">
        <v>2496</v>
      </c>
    </row>
    <row customHeight="1" ht="11.25">
      <c r="A17" s="70" t="s">
        <v>2497</v>
      </c>
      <c r="B17" s="70" t="s">
        <v>2498</v>
      </c>
    </row>
    <row customHeight="1" ht="11.25">
      <c r="A18" s="70" t="s">
        <v>2499</v>
      </c>
      <c r="B18" s="70" t="s">
        <v>2500</v>
      </c>
    </row>
    <row customHeight="1" ht="11.25">
      <c r="A19" s="70" t="s">
        <v>2501</v>
      </c>
      <c r="B19" s="70" t="s">
        <v>2502</v>
      </c>
    </row>
    <row customHeight="1" ht="11.25">
      <c r="A20" s="70" t="s">
        <v>2503</v>
      </c>
      <c r="B20" s="70" t="s">
        <v>2504</v>
      </c>
    </row>
    <row customHeight="1" ht="11.25">
      <c r="A21" s="70" t="s">
        <v>2505</v>
      </c>
      <c r="B21" s="70" t="s">
        <v>2506</v>
      </c>
    </row>
    <row customHeight="1" ht="11.25">
      <c r="A22" s="70" t="s">
        <v>2507</v>
      </c>
      <c r="B22" s="70" t="s">
        <v>2508</v>
      </c>
    </row>
    <row customHeight="1" ht="11.25">
      <c r="A23" s="70" t="s">
        <v>2509</v>
      </c>
      <c r="B23" s="70" t="s">
        <v>2510</v>
      </c>
    </row>
    <row customHeight="1" ht="11.25">
      <c r="A24" s="70" t="s">
        <v>2511</v>
      </c>
      <c r="B24" s="70" t="s">
        <v>2512</v>
      </c>
    </row>
    <row customHeight="1" ht="11.25">
      <c r="A25" s="70" t="s">
        <v>2513</v>
      </c>
      <c r="B25" s="70" t="s">
        <v>2514</v>
      </c>
    </row>
    <row customHeight="1" ht="11.25">
      <c r="A26" s="70" t="s">
        <v>2515</v>
      </c>
      <c r="B26" s="70" t="s">
        <v>2516</v>
      </c>
    </row>
    <row customHeight="1" ht="11.25">
      <c r="A27" s="70" t="s">
        <v>2517</v>
      </c>
      <c r="B27" s="70" t="s">
        <v>2518</v>
      </c>
    </row>
    <row customHeight="1" ht="11.25">
      <c r="A28" s="70" t="s">
        <v>2519</v>
      </c>
      <c r="B28" s="70" t="s">
        <v>2520</v>
      </c>
    </row>
    <row customHeight="1" ht="11.25">
      <c r="A29" s="70" t="s">
        <v>2521</v>
      </c>
      <c r="B29" s="70" t="s">
        <v>2522</v>
      </c>
    </row>
    <row customHeight="1" ht="11.25">
      <c r="A30" s="70" t="s">
        <v>2523</v>
      </c>
      <c r="B30" s="70" t="s">
        <v>2524</v>
      </c>
    </row>
    <row customHeight="1" ht="11.25">
      <c r="A31" s="70" t="s">
        <v>2525</v>
      </c>
      <c r="B31" s="70" t="s">
        <v>2526</v>
      </c>
    </row>
    <row customHeight="1" ht="11.25">
      <c r="A32" s="70" t="s">
        <v>2527</v>
      </c>
      <c r="B32" s="70" t="s">
        <v>2528</v>
      </c>
    </row>
    <row customHeight="1" ht="11.25">
      <c r="A33" s="70" t="s">
        <v>2529</v>
      </c>
      <c r="B33" s="70" t="s">
        <v>2530</v>
      </c>
    </row>
    <row customHeight="1" ht="11.25">
      <c r="A34" s="70" t="s">
        <v>2531</v>
      </c>
      <c r="B34" s="70" t="s">
        <v>2532</v>
      </c>
    </row>
    <row customHeight="1" ht="11.25">
      <c r="A35" s="70" t="s">
        <v>2533</v>
      </c>
      <c r="B35" s="70" t="s">
        <v>2534</v>
      </c>
    </row>
    <row customHeight="1" ht="11.25">
      <c r="A36" s="70" t="s">
        <v>2535</v>
      </c>
      <c r="B36" s="70" t="s">
        <v>2536</v>
      </c>
    </row>
    <row customHeight="1" ht="11.25">
      <c r="A37" s="70" t="s">
        <v>2537</v>
      </c>
      <c r="B37" s="70" t="s">
        <v>2538</v>
      </c>
    </row>
    <row customHeight="1" ht="11.25">
      <c r="A38" s="70" t="s">
        <v>2539</v>
      </c>
      <c r="B38" s="70" t="s">
        <v>2540</v>
      </c>
    </row>
    <row customHeight="1" ht="11.25">
      <c r="A39" s="70" t="s">
        <v>2541</v>
      </c>
      <c r="B39" s="70" t="s">
        <v>2542</v>
      </c>
    </row>
    <row customHeight="1" ht="11.25">
      <c r="A40" s="70" t="s">
        <v>2543</v>
      </c>
      <c r="B40" s="70" t="s">
        <v>2544</v>
      </c>
    </row>
    <row customHeight="1" ht="11.25">
      <c r="A41" s="70" t="s">
        <v>2545</v>
      </c>
      <c r="B41" s="70" t="s">
        <v>2546</v>
      </c>
    </row>
    <row customHeight="1" ht="11.25">
      <c r="A42" s="70" t="s">
        <v>2547</v>
      </c>
      <c r="B42" s="70" t="s">
        <v>2548</v>
      </c>
    </row>
    <row customHeight="1" ht="11.25">
      <c r="A43" s="70" t="s">
        <v>2549</v>
      </c>
      <c r="B43" s="70" t="s">
        <v>2550</v>
      </c>
    </row>
    <row customHeight="1" ht="11.25">
      <c r="A44" s="70" t="s">
        <v>2551</v>
      </c>
      <c r="B44" s="70" t="s">
        <v>2552</v>
      </c>
    </row>
    <row customHeight="1" ht="11.25">
      <c r="A45" s="70" t="s">
        <v>2553</v>
      </c>
      <c r="B45" s="70" t="s">
        <v>2554</v>
      </c>
    </row>
    <row customHeight="1" ht="11.25">
      <c r="A46" s="70" t="s">
        <v>2555</v>
      </c>
      <c r="B46" s="70" t="s">
        <v>2556</v>
      </c>
    </row>
    <row customHeight="1" ht="11.25">
      <c r="A47" s="70" t="s">
        <v>2557</v>
      </c>
      <c r="B47" s="70" t="s">
        <v>2558</v>
      </c>
    </row>
    <row customHeight="1" ht="11.25">
      <c r="A48" s="70" t="s">
        <v>2559</v>
      </c>
      <c r="B48" s="70" t="s">
        <v>2560</v>
      </c>
    </row>
    <row customHeight="1" ht="11.25">
      <c r="A49" s="70" t="s">
        <v>2561</v>
      </c>
      <c r="B49" s="70" t="s">
        <v>2562</v>
      </c>
    </row>
    <row customHeight="1" ht="11.25">
      <c r="A50" s="70" t="s">
        <v>2563</v>
      </c>
      <c r="B50" s="70" t="s">
        <v>2564</v>
      </c>
    </row>
    <row customHeight="1" ht="11.25">
      <c r="A51" s="70" t="s">
        <v>2565</v>
      </c>
      <c r="B51" s="70" t="s">
        <v>2566</v>
      </c>
    </row>
    <row customHeight="1" ht="11.25">
      <c r="A52" s="70" t="s">
        <v>2567</v>
      </c>
      <c r="B52" s="70" t="s">
        <v>2568</v>
      </c>
    </row>
    <row customHeight="1" ht="11.25">
      <c r="A53" s="70" t="s">
        <v>2569</v>
      </c>
      <c r="B53" s="70" t="s">
        <v>2570</v>
      </c>
    </row>
    <row customHeight="1" ht="11.25">
      <c r="A54" s="70" t="s">
        <v>2571</v>
      </c>
      <c r="B54" s="70" t="s">
        <v>2572</v>
      </c>
    </row>
    <row customHeight="1" ht="11.25">
      <c r="A55" s="70" t="s">
        <v>2573</v>
      </c>
      <c r="B55" s="70" t="s">
        <v>2574</v>
      </c>
    </row>
    <row customHeight="1" ht="11.25">
      <c r="A56" s="70" t="s">
        <v>2575</v>
      </c>
      <c r="B56" s="70" t="s">
        <v>2576</v>
      </c>
    </row>
    <row customHeight="1" ht="11.25">
      <c r="A57" s="70" t="s">
        <v>2577</v>
      </c>
      <c r="B57" s="70" t="s">
        <v>2578</v>
      </c>
    </row>
    <row customHeight="1" ht="11.25">
      <c r="A58" s="70" t="s">
        <v>2579</v>
      </c>
      <c r="B58" s="70" t="s">
        <v>2580</v>
      </c>
    </row>
    <row customHeight="1" ht="11.25">
      <c r="A59" s="70" t="s">
        <v>2581</v>
      </c>
      <c r="B59" s="70" t="s">
        <v>2582</v>
      </c>
    </row>
    <row customHeight="1" ht="11.25">
      <c r="A60" s="70" t="s">
        <v>2583</v>
      </c>
      <c r="B60" s="70" t="s">
        <v>2584</v>
      </c>
    </row>
    <row customHeight="1" ht="11.25">
      <c r="A61" s="70"/>
      <c r="B61" s="70" t="s">
        <v>2585</v>
      </c>
    </row>
    <row customHeight="1" ht="11.25">
      <c r="A62" s="70"/>
      <c r="B62" s="70" t="s">
        <v>2586</v>
      </c>
    </row>
    <row customHeight="1" ht="11.25">
      <c r="A63" s="70"/>
      <c r="B63" s="70" t="s">
        <v>2587</v>
      </c>
    </row>
    <row customHeight="1" ht="11.25">
      <c r="A64" s="70"/>
      <c r="B64" s="70" t="s">
        <v>2588</v>
      </c>
    </row>
    <row customHeight="1" ht="11.25">
      <c r="A65" s="70"/>
      <c r="B65" s="70" t="s">
        <v>2589</v>
      </c>
    </row>
    <row customHeight="1" ht="11.25">
      <c r="A66" s="70"/>
      <c r="B66" s="70" t="s">
        <v>2590</v>
      </c>
    </row>
    <row customHeight="1" ht="11.25">
      <c r="A67" s="70"/>
      <c r="B67" s="70" t="s">
        <v>2591</v>
      </c>
    </row>
    <row customHeight="1" ht="11.25">
      <c r="A68" s="70"/>
      <c r="B68" s="70" t="s">
        <v>2592</v>
      </c>
    </row>
    <row customHeight="1" ht="11.25">
      <c r="A69" s="70"/>
      <c r="B69" s="70" t="s">
        <v>2593</v>
      </c>
    </row>
    <row customHeight="1" ht="11.25">
      <c r="A70" s="70"/>
      <c r="B70" s="70" t="s">
        <v>2594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49891-579B-20E6-CC82-0.B4A8C8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2595</v>
      </c>
    </row>
    <row customHeight="1" ht="90">
      <c r="B2" s="100" t="s">
        <v>2596</v>
      </c>
    </row>
    <row customHeight="1" ht="67.5">
      <c r="B3" s="100" t="s">
        <v>2597</v>
      </c>
    </row>
    <row customHeight="1" ht="33.75">
      <c r="B4" s="100" t="s">
        <v>2598</v>
      </c>
    </row>
    <row customHeight="1" ht="11.25">
      <c r="B5" s="100" t="s">
        <v>2599</v>
      </c>
    </row>
    <row customHeight="1" ht="22.5">
      <c r="B6" s="100" t="s">
        <v>2600</v>
      </c>
    </row>
    <row customHeight="1" ht="22.5">
      <c r="B7" s="100" t="s">
        <v>2601</v>
      </c>
    </row>
    <row customHeight="1" ht="22.5">
      <c r="B8" s="100" t="s">
        <v>2602</v>
      </c>
    </row>
    <row customHeight="1" ht="22.5">
      <c r="B9" s="100" t="s">
        <v>2603</v>
      </c>
    </row>
    <row customHeight="1" ht="56.25">
      <c r="B10" s="100" t="s">
        <v>2604</v>
      </c>
    </row>
    <row customHeight="1" ht="12.75">
      <c r="B11" s="165" t="s">
        <v>2605</v>
      </c>
    </row>
    <row customHeight="1" ht="11.25">
      <c r="B12" s="99" t="s">
        <v>2606</v>
      </c>
    </row>
    <row customHeight="1" ht="22.5">
      <c r="B13" s="100" t="s">
        <v>2607</v>
      </c>
    </row>
    <row customHeight="1" ht="67.5">
      <c r="B14" s="100" t="s">
        <v>2608</v>
      </c>
    </row>
    <row customHeight="1" ht="22.5">
      <c r="B15" s="100" t="s">
        <v>2609</v>
      </c>
    </row>
    <row customHeight="1" ht="11.25">
      <c r="B16" s="99" t="s">
        <v>2610</v>
      </c>
      <c r="D16" s="106"/>
    </row>
    <row customHeight="1" ht="33.75">
      <c r="B17" s="100" t="s">
        <v>2611</v>
      </c>
    </row>
    <row customHeight="1" ht="33.75">
      <c r="B18" s="100" t="s">
        <v>2612</v>
      </c>
    </row>
    <row customHeight="1" ht="11.25">
      <c r="B19" s="100" t="s">
        <v>2613</v>
      </c>
    </row>
    <row customHeight="1" ht="33.75">
      <c r="B20" s="100" t="s">
        <v>2614</v>
      </c>
    </row>
    <row customHeight="1" ht="11.25">
      <c r="B21" s="99" t="s">
        <v>2615</v>
      </c>
    </row>
    <row customHeight="1" ht="11.25">
      <c r="B22" s="100" t="s">
        <v>2616</v>
      </c>
    </row>
    <row r="24" customHeight="1" ht="22.5">
      <c r="B24" s="167" t="s">
        <v>2617</v>
      </c>
    </row>
    <row r="26" customHeight="1" ht="11.25">
      <c r="B26" s="99" t="s">
        <v>2618</v>
      </c>
    </row>
    <row customHeight="1" ht="22.5">
      <c r="B27" s="166" t="s">
        <v>421</v>
      </c>
    </row>
    <row customHeight="1" ht="56.25">
      <c r="B28" s="166" t="s">
        <v>2619</v>
      </c>
    </row>
    <row customHeight="1" ht="11.25">
      <c r="B29" s="216" t="s">
        <v>2620</v>
      </c>
    </row>
    <row customHeight="1" ht="22.5">
      <c r="B30" s="166" t="s">
        <v>2621</v>
      </c>
    </row>
    <row r="32" customHeight="1" ht="11.25">
      <c r="A32" s="194"/>
      <c r="B32" s="195" t="s">
        <v>2622</v>
      </c>
    </row>
    <row customHeight="1" ht="14.25">
      <c r="A33" s="196">
        <v>1</v>
      </c>
      <c r="B33" s="197" t="s">
        <v>2623</v>
      </c>
    </row>
    <row customHeight="1" ht="14.25">
      <c r="A34" s="196">
        <v>2</v>
      </c>
      <c r="B34" s="197" t="s">
        <v>2624</v>
      </c>
    </row>
    <row customHeight="1" ht="11.25">
      <c r="B35" s="195" t="s">
        <v>2625</v>
      </c>
    </row>
    <row customHeight="1" ht="11.25">
      <c r="B36" s="197" t="s">
        <v>2626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6FC8B-1829-1E53-0904-0.14AAAB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377</v>
      </c>
      <c r="I1" s="2223"/>
      <c r="V1" s="1613" t="s">
        <v>14</v>
      </c>
    </row>
    <row s="1641" customFormat="1" customHeight="1" ht="14.25" hidden="1">
      <c r="C2" s="1625"/>
      <c r="D2" s="2239" t="s">
        <v>111</v>
      </c>
      <c r="E2" s="2241"/>
      <c r="F2" s="1631"/>
      <c r="G2" s="1626" t="s">
        <v>111</v>
      </c>
      <c r="H2" s="1629"/>
      <c r="I2" s="1627"/>
      <c r="L2" s="1628"/>
      <c r="M2" s="1628"/>
      <c r="N2" s="1628"/>
      <c r="O2" s="1628" t="s">
        <v>407</v>
      </c>
      <c r="P2" s="1628"/>
      <c r="Q2" s="1628"/>
      <c r="R2" s="1630" t="s">
        <v>406</v>
      </c>
      <c r="S2" s="1630" t="s">
        <v>406</v>
      </c>
      <c r="T2" s="1628"/>
      <c r="U2" s="1628"/>
      <c r="V2" s="1624">
        <v>0</v>
      </c>
    </row>
    <row s="1641" customFormat="1" customHeight="1" ht="14.25" hidden="1">
      <c r="C3" s="1625"/>
      <c r="D3" s="2240"/>
      <c r="E3" s="2242"/>
      <c r="F3" s="411"/>
      <c r="G3" s="875"/>
      <c r="H3" s="875" t="s">
        <v>408</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381</v>
      </c>
      <c r="I5" s="708"/>
      <c r="J5" s="708"/>
      <c r="L5" s="1620"/>
      <c r="M5" s="1620"/>
      <c r="N5" s="1620"/>
      <c r="O5" s="1620"/>
      <c r="P5" s="1620"/>
      <c r="Q5" s="1620"/>
      <c r="R5" s="1620"/>
      <c r="S5" s="1620"/>
      <c r="T5" s="1620"/>
      <c r="U5" s="1620"/>
      <c r="V5" s="1619">
        <v>5</v>
      </c>
    </row>
    <row customHeight="1" ht="29.25">
      <c r="C6" s="1522"/>
      <c r="D6" s="2243" t="s">
        <v>409</v>
      </c>
      <c r="E6" s="2243"/>
      <c r="F6" s="2243"/>
      <c r="G6" s="2243"/>
      <c r="H6" s="2243"/>
      <c r="I6" s="2243"/>
      <c r="J6" s="497"/>
      <c r="K6" s="1621"/>
      <c r="V6" s="1613">
        <v>28</v>
      </c>
    </row>
    <row customHeight="1" ht="18">
      <c r="C7" s="1522"/>
      <c r="D7" s="2182" t="str">
        <f>IF(org=0,"Не определено",org)</f>
        <v>ИМУП «ПОСЖИЛКОМСЕРВИС»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325</v>
      </c>
      <c r="E10" s="2225"/>
      <c r="F10" s="2225"/>
      <c r="G10" s="2225"/>
      <c r="H10" s="2225"/>
      <c r="I10" s="2225"/>
      <c r="J10" s="2229" t="s">
        <v>326</v>
      </c>
      <c r="V10" s="1613">
        <v>14</v>
      </c>
    </row>
    <row customHeight="1" ht="27.299999999999997">
      <c r="C11" s="1522"/>
      <c r="D11" s="2133" t="s">
        <v>89</v>
      </c>
      <c r="E11" s="2229" t="s">
        <v>107</v>
      </c>
      <c r="F11" s="2198" t="s">
        <v>89</v>
      </c>
      <c r="G11" s="2199"/>
      <c r="H11" s="2181" t="s">
        <v>410</v>
      </c>
      <c r="I11" s="2181" t="s">
        <v>411</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401</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111</v>
      </c>
      <c r="E14" s="2241"/>
      <c r="F14" s="1623"/>
      <c r="G14" s="1622" t="s">
        <v>111</v>
      </c>
      <c r="H14" s="1629"/>
      <c r="I14" s="1627"/>
      <c r="J14" s="2175" t="s">
        <v>412</v>
      </c>
      <c r="K14" s="1613"/>
      <c r="R14" s="506" t="s">
        <v>406</v>
      </c>
      <c r="S14" s="506" t="s">
        <v>406</v>
      </c>
      <c r="V14" s="1613">
        <v>14</v>
      </c>
    </row>
    <row customHeight="1" ht="14.699999999999998">
      <c r="A15" s="1613"/>
      <c r="C15" s="1522"/>
      <c r="D15" s="2240"/>
      <c r="E15" s="2242"/>
      <c r="F15" s="411"/>
      <c r="G15" s="875"/>
      <c r="H15" s="875" t="s">
        <v>408</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83</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