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 name="_xlnm.Print_Area" localSheetId="39">Ограничения!$D$22:$K$40</definedName>
    <definedName name="_xlnm.Print_Titles" localSheetId="39">Ограничения!$B:$B,Ограничения!$2:$2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<sst xmlns="http://schemas.openxmlformats.org/spreadsheetml/2006/main" count="9479" uniqueCount="2597">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</sst>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20" formatCode="_-* #,##0.00\ _₽_-;\-* #,##0.00\ _₽_-;_-* &quot;-&quot;??\ _₽_-;_-@_-"/>
    <numFmt numFmtId="821" formatCode="_-* #,##0\ _₽_-;\-* #,##0\ _₽_-;_-* &quot;-&quot;\ _₽_-;_-@_-"/>
    <numFmt numFmtId="822" formatCode="_-* #,##0.00\ &quot;₽&quot;_-;\-* #,##0.00\ &quot;₽&quot;_-;_-* &quot;-&quot;??\ &quot;₽&quot;_-;_-@_-"/>
    <numFmt numFmtId="823" formatCode="_-* #,##0\ &quot;₽&quot;_-;\-* #,##0\ &quot;₽&quot;_-;_-* &quot;-&quot;\ &quot;₽&quot;_-;_-@_-"/>
    <numFmt numFmtId="824" formatCode="_-* #,##0.00[$€-1]_-;\-* #,##0.00[$€-1]_-;_-* &quot;-&quot;??[$€-1]_-"/>
    <numFmt numFmtId="825" formatCode="#,##0.0"/>
    <numFmt numFmtId="826" formatCode="#,##0.000"/>
    <numFmt numFmtId="827" formatCode="#,##0.0000"/>
    <numFmt numFmtId="828" formatCode="dd\.mm\.yyyy"/>
    <numFmt numFmtId="829" formatCode="000000"/>
    <numFmt numFmtId="83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20" fontId="6" fillId="0" borderId="0" applyFont="0" applyFill="0" applyBorder="0" applyNumberFormat="1">
      <alignment vertical="top"/>
    </xf>
    <xf numFmtId="821" fontId="6" fillId="0" borderId="0" applyFont="0" applyFill="0" applyBorder="0" applyNumberFormat="1">
      <alignment vertical="top"/>
    </xf>
    <xf numFmtId="822" fontId="6" fillId="0" borderId="0" applyFont="0" applyFill="0" applyBorder="0" applyNumberFormat="1">
      <alignment vertical="top"/>
    </xf>
    <xf numFmtId="8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824" fontId="20" fillId="0" borderId="0" applyFont="1" applyFill="0" applyBorder="0" applyNumberFormat="1"/>
    <xf numFmtId="38" fontId="21" fillId="0" borderId="0" applyFont="1" applyFill="0" applyBorder="0" applyNumberFormat="1">
      <alignment vertical="top"/>
    </xf>
    <xf numFmtId="825" fontId="22" fillId="33" borderId="0" applyFont="1" applyFill="1" applyBorder="0" applyNumberFormat="1">
      <protection locked="0"/>
    </xf>
    <xf numFmtId="0" fontId="23" fillId="0" borderId="0" applyFont="1" applyFill="0" applyBorder="0">
      <alignment vertical="center"/>
    </xf>
    <xf numFmtId="826" fontId="22" fillId="33" borderId="0" applyFont="1" applyFill="1" applyBorder="0" applyNumberFormat="1">
      <protection locked="0"/>
    </xf>
    <xf numFmtId="82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20" fontId="6" fillId="0" borderId="0" xfId="28" applyFont="0" applyNumberFormat="1">
      <alignment vertical="top"/>
    </xf>
    <xf numFmtId="821" fontId="6" fillId="0" borderId="0" xfId="29" applyFont="0" applyNumberFormat="1">
      <alignment vertical="top"/>
    </xf>
    <xf numFmtId="822" fontId="6" fillId="0" borderId="0" xfId="30" applyFont="0" applyNumberFormat="1">
      <alignment vertical="top"/>
    </xf>
    <xf numFmtId="82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824" fontId="20" fillId="0" borderId="0" xfId="49" applyFont="1" applyNumberFormat="1"/>
    <xf numFmtId="38" fontId="21" fillId="0" borderId="0" xfId="50" applyFont="1" applyNumberFormat="1">
      <alignment vertical="top"/>
    </xf>
    <xf numFmtId="825" fontId="22" fillId="33" borderId="0" xfId="51" applyFont="1" applyFill="1" applyNumberFormat="1">
      <protection locked="0"/>
    </xf>
    <xf numFmtId="0" fontId="23" fillId="0" borderId="0" xfId="52" applyFont="1">
      <alignment vertical="center"/>
    </xf>
    <xf numFmtId="826" fontId="22" fillId="33" borderId="0" xfId="53" applyFont="1" applyFill="1" applyNumberFormat="1">
      <protection locked="0"/>
    </xf>
    <xf numFmtId="82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82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82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82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82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82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82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82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827" fontId="22" fillId="39" borderId="13" xfId="0" applyFont="1" applyFill="1" applyBorder="1" applyNumberFormat="1">
      <alignment horizontal="right" vertical="center" wrapText="1"/>
      <protection locked="0"/>
    </xf>
    <xf numFmtId="82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82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82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82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826" fontId="47" fillId="0" borderId="12" xfId="0" applyFont="1" applyBorder="1" applyNumberFormat="1">
      <alignment horizontal="right" vertical="center" wrapText="1"/>
    </xf>
    <xf numFmtId="82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82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82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82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82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828" fontId="0" fillId="39" borderId="12" xfId="0" applyFont="1" applyFill="1" applyBorder="1" applyNumberFormat="1">
      <alignment horizontal="left" vertical="center" wrapText="1" indent="1"/>
      <protection locked="0"/>
    </xf>
    <xf numFmtId="828" fontId="0" fillId="0" borderId="12" xfId="0" applyFont="1" applyBorder="1" applyNumberFormat="1">
      <alignment horizontal="left" vertical="center" wrapText="1" indent="1"/>
    </xf>
    <xf numFmtId="828" fontId="0" fillId="39" borderId="12" xfId="0" applyFont="1" applyFill="1" applyBorder="1" applyNumberFormat="1">
      <alignment horizontal="center" vertical="center" wrapText="1"/>
      <protection locked="0"/>
    </xf>
    <xf numFmtId="828" fontId="47" fillId="0" borderId="0" xfId="0" applyFont="1" applyNumberFormat="1">
      <alignment horizontal="center" vertical="center" wrapText="1"/>
    </xf>
    <xf numFmtId="828" fontId="47" fillId="0" borderId="12" xfId="0" applyFont="1" applyBorder="1" applyNumberFormat="1">
      <alignment horizontal="center" vertical="center" wrapText="1"/>
    </xf>
    <xf numFmtId="828" fontId="0" fillId="39" borderId="12" xfId="0" applyFont="1" applyFill="1" applyBorder="1" applyNumberFormat="1">
      <alignment horizontal="left" vertical="center" wrapText="1"/>
      <protection locked="0"/>
    </xf>
    <xf numFmtId="828" fontId="0" fillId="36" borderId="12" xfId="0" applyFont="1" applyFill="1" applyBorder="1" applyNumberFormat="1">
      <alignment horizontal="left" vertical="center" wrapText="1" indent="1"/>
      <protection locked="0"/>
    </xf>
    <xf numFmtId="82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828" fontId="0" fillId="39" borderId="14" xfId="0" applyFont="1" applyFill="1" applyBorder="1" applyNumberFormat="1">
      <alignment horizontal="left" vertical="center" wrapText="1"/>
      <protection locked="0"/>
    </xf>
    <xf numFmtId="82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8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82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82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829" fontId="44" fillId="0" borderId="19" xfId="0" applyFont="1" applyBorder="1" applyNumberFormat="1">
      <alignment horizontal="center" vertical="center" wrapText="1"/>
    </xf>
    <xf numFmtId="829" fontId="44" fillId="0" borderId="20" xfId="0" applyFont="1" applyBorder="1" applyNumberFormat="1">
      <alignment horizontal="center" vertical="center" wrapText="1"/>
    </xf>
    <xf numFmtId="830" fontId="22" fillId="39" borderId="12" xfId="0" applyFont="1" applyFill="1" applyBorder="1" applyNumberFormat="1">
      <alignment horizontal="left" vertical="center" wrapText="1" indent="1"/>
      <protection locked="0"/>
    </xf>
    <xf numFmtId="82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82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82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82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828" fontId="22" fillId="34" borderId="12" xfId="0" applyFont="1" applyFill="1" applyBorder="1" applyNumberFormat="1">
      <alignment horizontal="left" vertical="center" wrapText="1" indent="1"/>
    </xf>
    <xf numFmtId="8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82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82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82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829" fontId="22" fillId="0" borderId="17" xfId="0" applyFont="1" applyBorder="1" applyNumberFormat="1">
      <alignment horizontal="center" vertical="center" wrapText="1"/>
    </xf>
    <xf numFmtId="829" fontId="22" fillId="0" borderId="23" xfId="0" applyFont="1" applyBorder="1" applyNumberFormat="1">
      <alignment horizontal="center" vertical="center" wrapText="1"/>
    </xf>
    <xf numFmtId="829" fontId="22" fillId="0" borderId="14" xfId="0" applyFont="1" applyBorder="1" applyNumberFormat="1">
      <alignment horizontal="center" vertical="center" wrapText="1"/>
    </xf>
    <xf numFmtId="829" fontId="22" fillId="0" borderId="15" xfId="0" applyFont="1" applyBorder="1" applyNumberFormat="1">
      <alignment horizontal="center" vertical="center" wrapText="1"/>
    </xf>
    <xf numFmtId="82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829" fontId="22" fillId="0" borderId="36" xfId="0" applyFont="1" applyBorder="1" applyNumberFormat="1">
      <alignment horizontal="center" vertical="center" wrapText="1"/>
    </xf>
    <xf numFmtId="829" fontId="22" fillId="0" borderId="12" xfId="0" applyFont="1" applyBorder="1" applyNumberFormat="1">
      <alignment horizontal="center" vertical="center" wrapText="1"/>
    </xf>
    <xf numFmtId="82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82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82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82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828"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828"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D1BE9-B9E3-E336-A0BC-0.12D1E1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4A787-0BB8-5B0F-02EE-0.7091C7B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388</v>
      </c>
      <c r="F4" s="2243"/>
      <c r="G4" s="2244"/>
      <c r="H4" s="2244"/>
      <c r="I4" s="2245"/>
      <c r="J4" s="496"/>
      <c r="K4" s="458"/>
      <c r="L4" s="458"/>
      <c r="W4" s="452">
        <v>22</v>
      </c>
    </row>
    <row s="1640" customFormat="1" customHeight="1" ht="18">
      <c r="A5" s="764"/>
      <c r="D5" s="827"/>
      <c r="E5" s="2219" t="str">
        <f>IF(org=0,"Не определено",org)</f>
        <v>ИМУП «ПОСЖИЛКОМСЕРВИС»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300</v>
      </c>
      <c r="F7" s="2213"/>
      <c r="G7" s="2214"/>
      <c r="H7" s="2214"/>
      <c r="I7" s="2214"/>
      <c r="J7" s="2214"/>
      <c r="K7" s="2214"/>
      <c r="L7" s="2228" t="s">
        <v>301</v>
      </c>
      <c r="W7" s="452">
        <v>14</v>
      </c>
    </row>
    <row customHeight="1" ht="48.29999999999999">
      <c r="D8" s="455"/>
      <c r="E8" s="478" t="s">
        <v>88</v>
      </c>
      <c r="F8" s="828"/>
      <c r="G8" s="470" t="s">
        <v>86</v>
      </c>
      <c r="H8" s="470" t="s">
        <v>87</v>
      </c>
      <c r="I8" s="419" t="s">
        <v>85</v>
      </c>
      <c r="J8" s="419" t="s">
        <v>389</v>
      </c>
      <c r="K8" s="419" t="s">
        <v>390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392</v>
      </c>
      <c r="Q12" s="521" t="s">
        <v>393</v>
      </c>
      <c r="R12" s="522" t="s">
        <v>394</v>
      </c>
      <c r="S12" s="516" t="s">
        <v>395</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928E9-B3AE-D3BB-F29A-0.3E949E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63C14-F4F5-3CAF-4B7D-0.6A0DE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8BA3C-C96C-ADFC-C9B9-0.C2A8A4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F48A8-BA2A-CD3F-89CB-0.0A7F4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27D9A-03BE-6B3B-F027-0.78B283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410</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4E5A3-921F-FFB7-1B9A-0.7A52C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0664C-D4DB-7385-F43F-0.51860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F54CC-5234-FDC2-707A-0.D8FA3C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ИМУП «ПОСЖИЛКОМСЕРВИС»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0">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C1515-EB5E-D463-628A-0.B25476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ИМУП «ПОСЖИЛКОМСЕРВИС»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customHeight="1" ht="14.699999999999998">
      <c r="R43" s="381"/>
      <c r="S43" s="381"/>
      <c r="T43" s="381"/>
      <c r="U43" s="2278" t="s">
        <v>88</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customHeight="1" ht="65.25">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452</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customHeight="1" ht="0">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F5D56E-A4A3-C397-15CA-0.7A2EAD22}"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B2F9A36-3EBF-A14F-F4FB-0.88C30CD3}"/>
    <hyperlink ref="H17" location="Титульный!H9" display="Как заполнить?" tooltip="Помощь по работе с полями отчётной формы" xr:uid="{42DA6099-790A-8CBD-7FED-0.7C0A955A}"/>
    <hyperlink ref="H39" location="Титульный!H9" display="Как заполнить?" tooltip="Помощь по работе с полями отчётной формы" xr:uid="{E05BB42C-CF49-6D61-40C6-0.E4E1476D}"/>
    <hyperlink ref="H62" location="Титульный!H9" display="Как заполнить?" tooltip="Помощь по работе с полями отчётной формы" xr:uid="{E3F02F6C-5A23-472E-7903-0.A820AF7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57FEF-CC0C-DD95-F0A1-0.7F2F4D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ИМУП «ПОСЖИЛКОМСЕРВИС»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customHeight="1" ht="14.699999999999998">
      <c r="Q40" s="296"/>
      <c r="R40" s="381"/>
      <c r="S40" s="2278" t="s">
        <v>88</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480</v>
      </c>
      <c r="AV51" s="516">
        <f>STRCHECKDATE(V54:AT54)</f>
      </c>
      <c r="AW51" s="505"/>
      <c r="AX51" s="505" t="str">
        <f>IF(T51="","",T51)</f>
        <v/>
      </c>
      <c r="AY51" s="505"/>
      <c r="AZ51" s="505"/>
      <c r="BA51" s="1160">
        <v>21</v>
      </c>
    </row>
    <row customHeight="1" ht="11.549999999999999">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customHeight="1" ht="11.549999999999999">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3006E-F5BF-4C83-3C3C-0.875AF6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4B551-C0A2-307F-F718-0.7DCDB4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6DEA-17C9-95B9-80BB-0.3C7278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6096-29C8-5C43-8CF8-0.7BE60B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3C6A6-3C61-A267-DEBE-0.5D61B32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customHeight="1" ht="14.699999999999998">
      <c r="Q37" s="296"/>
      <c r="R37" s="381"/>
      <c r="S37" s="2278" t="s">
        <v>88</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480</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FC6BE-06FE-A5ED-B9A8-0.E0BF7C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ИМУП «ПОСЖИЛКОМСЕРВИС»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F3505-D1A3-8484-BF2F-0.45CD4C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E3D17-E7FF-3738-4189-0.5A0203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C1449-F6D4-DC5F-ED56-0.7C777D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ИМУП «ПОСЖИЛКОМСЕРВИС»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D30B5-91FF-A006-1282-0.EB686A2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Рабочий поселок Искателей(11811111)</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E0E9-8CEB-C3DE-58F5-0.725A00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88</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C4E8F-62FB-8139-47A8-0.CB8AC7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ИМУП «ПОСЖИЛКОМСЕРВИС»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88</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4548-4267-C663-A6FB-0.82A721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ИМУП «ПОСЖИЛКОМСЕРВИС»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2FDD-CC5F-10F1-9B7A-0.A3F964D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545</v>
      </c>
      <c r="D2" s="1643"/>
      <c r="E2" s="551">
        <f>B2</f>
        <v>0</v>
      </c>
      <c r="F2" s="552"/>
      <c r="G2" s="1651" t="s">
        <v>546</v>
      </c>
      <c r="H2" s="1651" t="s">
        <v>546</v>
      </c>
      <c r="I2" s="1651" t="s">
        <v>546</v>
      </c>
      <c r="J2" s="294" t="s">
        <v>547</v>
      </c>
      <c r="K2" s="548"/>
      <c r="AF2" s="1636">
        <v>0</v>
      </c>
    </row>
    <row s="1647" customFormat="1" customHeight="1" ht="0.75" hidden="1">
      <c r="B3" s="2104"/>
      <c r="C3" s="1172"/>
      <c r="D3" s="553"/>
      <c r="E3" s="554"/>
      <c r="F3" s="555" t="s">
        <v>548</v>
      </c>
      <c r="G3" s="556"/>
      <c r="H3" s="556">
        <f>H4*H5+H7</f>
        <v>0</v>
      </c>
      <c r="I3" s="556">
        <f>I4*I5+I6</f>
        <v>0</v>
      </c>
      <c r="J3" s="557"/>
      <c r="AF3" s="1641">
        <v>0</v>
      </c>
    </row>
    <row customHeight="1" ht="23.25" hidden="1">
      <c r="B4" s="2104"/>
      <c r="C4" s="1172"/>
      <c r="D4" s="1643"/>
      <c r="E4" s="551" t="str">
        <f>B2&amp;".1"</f>
        <v>.1</v>
      </c>
      <c r="F4" s="558" t="s">
        <v>549</v>
      </c>
      <c r="G4" s="559"/>
      <c r="H4" s="546"/>
      <c r="I4" s="546"/>
      <c r="J4" s="294" t="s">
        <v>550</v>
      </c>
      <c r="K4" s="548"/>
      <c r="AF4" s="1636">
        <v>0</v>
      </c>
    </row>
    <row customHeight="1" ht="18.75" hidden="1">
      <c r="B5" s="2104"/>
      <c r="C5" s="1172"/>
      <c r="D5" s="1643"/>
      <c r="E5" s="551" t="str">
        <f>B2&amp;".2"</f>
        <v>.2</v>
      </c>
      <c r="F5" s="558" t="s">
        <v>551</v>
      </c>
      <c r="G5" s="1651" t="s">
        <v>552</v>
      </c>
      <c r="H5" s="546"/>
      <c r="I5" s="546"/>
      <c r="J5" s="294"/>
      <c r="K5" s="548"/>
      <c r="AF5" s="1636">
        <v>0</v>
      </c>
    </row>
    <row customHeight="1" ht="18.75" hidden="1">
      <c r="B6" s="2104"/>
      <c r="C6" s="1172"/>
      <c r="D6" s="1643"/>
      <c r="E6" s="551" t="str">
        <f>B2&amp;".3"</f>
        <v>.3</v>
      </c>
      <c r="F6" s="558" t="s">
        <v>553</v>
      </c>
      <c r="G6" s="1651" t="s">
        <v>552</v>
      </c>
      <c r="H6" s="546"/>
      <c r="I6" s="546"/>
      <c r="J6" s="294"/>
      <c r="K6" s="548"/>
      <c r="AF6" s="1636">
        <v>0</v>
      </c>
    </row>
    <row customHeight="1" ht="18.75" hidden="1">
      <c r="B7" s="2104"/>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ИМУП «ПОСЖИЛКОМСЕРВИС»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32"/>
      <c r="AF25" s="1636">
        <v>11</v>
      </c>
    </row>
    <row customHeight="1" ht="11.549999999999999">
      <c r="E26" s="716"/>
      <c r="F26" s="2372" t="s">
        <v>564</v>
      </c>
      <c r="G26" s="2373"/>
      <c r="H26" s="1657" t="str">
        <f>IF(H24="","",INDEX(DIFFERENTIATION_UNMERGE_AREA,MATCH(H24,DIFFERENTIATION_ID_DIFF,0)))</f>
        <v/>
      </c>
      <c r="I26" s="1657" t="str">
        <f>IF(I24="","",INDEX(DIFFERENTIATION_UNMERGE_AREA,MATCH(I24,DIFFERENTIATION_ID_DIFF,0)))</f>
        <v>Территория 1</v>
      </c>
      <c r="J26" s="2132"/>
      <c r="AF26" s="1636">
        <v>11</v>
      </c>
    </row>
    <row customHeight="1" ht="11.549999999999999">
      <c r="E27" s="716"/>
      <c r="F27" s="2372" t="s">
        <v>565</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300</v>
      </c>
      <c r="F28" s="2375"/>
      <c r="G28" s="2375"/>
      <c r="H28" s="1650"/>
      <c r="I28" s="1650"/>
      <c r="J28" s="2132"/>
      <c r="AF28" s="1636">
        <v>11</v>
      </c>
    </row>
    <row customHeight="1" ht="24">
      <c r="E29" s="1651" t="s">
        <v>88</v>
      </c>
      <c r="F29" s="1658" t="s">
        <v>302</v>
      </c>
      <c r="G29" s="1658" t="s">
        <v>566</v>
      </c>
      <c r="H29" s="1658" t="s">
        <v>303</v>
      </c>
      <c r="I29" s="1658" t="s">
        <v>303</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552</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552</v>
      </c>
      <c r="H31" s="563">
        <f>SUMIF($K33:$K71,$K31,H33:H71)</f>
        <v>0</v>
      </c>
      <c r="I31" s="563">
        <f>SUMIF($K33:$K71,$K31,I33:I71)</f>
        <v>0</v>
      </c>
      <c r="J31" s="294" t="str">
        <f>FHD_NOTE_P_2</f>
        <v>Указывается суммарная себестоимость производимых товаров.</v>
      </c>
      <c r="K31" s="1641" t="s">
        <v>567</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552</v>
      </c>
      <c r="H32" s="562"/>
      <c r="I32" s="562"/>
      <c r="J32" s="294" t="str">
        <f>FHD_NOTE_P_3</f>
        <v/>
      </c>
      <c r="K32" s="1641" t="str">
        <f>IF((LEN(E32)-LEN(SUBSTITUTE(E32,".","")))/LEN(".")=1,"p","")</f>
        <v>p</v>
      </c>
      <c r="AF32" s="1636">
        <v>11</v>
      </c>
    </row>
    <row customHeight="1" ht="11.25">
      <c r="A33" s="2376" t="s">
        <v>568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552</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570</v>
      </c>
      <c r="D41" s="1643"/>
      <c r="E41" s="551" t="str">
        <f>FHD_NUM_P_5</f>
        <v/>
      </c>
      <c r="F41" s="1529" t="str">
        <f>FHD_P_5</f>
        <v/>
      </c>
      <c r="G41" s="1883" t="s">
        <v>552</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552</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552</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571</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573</v>
      </c>
      <c r="C47" s="1641"/>
      <c r="D47" s="580"/>
      <c r="E47" s="551" t="str">
        <f>FHD_NUM_P_11</f>
        <v>2.4</v>
      </c>
      <c r="F47" s="1529" t="str">
        <f>FHD_P_11</f>
        <v>Расходы на приобретение холодной воды, используемой в технологическом процессе</v>
      </c>
      <c r="G47" s="1883" t="s">
        <v>552</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574</v>
      </c>
      <c r="C48" s="1641"/>
      <c r="D48" s="1643"/>
      <c r="E48" s="551" t="str">
        <f>FHD_NUM_P_12</f>
        <v>2.5</v>
      </c>
      <c r="F48" s="1529" t="str">
        <f>FHD_P_12</f>
        <v>Расходы на  химические реагенты, используемые в технологическом процессе</v>
      </c>
      <c r="G48" s="1883" t="s">
        <v>552</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552</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552</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576</v>
      </c>
      <c r="C67" s="1641"/>
      <c r="D67" s="1643"/>
      <c r="E67" s="551" t="str">
        <f>FHD_NUM_P_31</f>
        <v/>
      </c>
      <c r="F67" s="1529" t="str">
        <f>FHD_P_31</f>
        <v/>
      </c>
      <c r="G67" s="1883" t="s">
        <v>552</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s="1371" customFormat="1" customHeight="1" ht="18.75">
      <c r="A72" s="994" t="s">
        <v>578</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579</v>
      </c>
      <c r="C80" s="1641"/>
      <c r="D80" s="1643"/>
      <c r="E80" s="551" t="str">
        <f>FHD_NUM_P_42</f>
        <v/>
      </c>
      <c r="F80" s="2078" t="str">
        <f>FHD_P_42</f>
        <v/>
      </c>
      <c r="G80" s="2076" t="s">
        <v>552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306</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582</v>
      </c>
      <c r="C91" s="740"/>
      <c r="D91" s="738"/>
      <c r="E91" s="551" t="str">
        <f>FHD_NUM_P_53</f>
        <v/>
      </c>
      <c r="F91" s="1885" t="str">
        <f>FHD_P_53</f>
        <v/>
      </c>
      <c r="G91" s="1886" t="s">
        <v>581</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581</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583</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584</v>
      </c>
      <c r="D96" s="1643"/>
      <c r="E96" s="551" t="str">
        <f>FHD_NUM_P_58</f>
        <v/>
      </c>
      <c r="F96" s="1885" t="str">
        <f>FHD_P_58</f>
        <v/>
      </c>
      <c r="G96" s="1886" t="s">
        <v>581</v>
      </c>
      <c r="H96" s="982"/>
      <c r="I96" s="582"/>
      <c r="J96" s="294" t="str">
        <f>FHD_NOTE_P_58</f>
        <v/>
      </c>
      <c r="K96" s="548"/>
      <c r="AF96" s="1636">
        <v>0</v>
      </c>
    </row>
    <row customHeight="1" ht="18.75" hidden="1">
      <c r="A97" s="2376"/>
      <c r="D97" s="1643"/>
      <c r="E97" s="551" t="str">
        <f>FHD_NUM_P_59</f>
        <v/>
      </c>
      <c r="F97" s="1885" t="str">
        <f>FHD_P_59</f>
        <v/>
      </c>
      <c r="G97" s="1886" t="s">
        <v>581</v>
      </c>
      <c r="H97" s="982"/>
      <c r="I97" s="582"/>
      <c r="J97" s="294" t="str">
        <f>FHD_NOTE_P_59</f>
        <v/>
      </c>
      <c r="K97" s="548"/>
      <c r="AF97" s="1636">
        <v>0</v>
      </c>
    </row>
    <row customHeight="1" ht="18.75" hidden="1">
      <c r="A98" s="2376"/>
      <c r="D98" s="1643"/>
      <c r="E98" s="551" t="str">
        <f>FHD_NUM_P_60</f>
        <v/>
      </c>
      <c r="F98" s="1885" t="str">
        <f>FHD_P_60</f>
        <v/>
      </c>
      <c r="G98" s="1886" t="s">
        <v>581</v>
      </c>
      <c r="H98" s="982"/>
      <c r="I98" s="582"/>
      <c r="J98" s="294" t="str">
        <f>FHD_NOTE_P_60</f>
        <v/>
      </c>
      <c r="K98" s="548"/>
      <c r="AF98" s="1636">
        <v>0</v>
      </c>
    </row>
    <row s="1371" customFormat="1" customHeight="1" ht="18.75">
      <c r="A99" s="2376" t="s">
        <v>585</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556</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586</v>
      </c>
      <c r="G101" s="577"/>
      <c r="H101" s="578"/>
      <c r="I101" s="578"/>
      <c r="J101" s="1009" t="s">
        <v>587</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556</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583</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588</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583</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583</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589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589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590</v>
      </c>
      <c r="H112" s="582"/>
      <c r="I112" s="582"/>
      <c r="J112" s="294" t="str">
        <f>FHD_NOTE_P_72</f>
        <v/>
      </c>
      <c r="K112" s="548"/>
      <c r="AF112" s="1636">
        <v>19</v>
      </c>
    </row>
    <row customHeight="1" ht="18.75">
      <c r="A113" s="994" t="s">
        <v>591</v>
      </c>
      <c r="D113" s="1643"/>
      <c r="E113" s="551" t="str">
        <f>FHD_NUM_P_73</f>
        <v>14</v>
      </c>
      <c r="F113" s="1885" t="str">
        <f>FHD_P_73</f>
        <v>Среднесписочная численность административно-управленческого персонала</v>
      </c>
      <c r="G113" s="975" t="s">
        <v>590</v>
      </c>
      <c r="H113" s="973"/>
      <c r="I113" s="973"/>
      <c r="J113" s="294" t="str">
        <f>FHD_NOTE_P_73</f>
        <v/>
      </c>
      <c r="K113" s="548"/>
      <c r="AF113" s="1636">
        <v>0</v>
      </c>
    </row>
    <row customHeight="1" ht="33.75" hidden="1">
      <c r="A114" s="994" t="s">
        <v>592</v>
      </c>
      <c r="D114" s="1643"/>
      <c r="E114" s="551" t="str">
        <f>FHD_NUM_P_74</f>
        <v/>
      </c>
      <c r="F114" s="1885" t="str">
        <f>FHD_P_74</f>
        <v/>
      </c>
      <c r="G114" s="1881" t="s">
        <v>593</v>
      </c>
      <c r="H114" s="582"/>
      <c r="I114" s="582"/>
      <c r="J114" s="294" t="str">
        <f>FHD_NOTE_P_74</f>
        <v/>
      </c>
      <c r="K114" s="548"/>
      <c r="AF114" s="1636">
        <v>0</v>
      </c>
    </row>
    <row s="1640" customFormat="1" customHeight="1" ht="18.75" hidden="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597</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560</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586</v>
      </c>
      <c r="G122" s="577"/>
      <c r="H122" s="578"/>
      <c r="I122" s="578"/>
      <c r="J122" s="1009" t="s">
        <v>598</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562</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586</v>
      </c>
      <c r="G125" s="577"/>
      <c r="H125" s="578"/>
      <c r="I125" s="578"/>
      <c r="J125" s="1009" t="s">
        <v>599</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600</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601</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588</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306</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588</v>
      </c>
      <c r="D129" s="1643"/>
      <c r="E129" s="551" t="str">
        <f>FHD_NUM_P_83</f>
        <v>19.1</v>
      </c>
      <c r="F129" s="1529" t="str">
        <f>FHD_P_83</f>
        <v>Информация о показателях физического износа объектов теплоснабжения</v>
      </c>
      <c r="G129" s="1883" t="s">
        <v>306</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588</v>
      </c>
      <c r="D130" s="1643"/>
      <c r="E130" s="551" t="str">
        <f>FHD_NUM_P_84</f>
        <v>19.2</v>
      </c>
      <c r="F130" s="1529" t="str">
        <f>FHD_P_84</f>
        <v>Информация о показателях энергетической эффективности объектов теплоснабжения</v>
      </c>
      <c r="G130" s="1883" t="s">
        <v>306</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26B36-CC46-5F1A-5657-0.3A5AED6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ИМУП «ПОСЖИЛКОМСЕРВИС»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300</v>
      </c>
      <c r="F9" s="2107"/>
      <c r="G9" s="2107"/>
      <c r="H9" s="2107"/>
      <c r="I9" s="2107"/>
      <c r="J9" s="2107"/>
      <c r="K9" s="2107"/>
      <c r="L9" s="2107"/>
      <c r="M9" s="2107"/>
      <c r="N9" s="2107"/>
      <c r="O9" s="2107"/>
      <c r="P9" s="2107"/>
      <c r="Q9" s="2107"/>
      <c r="R9" s="2108"/>
      <c r="S9" s="2132" t="s">
        <v>301</v>
      </c>
      <c r="T9" s="339"/>
      <c r="CF9" s="510">
        <v>19</v>
      </c>
    </row>
    <row customHeight="1" ht="48.29999999999999">
      <c r="D10" s="556" t="s">
        <v>88</v>
      </c>
      <c r="E10" s="2132" t="s">
        <v>88</v>
      </c>
      <c r="F10" s="2132"/>
      <c r="G10" s="526" t="s">
        <v>302</v>
      </c>
      <c r="H10" s="2132" t="s">
        <v>88</v>
      </c>
      <c r="I10" s="2132"/>
      <c r="J10" s="526" t="s">
        <v>602</v>
      </c>
      <c r="K10" s="526" t="s">
        <v>603</v>
      </c>
      <c r="L10" s="2132" t="s">
        <v>88</v>
      </c>
      <c r="M10" s="2132"/>
      <c r="N10" s="526" t="s">
        <v>604</v>
      </c>
      <c r="O10" s="526" t="s">
        <v>605</v>
      </c>
      <c r="P10" s="526" t="s">
        <v>606</v>
      </c>
      <c r="Q10" s="526" t="s">
        <v>607</v>
      </c>
      <c r="R10" s="526" t="s">
        <v>608</v>
      </c>
      <c r="S10" s="2132"/>
      <c r="T10" s="339"/>
      <c r="CF10" s="510">
        <v>46</v>
      </c>
    </row>
    <row s="1647" customFormat="1" customHeight="1" ht="15" hidden="1">
      <c r="A11" s="1057"/>
      <c r="D11" s="1030" t="s">
        <v>110</v>
      </c>
      <c r="E11" s="1030"/>
      <c r="F11" s="1030" t="s">
        <v>111</v>
      </c>
      <c r="G11" s="1030" t="s">
        <v>90</v>
      </c>
      <c r="H11" s="1030"/>
      <c r="I11" s="1030" t="s">
        <v>91</v>
      </c>
      <c r="J11" s="1030" t="s">
        <v>112</v>
      </c>
      <c r="K11" s="1030" t="s">
        <v>92</v>
      </c>
      <c r="L11" s="1030"/>
      <c r="M11" s="1030" t="s">
        <v>93</v>
      </c>
      <c r="N11" s="1030" t="s">
        <v>113</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564</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565</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F6912-463C-4579-9DB6-0.10EB7B9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customHeight="1" ht="11.25" hidden="1">
      <c r="E3" s="2056" t="s">
        <v>618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619</v>
      </c>
      <c r="J6" s="2312"/>
      <c r="K6" s="2312"/>
      <c r="L6" s="2312"/>
      <c r="M6" s="2312"/>
      <c r="O6" s="561"/>
      <c r="AK6" s="1636">
        <v>55</v>
      </c>
    </row>
    <row customHeight="1" ht="25.2">
      <c r="I7" s="2254" t="str">
        <f>IF(org=0,"Не определено",org)</f>
        <v>ИМУП «ПОСЖИЛКОМСЕРВИС»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620</v>
      </c>
      <c r="I10" s="716"/>
      <c r="J10" s="2372" t="s">
        <v>106</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32" t="s">
        <v>301</v>
      </c>
      <c r="AK10" s="1636">
        <v>11</v>
      </c>
    </row>
    <row customHeight="1" ht="11.549999999999999">
      <c r="E11" s="2055" t="s">
        <v>621</v>
      </c>
      <c r="I11" s="716"/>
      <c r="J11" s="2372" t="s">
        <v>564</v>
      </c>
      <c r="K11" s="2373"/>
      <c r="L11" s="2034" t="str">
        <f>IF(L9="","",INDEX(DIFFERENTIATION_UNMERGE_AREA,MATCH(L9,DIFFERENTIATION_ID_DIFF,0)))</f>
        <v/>
      </c>
      <c r="M11" s="2034" t="str">
        <f>IF(M9="","",INDEX(DIFFERENTIATION_UNMERGE_AREA,MATCH(M9,DIFFERENTIATION_ID_DIFF,0)))</f>
        <v>Территория 1</v>
      </c>
      <c r="O11" s="2132"/>
      <c r="AK11" s="1636">
        <v>11</v>
      </c>
    </row>
    <row customHeight="1" ht="11.549999999999999">
      <c r="E12" s="2055" t="s">
        <v>622</v>
      </c>
      <c r="I12" s="1667"/>
      <c r="J12" s="2372" t="s">
        <v>565</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623</v>
      </c>
      <c r="F13" s="2055" t="s">
        <v>624</v>
      </c>
      <c r="I13" s="2374" t="s">
        <v>300</v>
      </c>
      <c r="J13" s="2375"/>
      <c r="K13" s="2375"/>
      <c r="L13" s="2032"/>
      <c r="M13" s="2072"/>
      <c r="O13" s="2132"/>
      <c r="AK13" s="1636">
        <v>11</v>
      </c>
    </row>
    <row customHeight="1" ht="24">
      <c r="I14" s="2025" t="s">
        <v>88</v>
      </c>
      <c r="J14" s="2025" t="s">
        <v>302</v>
      </c>
      <c r="K14" s="2025" t="s">
        <v>566</v>
      </c>
      <c r="L14" s="2065" t="s">
        <v>303</v>
      </c>
      <c r="M14" s="2066" t="s">
        <v>303</v>
      </c>
      <c r="O14" s="2132"/>
      <c r="AK14" s="1636">
        <v>23</v>
      </c>
    </row>
    <row customHeight="1" ht="24">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customHeight="1" ht="35.699999999999996">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s="1647" customFormat="1" customHeight="1" ht="17.25" hidden="1">
      <c r="A17" s="1172"/>
      <c r="B17" s="1172"/>
      <c r="C17" s="1172"/>
      <c r="D17" s="1172"/>
      <c r="E17" s="1172"/>
      <c r="H17" s="1329"/>
      <c r="I17" s="1018" t="s">
        <v>636</v>
      </c>
      <c r="J17" s="996"/>
      <c r="K17" s="1018"/>
      <c r="L17" s="997"/>
      <c r="M17" s="997"/>
      <c r="O17" s="1390"/>
      <c r="AK17" s="1641">
        <v>1</v>
      </c>
    </row>
    <row s="1371" customFormat="1" customHeight="1" ht="24">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customHeight="1" ht="19.95">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customHeight="1" ht="77.7">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customHeight="1" ht="35.699999999999996">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customHeight="1" ht="48.29999999999999">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customHeight="1" ht="19.95">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customHeight="1" ht="19.95">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customHeight="1" ht="24">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customHeight="1" ht="24">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customHeight="1" ht="24">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customHeight="1" ht="35.699999999999996">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customHeight="1" ht="35.699999999999996">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customHeight="1" ht="24">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customHeight="1" ht="24">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customHeight="1" ht="48.29999999999999">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s="1371" customFormat="1" customHeight="1" ht="48.29999999999999">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customHeight="1" ht="108">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5EBC6-4F5B-9478-F357-0.AC50758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687</v>
      </c>
      <c r="C2" s="2058" t="s">
        <v>688</v>
      </c>
      <c r="D2" s="2057" t="s">
        <v>627</v>
      </c>
      <c r="E2" s="2063">
        <f>I2-3</f>
        <v>-3</v>
      </c>
      <c r="F2" s="2063">
        <f>J2</f>
        <v>0</v>
      </c>
      <c r="H2" s="1735" t="s">
        <v>689</v>
      </c>
      <c r="I2" s="2029"/>
      <c r="J2" s="1687"/>
      <c r="K2" s="2023"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ИМУП «ПОСЖИЛКОМСЕРВИС»</v>
      </c>
      <c r="J6" s="2254"/>
      <c r="K6" s="2254"/>
      <c r="L6" s="2254"/>
      <c r="M6" s="271"/>
      <c r="W6" s="1636">
        <v>17</v>
      </c>
    </row>
    <row customHeight="1" ht="14.699999999999998">
      <c r="H7" s="381"/>
      <c r="I7" s="462"/>
      <c r="J7" s="468"/>
      <c r="K7" s="468"/>
      <c r="L7" s="757"/>
      <c r="M7" s="198"/>
      <c r="W7" s="1636">
        <v>14</v>
      </c>
    </row>
    <row customHeight="1" ht="14.699999999999998">
      <c r="H8" s="381"/>
      <c r="I8" s="2391" t="s">
        <v>300</v>
      </c>
      <c r="J8" s="2392"/>
      <c r="K8" s="2392"/>
      <c r="L8" s="2393"/>
      <c r="M8" s="2394" t="s">
        <v>301</v>
      </c>
      <c r="W8" s="1636">
        <v>14</v>
      </c>
    </row>
    <row customHeight="1" ht="35.699999999999996">
      <c r="E9" s="2056" t="s">
        <v>618</v>
      </c>
      <c r="F9" s="2056" t="s">
        <v>624</v>
      </c>
      <c r="H9" s="381"/>
      <c r="I9" s="2030" t="s">
        <v>88</v>
      </c>
      <c r="J9" s="2031" t="s">
        <v>302</v>
      </c>
      <c r="K9" s="2069" t="s">
        <v>566</v>
      </c>
      <c r="L9" s="2070" t="s">
        <v>303</v>
      </c>
      <c r="M9" s="2394"/>
      <c r="W9" s="1636">
        <v>34</v>
      </c>
    </row>
    <row customHeight="1" ht="35.699999999999996">
      <c r="B10" s="2058" t="s">
        <v>691</v>
      </c>
      <c r="C10" s="2058" t="s">
        <v>692</v>
      </c>
      <c r="D10" s="2057" t="s">
        <v>627</v>
      </c>
      <c r="E10" s="2061" t="s">
        <v>628</v>
      </c>
      <c r="F10" s="2061" t="s">
        <v>628</v>
      </c>
      <c r="H10" s="381"/>
      <c r="I10" s="2029" t="s">
        <v>110</v>
      </c>
      <c r="J10" s="1891" t="s">
        <v>693</v>
      </c>
      <c r="K10" s="2023" t="s">
        <v>306</v>
      </c>
      <c r="L10" s="823"/>
      <c r="M10" s="302" t="s">
        <v>694</v>
      </c>
      <c r="W10" s="1636">
        <v>34</v>
      </c>
    </row>
    <row customHeight="1" ht="50.25">
      <c r="B11" s="2058" t="s">
        <v>695</v>
      </c>
      <c r="C11" s="2058" t="s">
        <v>696</v>
      </c>
      <c r="D11" s="2057" t="s">
        <v>627</v>
      </c>
      <c r="E11" s="2061" t="s">
        <v>628</v>
      </c>
      <c r="F11" s="2061" t="s">
        <v>628</v>
      </c>
      <c r="H11" s="381"/>
      <c r="I11" s="2029" t="s">
        <v>111</v>
      </c>
      <c r="J11" s="1891" t="s">
        <v>697</v>
      </c>
      <c r="K11" s="2023" t="s">
        <v>306</v>
      </c>
      <c r="L11" s="823"/>
      <c r="M11" s="302" t="s">
        <v>694</v>
      </c>
      <c r="W11" s="1636">
        <v>48</v>
      </c>
    </row>
    <row customHeight="1" ht="48.29999999999999">
      <c r="B12" s="2058" t="s">
        <v>698</v>
      </c>
      <c r="C12" s="2058" t="s">
        <v>699</v>
      </c>
      <c r="D12" s="2057" t="s">
        <v>627</v>
      </c>
      <c r="E12" s="2061" t="s">
        <v>628</v>
      </c>
      <c r="F12" s="2061" t="s">
        <v>628</v>
      </c>
      <c r="H12" s="1693"/>
      <c r="I12" s="2029" t="s">
        <v>90</v>
      </c>
      <c r="J12" s="2036" t="s">
        <v>700</v>
      </c>
      <c r="K12" s="2023" t="s">
        <v>306</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24D68-6777-E0A6-1136-0.911D57C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ИМУП «ПОСЖИЛКОМСЕРВИС»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2"/>
      <c r="AF10" s="1636">
        <v>11</v>
      </c>
    </row>
    <row customHeight="1" ht="11.549999999999999">
      <c r="E11" s="716"/>
      <c r="F11" s="2372" t="s">
        <v>564</v>
      </c>
      <c r="G11" s="2373"/>
      <c r="H11" s="1557" t="str">
        <f>IF(H9="","",INDEX(DIFFERENTIATION_UNMERGE_AREA,MATCH(H9,DIFFERENTIATION_ID_DIFF,0)))</f>
        <v/>
      </c>
      <c r="I11" s="1557" t="str">
        <f>IF(I9="","",INDEX(DIFFERENTIATION_UNMERGE_AREA,MATCH(I9,DIFFERENTIATION_ID_DIFF,0)))</f>
        <v>Территория 1</v>
      </c>
      <c r="J11" s="2132"/>
      <c r="AF11" s="1636">
        <v>11</v>
      </c>
    </row>
    <row customHeight="1" ht="1.05">
      <c r="E12" s="1667"/>
      <c r="F12" s="2395" t="s">
        <v>565</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300</v>
      </c>
      <c r="F13" s="2375"/>
      <c r="G13" s="2375"/>
      <c r="H13" s="1556"/>
      <c r="I13" s="1556"/>
      <c r="J13" s="2132"/>
      <c r="AF13" s="1636">
        <v>11</v>
      </c>
    </row>
    <row customHeight="1" ht="24">
      <c r="E14" s="1644" t="s">
        <v>88</v>
      </c>
      <c r="F14" s="1639" t="s">
        <v>302</v>
      </c>
      <c r="G14" s="1639" t="s">
        <v>566</v>
      </c>
      <c r="H14" s="1639" t="s">
        <v>303</v>
      </c>
      <c r="I14" s="1639" t="s">
        <v>303</v>
      </c>
      <c r="J14" s="2132"/>
      <c r="AF14" s="1636">
        <v>23</v>
      </c>
    </row>
    <row customHeight="1" ht="19.95">
      <c r="D15" s="1643"/>
      <c r="E15" s="1635" t="s">
        <v>110</v>
      </c>
      <c r="F15" s="712" t="s">
        <v>705</v>
      </c>
      <c r="G15" s="1651" t="s">
        <v>552</v>
      </c>
      <c r="H15" s="562"/>
      <c r="I15" s="562"/>
      <c r="J15" s="294" t="s">
        <v>706</v>
      </c>
      <c r="K15" s="548" t="s">
        <v>630</v>
      </c>
      <c r="AF15" s="1636">
        <v>19</v>
      </c>
    </row>
    <row customHeight="1" ht="35.699999999999996">
      <c r="D16" s="1643"/>
      <c r="E16" s="1635" t="s">
        <v>111</v>
      </c>
      <c r="F16" s="712" t="s">
        <v>707</v>
      </c>
      <c r="G16" s="1651" t="s">
        <v>552</v>
      </c>
      <c r="H16" s="563">
        <f>SUM(H17,H20:H32)</f>
        <v>0</v>
      </c>
      <c r="I16" s="563">
        <f>SUM(I17,I20,I23,I26,I29:I32)</f>
        <v>0</v>
      </c>
      <c r="J16" s="294" t="s">
        <v>708</v>
      </c>
      <c r="K16" s="548" t="s">
        <v>630</v>
      </c>
      <c r="AF16" s="1636">
        <v>34</v>
      </c>
    </row>
    <row customHeight="1" ht="19.95">
      <c r="D17" s="1643"/>
      <c r="E17" s="1669" t="s">
        <v>709</v>
      </c>
      <c r="F17" s="959" t="s">
        <v>710</v>
      </c>
      <c r="G17" s="1648" t="s">
        <v>552</v>
      </c>
      <c r="H17" s="562"/>
      <c r="I17" s="562"/>
      <c r="J17" s="294" t="s">
        <v>711</v>
      </c>
      <c r="K17" s="548"/>
      <c r="AF17" s="1636">
        <v>19</v>
      </c>
    </row>
    <row customHeight="1" ht="24">
      <c r="D18" s="1643"/>
      <c r="E18" s="1669" t="s">
        <v>712</v>
      </c>
      <c r="F18" s="1655" t="s">
        <v>713</v>
      </c>
      <c r="G18" s="1648" t="s">
        <v>552</v>
      </c>
      <c r="H18" s="562"/>
      <c r="I18" s="562"/>
      <c r="J18" s="294" t="s">
        <v>714</v>
      </c>
      <c r="K18" s="548"/>
      <c r="AF18" s="1636">
        <v>23</v>
      </c>
    </row>
    <row customHeight="1" ht="35.699999999999996">
      <c r="D19" s="1643"/>
      <c r="E19" s="1669" t="s">
        <v>715</v>
      </c>
      <c r="F19" s="1655" t="s">
        <v>716</v>
      </c>
      <c r="G19" s="1648" t="s">
        <v>552</v>
      </c>
      <c r="H19" s="562"/>
      <c r="I19" s="562"/>
      <c r="J19" s="294"/>
      <c r="K19" s="548"/>
      <c r="AF19" s="1636">
        <v>34</v>
      </c>
    </row>
    <row customHeight="1" ht="19.95">
      <c r="D20" s="1643"/>
      <c r="E20" s="1669" t="s">
        <v>307</v>
      </c>
      <c r="F20" s="959" t="s">
        <v>717</v>
      </c>
      <c r="G20" s="1648" t="s">
        <v>552</v>
      </c>
      <c r="H20" s="562"/>
      <c r="I20" s="562"/>
      <c r="J20" s="294" t="s">
        <v>718</v>
      </c>
      <c r="K20" s="548"/>
      <c r="AF20" s="1636">
        <v>19</v>
      </c>
    </row>
    <row customHeight="1" ht="19.95">
      <c r="D21" s="1643"/>
      <c r="E21" s="1669" t="s">
        <v>719</v>
      </c>
      <c r="F21" s="1655" t="s">
        <v>720</v>
      </c>
      <c r="G21" s="1648" t="s">
        <v>552</v>
      </c>
      <c r="H21" s="562"/>
      <c r="I21" s="562"/>
      <c r="J21" s="294"/>
      <c r="K21" s="548"/>
      <c r="AF21" s="1636">
        <v>19</v>
      </c>
    </row>
    <row customHeight="1" ht="19.95">
      <c r="D22" s="1643"/>
      <c r="E22" s="1669" t="s">
        <v>721</v>
      </c>
      <c r="F22" s="1655" t="s">
        <v>722</v>
      </c>
      <c r="G22" s="1648" t="s">
        <v>552</v>
      </c>
      <c r="H22" s="562"/>
      <c r="I22" s="562"/>
      <c r="J22" s="294"/>
      <c r="K22" s="548"/>
      <c r="AF22" s="1636">
        <v>19</v>
      </c>
    </row>
    <row customHeight="1" ht="24">
      <c r="D23" s="1643"/>
      <c r="E23" s="1669" t="s">
        <v>310</v>
      </c>
      <c r="F23" s="959" t="s">
        <v>723</v>
      </c>
      <c r="G23" s="1648" t="s">
        <v>552</v>
      </c>
      <c r="H23" s="562"/>
      <c r="I23" s="562"/>
      <c r="J23" s="294" t="s">
        <v>724</v>
      </c>
      <c r="K23" s="548"/>
      <c r="AF23" s="1636">
        <v>23</v>
      </c>
    </row>
    <row customHeight="1" ht="19.95">
      <c r="D24" s="1643"/>
      <c r="E24" s="1669" t="s">
        <v>725</v>
      </c>
      <c r="F24" s="1655" t="s">
        <v>726</v>
      </c>
      <c r="G24" s="1648" t="s">
        <v>552</v>
      </c>
      <c r="H24" s="562"/>
      <c r="I24" s="562"/>
      <c r="J24" s="294"/>
      <c r="K24" s="548"/>
      <c r="AF24" s="1636">
        <v>19</v>
      </c>
    </row>
    <row customHeight="1" ht="35.699999999999996">
      <c r="D25" s="1643"/>
      <c r="E25" s="1669" t="s">
        <v>727</v>
      </c>
      <c r="F25" s="1655" t="s">
        <v>728</v>
      </c>
      <c r="G25" s="1648" t="s">
        <v>552</v>
      </c>
      <c r="H25" s="562"/>
      <c r="I25" s="562"/>
      <c r="J25" s="294"/>
      <c r="K25" s="548"/>
      <c r="AF25" s="1636">
        <v>34</v>
      </c>
    </row>
    <row customHeight="1" ht="24">
      <c r="D26" s="1643"/>
      <c r="E26" s="1669" t="s">
        <v>729</v>
      </c>
      <c r="F26" s="959" t="s">
        <v>730</v>
      </c>
      <c r="G26" s="1648" t="s">
        <v>552</v>
      </c>
      <c r="H26" s="562"/>
      <c r="I26" s="562"/>
      <c r="J26" s="294" t="s">
        <v>731</v>
      </c>
      <c r="K26" s="548"/>
      <c r="AF26" s="1636">
        <v>23</v>
      </c>
    </row>
    <row customHeight="1" ht="19.95">
      <c r="D27" s="1643"/>
      <c r="E27" s="1680" t="s">
        <v>732</v>
      </c>
      <c r="F27" s="1655" t="s">
        <v>733</v>
      </c>
      <c r="G27" s="1659" t="s">
        <v>552</v>
      </c>
      <c r="H27" s="1681"/>
      <c r="I27" s="1681"/>
      <c r="J27" s="294"/>
      <c r="K27" s="548"/>
      <c r="AF27" s="1636">
        <v>19</v>
      </c>
    </row>
    <row customHeight="1" ht="19.95">
      <c r="D28" s="1643"/>
      <c r="E28" s="1680" t="s">
        <v>734</v>
      </c>
      <c r="F28" s="1655" t="s">
        <v>735</v>
      </c>
      <c r="G28" s="1659" t="s">
        <v>552</v>
      </c>
      <c r="H28" s="1681"/>
      <c r="I28" s="1681"/>
      <c r="J28" s="294"/>
      <c r="K28" s="548"/>
      <c r="AF28" s="1636">
        <v>19</v>
      </c>
    </row>
    <row customHeight="1" ht="19.95">
      <c r="D29" s="1643"/>
      <c r="E29" s="1680" t="s">
        <v>736</v>
      </c>
      <c r="F29" s="959" t="s">
        <v>737</v>
      </c>
      <c r="G29" s="1659" t="s">
        <v>552</v>
      </c>
      <c r="H29" s="1681"/>
      <c r="I29" s="1681"/>
      <c r="J29" s="294"/>
      <c r="K29" s="548"/>
      <c r="AF29" s="1636">
        <v>19</v>
      </c>
    </row>
    <row customHeight="1" ht="19.95">
      <c r="D30" s="1643"/>
      <c r="E30" s="1680" t="s">
        <v>738</v>
      </c>
      <c r="F30" s="959" t="s">
        <v>739</v>
      </c>
      <c r="G30" s="1659" t="s">
        <v>552</v>
      </c>
      <c r="H30" s="1681"/>
      <c r="I30" s="1681"/>
      <c r="J30" s="294"/>
      <c r="K30" s="548"/>
      <c r="AF30" s="1636">
        <v>19</v>
      </c>
    </row>
    <row customHeight="1" ht="19.95">
      <c r="D31" s="1643"/>
      <c r="E31" s="1680" t="s">
        <v>740</v>
      </c>
      <c r="F31" s="959" t="s">
        <v>741</v>
      </c>
      <c r="G31" s="1659" t="s">
        <v>552</v>
      </c>
      <c r="H31" s="1681"/>
      <c r="I31" s="1681"/>
      <c r="J31" s="294"/>
      <c r="K31" s="548"/>
      <c r="AF31" s="1636">
        <v>19</v>
      </c>
    </row>
    <row s="1371" customFormat="1" customHeight="1" ht="35.699999999999996">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552</v>
      </c>
      <c r="H35" s="1681"/>
      <c r="I35" s="1681"/>
      <c r="J35" s="294" t="s">
        <v>748</v>
      </c>
      <c r="K35" s="548"/>
      <c r="AF35" s="1636">
        <v>57</v>
      </c>
    </row>
    <row s="1371" customFormat="1" customHeight="1" ht="24">
      <c r="A36" s="994" t="s">
        <v>578</v>
      </c>
      <c r="C36" s="1641"/>
      <c r="D36" s="1643"/>
      <c r="E36" s="1669" t="s">
        <v>90</v>
      </c>
      <c r="F36" s="712" t="s">
        <v>749</v>
      </c>
      <c r="G36" s="1648" t="s">
        <v>552</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752</v>
      </c>
      <c r="G38" s="1648" t="s">
        <v>552</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588</v>
      </c>
      <c r="D43" s="1643"/>
      <c r="E43" s="1669" t="s">
        <v>112</v>
      </c>
      <c r="F43" s="712" t="s">
        <v>629</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774</v>
      </c>
      <c r="G46" s="1648" t="s">
        <v>590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C832B-7C6C-6324-A59C-0.0B5B8BB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ИМУП «ПОСЖИЛКОМСЕРВИС»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2"/>
      <c r="AF10" s="1636">
        <v>11</v>
      </c>
    </row>
    <row customHeight="1" ht="11.549999999999999">
      <c r="E11" s="716"/>
      <c r="F11" s="2372" t="s">
        <v>564</v>
      </c>
      <c r="G11" s="2373"/>
      <c r="H11" s="1664" t="str">
        <f>IF(H9="","",INDEX(DIFFERENTIATION_UNMERGE_AREA,MATCH(H9,DIFFERENTIATION_ID_DIFF,0)))</f>
        <v/>
      </c>
      <c r="I11" s="1664" t="str">
        <f>IF(I9="","",INDEX(DIFFERENTIATION_UNMERGE_AREA,MATCH(I9,DIFFERENTIATION_ID_DIFF,0)))</f>
        <v>Территория 1</v>
      </c>
      <c r="J11" s="2132"/>
      <c r="AF11" s="1636">
        <v>11</v>
      </c>
    </row>
    <row customHeight="1" ht="11.25" hidden="1">
      <c r="E12" s="1667"/>
      <c r="F12" s="2395" t="s">
        <v>565</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300</v>
      </c>
      <c r="F13" s="2375"/>
      <c r="G13" s="2375"/>
      <c r="H13" s="1661"/>
      <c r="I13" s="1661"/>
      <c r="J13" s="2132"/>
      <c r="AF13" s="1636">
        <v>11</v>
      </c>
    </row>
    <row customHeight="1" ht="24">
      <c r="E14" s="1662" t="s">
        <v>88</v>
      </c>
      <c r="F14" s="1665" t="s">
        <v>302</v>
      </c>
      <c r="G14" s="1665" t="s">
        <v>566</v>
      </c>
      <c r="H14" s="1665" t="s">
        <v>303</v>
      </c>
      <c r="I14" s="1665" t="s">
        <v>303</v>
      </c>
      <c r="J14" s="2132"/>
      <c r="AF14" s="1636">
        <v>23</v>
      </c>
    </row>
    <row customHeight="1" ht="19.95">
      <c r="D15" s="1643"/>
      <c r="E15" s="1635" t="s">
        <v>110</v>
      </c>
      <c r="F15" s="712" t="s">
        <v>776</v>
      </c>
      <c r="G15" s="1662" t="s">
        <v>552</v>
      </c>
      <c r="H15" s="562"/>
      <c r="I15" s="562"/>
      <c r="J15" s="294" t="s">
        <v>777</v>
      </c>
      <c r="K15" s="548" t="s">
        <v>630</v>
      </c>
      <c r="AF15" s="1636">
        <v>19</v>
      </c>
    </row>
    <row customHeight="1" ht="24">
      <c r="D16" s="1643"/>
      <c r="E16" s="1635" t="s">
        <v>111</v>
      </c>
      <c r="F16" s="1670" t="s">
        <v>778</v>
      </c>
      <c r="G16" s="1662" t="s">
        <v>552</v>
      </c>
      <c r="H16" s="563">
        <f>SUM(H17,H20:H27)</f>
        <v>0</v>
      </c>
      <c r="I16" s="563">
        <f>SUM(I17,I20:I27)</f>
        <v>0</v>
      </c>
      <c r="J16" s="294" t="s">
        <v>779</v>
      </c>
      <c r="K16" s="548" t="s">
        <v>630</v>
      </c>
      <c r="AF16" s="1636">
        <v>23</v>
      </c>
    </row>
    <row customHeight="1" ht="35.699999999999996">
      <c r="D17" s="1643"/>
      <c r="E17" s="1669" t="s">
        <v>709</v>
      </c>
      <c r="F17" s="1672" t="s">
        <v>780</v>
      </c>
      <c r="G17" s="1659" t="s">
        <v>552</v>
      </c>
      <c r="H17" s="562"/>
      <c r="I17" s="562"/>
      <c r="J17" s="294" t="s">
        <v>781</v>
      </c>
      <c r="K17" s="548"/>
      <c r="AF17" s="1636">
        <v>34</v>
      </c>
    </row>
    <row customHeight="1" ht="19.95">
      <c r="D18" s="1643"/>
      <c r="E18" s="1669" t="s">
        <v>712</v>
      </c>
      <c r="F18" s="1673" t="s">
        <v>782</v>
      </c>
      <c r="G18" s="1659" t="s">
        <v>552</v>
      </c>
      <c r="H18" s="562"/>
      <c r="I18" s="562"/>
      <c r="J18" s="294"/>
      <c r="K18" s="548"/>
      <c r="AF18" s="1636">
        <v>19</v>
      </c>
    </row>
    <row customHeight="1" ht="24">
      <c r="D19" s="1643"/>
      <c r="E19" s="1669" t="s">
        <v>715</v>
      </c>
      <c r="F19" s="1673" t="s">
        <v>783</v>
      </c>
      <c r="G19" s="1659" t="s">
        <v>552</v>
      </c>
      <c r="H19" s="562"/>
      <c r="I19" s="562"/>
      <c r="J19" s="294"/>
      <c r="K19" s="548"/>
      <c r="AF19" s="1636">
        <v>23</v>
      </c>
    </row>
    <row customHeight="1" ht="35.699999999999996">
      <c r="D20" s="1643"/>
      <c r="E20" s="1669" t="s">
        <v>307</v>
      </c>
      <c r="F20" s="1672" t="s">
        <v>784</v>
      </c>
      <c r="G20" s="1659" t="s">
        <v>552</v>
      </c>
      <c r="H20" s="562"/>
      <c r="I20" s="562"/>
      <c r="J20" s="294"/>
      <c r="K20" s="548"/>
      <c r="AF20" s="1636">
        <v>34</v>
      </c>
    </row>
    <row customHeight="1" ht="48.29999999999999">
      <c r="D21" s="1643"/>
      <c r="E21" s="1669" t="s">
        <v>310</v>
      </c>
      <c r="F21" s="1672" t="s">
        <v>785</v>
      </c>
      <c r="G21" s="1659" t="s">
        <v>552</v>
      </c>
      <c r="H21" s="562"/>
      <c r="I21" s="562"/>
      <c r="J21" s="294"/>
      <c r="K21" s="548"/>
      <c r="AF21" s="1636">
        <v>46</v>
      </c>
    </row>
    <row customHeight="1" ht="60">
      <c r="D22" s="1643"/>
      <c r="E22" s="1669" t="s">
        <v>729</v>
      </c>
      <c r="F22" s="1672" t="s">
        <v>786</v>
      </c>
      <c r="G22" s="1659" t="s">
        <v>552</v>
      </c>
      <c r="H22" s="562"/>
      <c r="I22" s="562"/>
      <c r="J22" s="294"/>
      <c r="K22" s="548"/>
      <c r="AF22" s="1636">
        <v>57</v>
      </c>
    </row>
    <row customHeight="1" ht="35.699999999999996">
      <c r="D23" s="1643"/>
      <c r="E23" s="1669" t="s">
        <v>736</v>
      </c>
      <c r="F23" s="1672" t="s">
        <v>787</v>
      </c>
      <c r="G23" s="1659" t="s">
        <v>552</v>
      </c>
      <c r="H23" s="562"/>
      <c r="I23" s="562"/>
      <c r="J23" s="294"/>
      <c r="K23" s="548"/>
      <c r="AF23" s="1636">
        <v>34</v>
      </c>
    </row>
    <row customHeight="1" ht="35.699999999999996">
      <c r="D24" s="1643"/>
      <c r="E24" s="1669" t="s">
        <v>738</v>
      </c>
      <c r="F24" s="1672" t="s">
        <v>788</v>
      </c>
      <c r="G24" s="1659" t="s">
        <v>552</v>
      </c>
      <c r="H24" s="562"/>
      <c r="I24" s="562"/>
      <c r="J24" s="294"/>
      <c r="K24" s="548"/>
      <c r="AF24" s="1636">
        <v>34</v>
      </c>
    </row>
    <row customHeight="1" ht="24">
      <c r="D25" s="1643"/>
      <c r="E25" s="1669" t="s">
        <v>740</v>
      </c>
      <c r="F25" s="1672" t="s">
        <v>789</v>
      </c>
      <c r="G25" s="1659" t="s">
        <v>552</v>
      </c>
      <c r="H25" s="562"/>
      <c r="I25" s="562"/>
      <c r="J25" s="294"/>
      <c r="K25" s="548"/>
      <c r="AF25" s="1636">
        <v>23</v>
      </c>
    </row>
    <row customHeight="1" ht="76.5">
      <c r="D26" s="1643"/>
      <c r="E26" s="1669" t="s">
        <v>742</v>
      </c>
      <c r="F26" s="1672" t="s">
        <v>790</v>
      </c>
      <c r="G26" s="1659" t="s">
        <v>552</v>
      </c>
      <c r="H26" s="562"/>
      <c r="I26" s="562"/>
      <c r="J26" s="294"/>
      <c r="K26" s="548"/>
      <c r="AF26" s="1636">
        <v>73</v>
      </c>
    </row>
    <row s="1371" customFormat="1" customHeight="1" ht="35.699999999999996">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792</v>
      </c>
      <c r="G30" s="1659" t="s">
        <v>552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793</v>
      </c>
      <c r="G31" s="1659" t="s">
        <v>552</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588</v>
      </c>
      <c r="D35" s="1643"/>
      <c r="E35" s="1669" t="s">
        <v>112</v>
      </c>
      <c r="F35" s="1666" t="s">
        <v>629</v>
      </c>
      <c r="G35" s="1662" t="s">
        <v>306</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DDA48-5AAD-D07D-E23C-0.DECBAFF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ИМУП «ПОСЖИЛКОМСЕРВИС»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9"/>
      <c r="K7" s="2180"/>
      <c r="L7" s="514"/>
      <c r="X7" s="510">
        <v>11</v>
      </c>
    </row>
    <row customHeight="1" ht="11.549999999999999">
      <c r="A8" s="709"/>
      <c r="D8" s="716"/>
      <c r="E8" s="2372" t="s">
        <v>564</v>
      </c>
      <c r="F8" s="2373"/>
      <c r="G8" s="2398" t="str">
        <f>IF(G6="","",INDEX(DIFFERENTIATION_UNMERGE_AREA,MATCH(G6,DIFFERENTIATION_ID_DIFF,0)))</f>
        <v/>
      </c>
      <c r="H8" s="2399"/>
      <c r="I8" s="2398" t="str">
        <f>IF(I6="","",INDEX(DIFFERENTIATION_UNMERGE_AREA,MATCH(I6,DIFFERENTIATION_ID_DIFF,0)))</f>
        <v>Территория 1</v>
      </c>
      <c r="J8" s="2399"/>
      <c r="K8" s="2204"/>
      <c r="L8" s="514"/>
      <c r="X8" s="510">
        <v>11</v>
      </c>
    </row>
    <row customHeight="1" ht="11.549999999999999">
      <c r="A9" s="709"/>
      <c r="D9" s="716"/>
      <c r="E9" s="2372" t="s">
        <v>565</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300</v>
      </c>
      <c r="E10" s="2107"/>
      <c r="F10" s="2107"/>
      <c r="G10" s="2107"/>
      <c r="H10" s="2107"/>
      <c r="I10" s="2107"/>
      <c r="J10" s="2108"/>
      <c r="K10" s="2204"/>
      <c r="L10" s="514"/>
      <c r="X10" s="763">
        <v>11</v>
      </c>
    </row>
    <row s="1640" customFormat="1" customHeight="1" ht="24">
      <c r="A11" s="2390"/>
      <c r="B11" s="2390"/>
      <c r="C11" s="662"/>
      <c r="D11" s="708" t="s">
        <v>88</v>
      </c>
      <c r="E11" s="710" t="s">
        <v>807</v>
      </c>
      <c r="F11" s="710" t="s">
        <v>566</v>
      </c>
      <c r="G11" s="470" t="s">
        <v>303</v>
      </c>
      <c r="H11" s="470" t="s">
        <v>390</v>
      </c>
      <c r="I11" s="812" t="s">
        <v>303</v>
      </c>
      <c r="J11" s="813" t="s">
        <v>390</v>
      </c>
      <c r="K11" s="2237"/>
      <c r="L11" s="663"/>
      <c r="X11" s="514">
        <v>23</v>
      </c>
    </row>
    <row s="1647" customFormat="1" customHeight="1" ht="10.5">
      <c r="A12" s="957"/>
      <c r="D12" s="1030" t="s">
        <v>110</v>
      </c>
      <c r="E12" s="1030" t="s">
        <v>111</v>
      </c>
      <c r="F12" s="1030" t="s">
        <v>90</v>
      </c>
      <c r="G12" s="1031" t="str">
        <f>G1&amp;".1"</f>
        <v>4.1</v>
      </c>
      <c r="H12" s="1031" t="str">
        <f>G1&amp;".2"</f>
        <v>4.2</v>
      </c>
      <c r="I12" s="1031" t="str">
        <f>I1&amp;".1"</f>
        <v>4.1</v>
      </c>
      <c r="J12" s="1031" t="str">
        <f>I1&amp;".2"</f>
        <v>4.2</v>
      </c>
      <c r="K12" s="1031"/>
      <c r="X12" s="516">
        <v>10</v>
      </c>
    </row>
    <row customHeight="1" ht="22.5">
      <c r="A13" s="2397" t="s">
        <v>808</v>
      </c>
      <c r="D13" s="958" t="s">
        <v>110</v>
      </c>
      <c r="E13" s="284" t="s">
        <v>809</v>
      </c>
      <c r="F13" s="665" t="s">
        <v>810</v>
      </c>
      <c r="G13" s="562"/>
      <c r="H13" s="666"/>
      <c r="I13" s="562"/>
      <c r="J13" s="666"/>
      <c r="K13" s="294" t="s">
        <v>811</v>
      </c>
      <c r="L13" s="725"/>
      <c r="X13" s="510">
        <v>0</v>
      </c>
    </row>
    <row customHeight="1" ht="22.5">
      <c r="A14" s="2397"/>
      <c r="D14" s="544" t="s">
        <v>111</v>
      </c>
      <c r="E14" s="284" t="s">
        <v>812</v>
      </c>
      <c r="F14" s="665" t="s">
        <v>813</v>
      </c>
      <c r="G14" s="562"/>
      <c r="H14" s="667"/>
      <c r="I14" s="562"/>
      <c r="J14" s="667"/>
      <c r="K14" s="294" t="s">
        <v>814</v>
      </c>
      <c r="L14" s="725"/>
      <c r="X14" s="510">
        <v>0</v>
      </c>
    </row>
    <row s="1640" customFormat="1" customHeight="1" ht="78.75">
      <c r="A15" s="2397"/>
      <c r="B15" s="516"/>
      <c r="D15" s="958" t="s">
        <v>90</v>
      </c>
      <c r="E15" s="712" t="s">
        <v>815</v>
      </c>
      <c r="F15" s="955" t="s">
        <v>306</v>
      </c>
      <c r="G15" s="955" t="s">
        <v>306</v>
      </c>
      <c r="H15" s="111"/>
      <c r="I15" s="955" t="s">
        <v>306</v>
      </c>
      <c r="J15" s="111"/>
      <c r="K15" s="294" t="s">
        <v>816</v>
      </c>
      <c r="L15" s="725"/>
      <c r="X15" s="763">
        <v>0</v>
      </c>
    </row>
    <row s="1640" customFormat="1" customHeight="1" ht="22.5">
      <c r="A16" s="2397"/>
      <c r="B16" s="516"/>
      <c r="D16" s="958" t="s">
        <v>324</v>
      </c>
      <c r="E16" s="959" t="s">
        <v>817</v>
      </c>
      <c r="F16" s="955" t="s">
        <v>818</v>
      </c>
      <c r="G16" s="822"/>
      <c r="H16" s="111"/>
      <c r="I16" s="822"/>
      <c r="J16" s="111"/>
      <c r="K16" s="294"/>
      <c r="L16" s="725"/>
      <c r="X16" s="763">
        <v>0</v>
      </c>
    </row>
    <row s="1640" customFormat="1" customHeight="1" ht="22.5">
      <c r="A17" s="2397"/>
      <c r="B17" s="516"/>
      <c r="D17" s="958" t="s">
        <v>332</v>
      </c>
      <c r="E17" s="959" t="s">
        <v>819</v>
      </c>
      <c r="F17" s="955" t="s">
        <v>820</v>
      </c>
      <c r="G17" s="822"/>
      <c r="H17" s="111"/>
      <c r="I17" s="822"/>
      <c r="J17" s="111"/>
      <c r="K17" s="294"/>
      <c r="L17" s="725"/>
      <c r="X17" s="763">
        <v>0</v>
      </c>
    </row>
    <row s="1640" customFormat="1" customHeight="1" ht="33.75">
      <c r="A18" s="2397"/>
      <c r="B18" s="516"/>
      <c r="D18" s="958" t="s">
        <v>334</v>
      </c>
      <c r="E18" s="959" t="s">
        <v>821</v>
      </c>
      <c r="F18" s="955" t="s">
        <v>571</v>
      </c>
      <c r="G18" s="685"/>
      <c r="H18" s="111"/>
      <c r="I18" s="685"/>
      <c r="J18" s="111"/>
      <c r="K18" s="294"/>
      <c r="L18" s="725"/>
      <c r="X18" s="763">
        <v>0</v>
      </c>
    </row>
    <row customHeight="1" ht="101.25">
      <c r="A19" s="2397"/>
      <c r="D19" s="958" t="s">
        <v>91</v>
      </c>
      <c r="E19" s="284" t="s">
        <v>822</v>
      </c>
      <c r="F19" s="665" t="s">
        <v>546</v>
      </c>
      <c r="G19" s="668"/>
      <c r="H19" s="667"/>
      <c r="I19" s="960"/>
      <c r="J19" s="667"/>
      <c r="K19" s="294" t="s">
        <v>823</v>
      </c>
      <c r="L19" s="725"/>
      <c r="X19" s="510">
        <v>0</v>
      </c>
    </row>
    <row s="1640" customFormat="1" customHeight="1" ht="18.75">
      <c r="A20" s="2397"/>
      <c r="C20" s="961"/>
      <c r="D20" s="958" t="s">
        <v>754</v>
      </c>
      <c r="E20" s="959" t="s">
        <v>824</v>
      </c>
      <c r="F20" s="955" t="s">
        <v>306</v>
      </c>
      <c r="G20" s="955" t="s">
        <v>306</v>
      </c>
      <c r="H20" s="954" t="s">
        <v>306</v>
      </c>
      <c r="I20" s="955" t="s">
        <v>306</v>
      </c>
      <c r="J20" s="954" t="s">
        <v>306</v>
      </c>
      <c r="K20" s="953"/>
      <c r="L20" s="725"/>
      <c r="W20" s="680"/>
      <c r="X20" s="763">
        <v>0</v>
      </c>
    </row>
    <row s="1640" customFormat="1" customHeight="1" ht="33.75">
      <c r="A21" s="2397"/>
      <c r="C21" s="961"/>
      <c r="D21" s="958" t="s">
        <v>757</v>
      </c>
      <c r="E21" s="581" t="s">
        <v>825</v>
      </c>
      <c r="F21" s="955" t="s">
        <v>826</v>
      </c>
      <c r="G21" s="685"/>
      <c r="H21" s="111"/>
      <c r="I21" s="685"/>
      <c r="J21" s="111"/>
      <c r="K21" s="953"/>
      <c r="L21" s="725"/>
      <c r="W21" s="680"/>
      <c r="X21" s="763">
        <v>0</v>
      </c>
    </row>
    <row s="1640" customFormat="1" customHeight="1" ht="33.75">
      <c r="A22" s="2397"/>
      <c r="C22" s="961"/>
      <c r="D22" s="958" t="s">
        <v>760</v>
      </c>
      <c r="E22" s="581" t="s">
        <v>827</v>
      </c>
      <c r="F22" s="955" t="s">
        <v>828</v>
      </c>
      <c r="G22" s="685"/>
      <c r="H22" s="111"/>
      <c r="I22" s="685"/>
      <c r="J22" s="111"/>
      <c r="K22" s="953"/>
      <c r="L22" s="725"/>
      <c r="W22" s="680"/>
      <c r="X22" s="763">
        <v>0</v>
      </c>
    </row>
    <row s="1640" customFormat="1" customHeight="1" ht="22.5">
      <c r="A23" s="2397"/>
      <c r="C23" s="961"/>
      <c r="D23" s="958" t="s">
        <v>796</v>
      </c>
      <c r="E23" s="959" t="s">
        <v>829</v>
      </c>
      <c r="F23" s="955" t="s">
        <v>306</v>
      </c>
      <c r="G23" s="955" t="s">
        <v>306</v>
      </c>
      <c r="H23" s="954" t="s">
        <v>306</v>
      </c>
      <c r="I23" s="955" t="s">
        <v>306</v>
      </c>
      <c r="J23" s="954" t="s">
        <v>306</v>
      </c>
      <c r="K23" s="953"/>
      <c r="L23" s="725"/>
      <c r="W23" s="680"/>
      <c r="X23" s="763">
        <v>0</v>
      </c>
    </row>
    <row s="1640" customFormat="1" customHeight="1" ht="22.5">
      <c r="A24" s="2397"/>
      <c r="C24" s="961"/>
      <c r="D24" s="958" t="s">
        <v>830</v>
      </c>
      <c r="E24" s="581" t="s">
        <v>831</v>
      </c>
      <c r="F24" s="955" t="s">
        <v>832</v>
      </c>
      <c r="G24" s="685"/>
      <c r="H24" s="691"/>
      <c r="I24" s="685"/>
      <c r="J24" s="691"/>
      <c r="K24" s="953"/>
      <c r="L24" s="725"/>
      <c r="W24" s="680"/>
      <c r="X24" s="763">
        <v>0</v>
      </c>
    </row>
    <row s="1640" customFormat="1" customHeight="1" ht="22.5">
      <c r="A25" s="2397"/>
      <c r="C25" s="961"/>
      <c r="D25" s="958" t="s">
        <v>833</v>
      </c>
      <c r="E25" s="581" t="s">
        <v>834</v>
      </c>
      <c r="F25" s="955" t="s">
        <v>306</v>
      </c>
      <c r="G25" s="955" t="s">
        <v>306</v>
      </c>
      <c r="H25" s="954" t="s">
        <v>306</v>
      </c>
      <c r="I25" s="955" t="s">
        <v>306</v>
      </c>
      <c r="J25" s="954" t="s">
        <v>306</v>
      </c>
      <c r="K25" s="953"/>
      <c r="L25" s="725"/>
      <c r="W25" s="680"/>
      <c r="X25" s="763">
        <v>0</v>
      </c>
    </row>
    <row s="1640" customFormat="1" customHeight="1" ht="18.75">
      <c r="A26" s="2397"/>
      <c r="C26" s="961"/>
      <c r="D26" s="958" t="s">
        <v>835</v>
      </c>
      <c r="E26" s="558" t="s">
        <v>836</v>
      </c>
      <c r="F26" s="955" t="s">
        <v>837</v>
      </c>
      <c r="G26" s="685"/>
      <c r="H26" s="691"/>
      <c r="I26" s="685"/>
      <c r="J26" s="691"/>
      <c r="K26" s="953"/>
      <c r="L26" s="725"/>
      <c r="W26" s="680"/>
      <c r="X26" s="763">
        <v>0</v>
      </c>
    </row>
    <row s="1640" customFormat="1" customHeight="1" ht="18.75">
      <c r="A27" s="2397"/>
      <c r="C27" s="961"/>
      <c r="D27" s="958" t="s">
        <v>838</v>
      </c>
      <c r="E27" s="558" t="s">
        <v>839</v>
      </c>
      <c r="F27" s="955" t="s">
        <v>840</v>
      </c>
      <c r="G27" s="685"/>
      <c r="H27" s="691"/>
      <c r="I27" s="685"/>
      <c r="J27" s="691"/>
      <c r="K27" s="953"/>
      <c r="L27" s="725"/>
      <c r="W27" s="680"/>
      <c r="X27" s="763">
        <v>0</v>
      </c>
    </row>
    <row s="1640" customFormat="1" customHeight="1" ht="18.75">
      <c r="A28" s="2397"/>
      <c r="C28" s="961"/>
      <c r="D28" s="958" t="s">
        <v>841</v>
      </c>
      <c r="E28" s="581" t="s">
        <v>842</v>
      </c>
      <c r="F28" s="955" t="s">
        <v>306</v>
      </c>
      <c r="G28" s="955" t="s">
        <v>306</v>
      </c>
      <c r="H28" s="954" t="s">
        <v>306</v>
      </c>
      <c r="I28" s="955" t="s">
        <v>306</v>
      </c>
      <c r="J28" s="954" t="s">
        <v>306</v>
      </c>
      <c r="K28" s="953"/>
      <c r="L28" s="725"/>
      <c r="W28" s="680"/>
      <c r="X28" s="763">
        <v>0</v>
      </c>
    </row>
    <row s="1640" customFormat="1" customHeight="1" ht="18.75">
      <c r="A29" s="2397"/>
      <c r="C29" s="961"/>
      <c r="D29" s="958" t="s">
        <v>843</v>
      </c>
      <c r="E29" s="558" t="s">
        <v>836</v>
      </c>
      <c r="F29" s="955" t="s">
        <v>844</v>
      </c>
      <c r="G29" s="685"/>
      <c r="H29" s="691"/>
      <c r="I29" s="685"/>
      <c r="J29" s="691"/>
      <c r="K29" s="953"/>
      <c r="L29" s="725"/>
      <c r="W29" s="680"/>
      <c r="X29" s="763">
        <v>0</v>
      </c>
    </row>
    <row s="1640" customFormat="1" customHeight="1" ht="18.75">
      <c r="A30" s="2397"/>
      <c r="C30" s="961"/>
      <c r="D30" s="958" t="s">
        <v>845</v>
      </c>
      <c r="E30" s="558" t="s">
        <v>846</v>
      </c>
      <c r="F30" s="955" t="s">
        <v>847</v>
      </c>
      <c r="G30" s="685"/>
      <c r="H30" s="691"/>
      <c r="I30" s="685"/>
      <c r="J30" s="691"/>
      <c r="K30" s="953"/>
      <c r="L30" s="725"/>
      <c r="W30" s="680"/>
      <c r="X30" s="763">
        <v>0</v>
      </c>
    </row>
    <row customHeight="1" ht="126.75">
      <c r="A31" s="2397"/>
      <c r="D31" s="958" t="s">
        <v>112</v>
      </c>
      <c r="E31" s="284" t="s">
        <v>848</v>
      </c>
      <c r="F31" s="665" t="s">
        <v>558</v>
      </c>
      <c r="G31" s="562"/>
      <c r="H31" s="667"/>
      <c r="I31" s="562"/>
      <c r="J31" s="667"/>
      <c r="K31" s="294" t="s">
        <v>849</v>
      </c>
      <c r="L31" s="725"/>
      <c r="X31" s="510">
        <v>0</v>
      </c>
    </row>
    <row customHeight="1" ht="56.25">
      <c r="A32" s="2397"/>
      <c r="D32" s="958" t="s">
        <v>92</v>
      </c>
      <c r="E32" s="284" t="s">
        <v>850</v>
      </c>
      <c r="F32" s="544" t="s">
        <v>820</v>
      </c>
      <c r="G32" s="562"/>
      <c r="H32" s="667"/>
      <c r="I32" s="562"/>
      <c r="J32" s="667"/>
      <c r="K32" s="294" t="s">
        <v>851</v>
      </c>
      <c r="L32" s="725"/>
      <c r="X32" s="510">
        <v>0</v>
      </c>
    </row>
    <row customHeight="1" ht="11.25">
      <c r="A33" s="2397"/>
      <c r="E33" s="669"/>
      <c r="F33" s="186"/>
      <c r="G33" s="186"/>
      <c r="H33" s="186"/>
      <c r="I33" s="186"/>
      <c r="J33" s="186"/>
      <c r="K33" s="186"/>
      <c r="X33" s="510">
        <v>0</v>
      </c>
    </row>
    <row customHeight="1" ht="12.75">
      <c r="A34" s="2397"/>
      <c r="D34" s="70">
        <v>1</v>
      </c>
      <c r="E34" s="340" t="s">
        <v>852</v>
      </c>
      <c r="X34" s="510">
        <v>0</v>
      </c>
    </row>
    <row customHeight="1" ht="11.25">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111</v>
      </c>
      <c r="E38" s="1037" t="s">
        <v>857</v>
      </c>
      <c r="F38" s="1041" t="s">
        <v>546</v>
      </c>
      <c r="G38" s="1041" t="s">
        <v>546</v>
      </c>
      <c r="H38" s="1035"/>
      <c r="I38" s="1041" t="s">
        <v>546</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90</v>
      </c>
      <c r="E41" s="727" t="s">
        <v>864</v>
      </c>
      <c r="F41" s="665" t="s">
        <v>546</v>
      </c>
      <c r="G41" s="665" t="s">
        <v>546</v>
      </c>
      <c r="H41" s="1029"/>
      <c r="I41" s="665" t="s">
        <v>546</v>
      </c>
      <c r="J41" s="1029"/>
      <c r="K41" s="307"/>
      <c r="X41" s="763">
        <v>0</v>
      </c>
    </row>
    <row s="1640" customFormat="1" customHeight="1" ht="45" hidden="1">
      <c r="A42" s="2397"/>
      <c r="B42" s="516"/>
      <c r="D42" s="670" t="s">
        <v>324</v>
      </c>
      <c r="E42" s="728" t="s">
        <v>865</v>
      </c>
      <c r="F42" s="665" t="s">
        <v>558</v>
      </c>
      <c r="G42" s="562"/>
      <c r="H42" s="1029"/>
      <c r="I42" s="562"/>
      <c r="J42" s="1029"/>
      <c r="K42" s="307" t="s">
        <v>866</v>
      </c>
      <c r="X42" s="763">
        <v>0</v>
      </c>
    </row>
    <row s="1640" customFormat="1" customHeight="1" ht="45" hidden="1">
      <c r="A43" s="2397"/>
      <c r="B43" s="516"/>
      <c r="D43" s="670" t="s">
        <v>332</v>
      </c>
      <c r="E43" s="672" t="s">
        <v>867</v>
      </c>
      <c r="F43" s="1033" t="s">
        <v>558</v>
      </c>
      <c r="G43" s="747"/>
      <c r="H43" s="1028"/>
      <c r="I43" s="747"/>
      <c r="J43" s="1028"/>
      <c r="K43" s="307" t="s">
        <v>868</v>
      </c>
      <c r="X43" s="763">
        <v>0</v>
      </c>
    </row>
    <row s="1640" customFormat="1" customHeight="1" ht="11.25" hidden="1">
      <c r="A44" s="2397"/>
      <c r="B44" s="516"/>
      <c r="D44" s="670" t="s">
        <v>91</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112</v>
      </c>
      <c r="E52" s="671" t="s">
        <v>881</v>
      </c>
      <c r="F52" s="665" t="s">
        <v>859</v>
      </c>
      <c r="G52" s="673"/>
      <c r="H52" s="1028"/>
      <c r="I52" s="673"/>
      <c r="J52" s="1028"/>
      <c r="K52" s="294"/>
      <c r="X52" s="763">
        <v>0</v>
      </c>
    </row>
    <row s="1640" customFormat="1" customHeight="1" ht="11.25" hidden="1">
      <c r="A53" s="2397"/>
      <c r="B53" s="516"/>
      <c r="D53" s="670" t="s">
        <v>313</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92</v>
      </c>
      <c r="E60" s="671" t="s">
        <v>888</v>
      </c>
      <c r="F60" s="726" t="s">
        <v>558</v>
      </c>
      <c r="G60" s="747"/>
      <c r="H60" s="1028"/>
      <c r="I60" s="747"/>
      <c r="J60" s="1028"/>
      <c r="K60" s="307" t="s">
        <v>889</v>
      </c>
      <c r="X60" s="763">
        <v>0</v>
      </c>
    </row>
    <row s="1640" customFormat="1" customHeight="1" ht="33.75" hidden="1">
      <c r="A61" s="2397"/>
      <c r="B61" s="516"/>
      <c r="D61" s="670" t="s">
        <v>93</v>
      </c>
      <c r="E61" s="671" t="s">
        <v>890</v>
      </c>
      <c r="F61" s="731" t="s">
        <v>820</v>
      </c>
      <c r="G61" s="673"/>
      <c r="H61" s="1028"/>
      <c r="I61" s="673"/>
      <c r="J61" s="1028"/>
      <c r="K61" s="294"/>
      <c r="X61" s="763">
        <v>0</v>
      </c>
    </row>
    <row s="1640" customFormat="1" customHeight="1" ht="22.5" hidden="1">
      <c r="A62" s="2397"/>
      <c r="B62" s="516" t="s">
        <v>588</v>
      </c>
      <c r="D62" s="670" t="s">
        <v>113</v>
      </c>
      <c r="E62" s="671" t="s">
        <v>891</v>
      </c>
      <c r="F62" s="731" t="s">
        <v>306</v>
      </c>
      <c r="G62" s="387"/>
      <c r="H62" s="1028"/>
      <c r="I62" s="387"/>
      <c r="J62" s="1028"/>
      <c r="K62" s="294" t="s">
        <v>631</v>
      </c>
      <c r="X62" s="763">
        <v>0</v>
      </c>
    </row>
    <row s="1640" customFormat="1" customHeight="1" ht="45" hidden="1">
      <c r="A63" s="2397"/>
      <c r="B63" s="516" t="s">
        <v>588</v>
      </c>
      <c r="D63" s="670" t="s">
        <v>892</v>
      </c>
      <c r="E63" s="672" t="s">
        <v>893</v>
      </c>
      <c r="F63" s="726" t="s">
        <v>306</v>
      </c>
      <c r="G63" s="387"/>
      <c r="H63" s="1028"/>
      <c r="I63" s="387"/>
      <c r="J63" s="1028"/>
      <c r="K63" s="294" t="s">
        <v>631</v>
      </c>
      <c r="X63" s="763">
        <v>0</v>
      </c>
    </row>
    <row s="1640" customFormat="1" customHeight="1" ht="11.549999999999999">
      <c r="A64" s="1038"/>
      <c r="B64" s="523"/>
      <c r="D64" s="1039"/>
      <c r="E64" s="1040"/>
      <c r="X64" s="514">
        <v>11</v>
      </c>
    </row>
    <row s="1640" customFormat="1" customHeight="1" ht="22.5" hidden="1">
      <c r="A65" s="2397" t="s">
        <v>894</v>
      </c>
      <c r="B65" s="516"/>
      <c r="D65" s="670">
        <v>1</v>
      </c>
      <c r="E65" s="749" t="s">
        <v>895</v>
      </c>
      <c r="F65" s="745" t="s">
        <v>810</v>
      </c>
      <c r="G65" s="746"/>
      <c r="H65" s="1034"/>
      <c r="I65" s="746"/>
      <c r="J65" s="1034"/>
      <c r="K65" s="306" t="s">
        <v>896</v>
      </c>
      <c r="X65" s="763">
        <v>0</v>
      </c>
    </row>
    <row s="1640" customFormat="1" customHeight="1" ht="56.25" hidden="1">
      <c r="A66" s="2397"/>
      <c r="B66" s="516"/>
      <c r="D66" s="748" t="s">
        <v>111</v>
      </c>
      <c r="E66" s="712" t="s">
        <v>897</v>
      </c>
      <c r="F66" s="665" t="s">
        <v>546</v>
      </c>
      <c r="G66" s="665" t="s">
        <v>546</v>
      </c>
      <c r="H66" s="524"/>
      <c r="I66" s="665" t="s">
        <v>546</v>
      </c>
      <c r="J66" s="524"/>
      <c r="K66" s="294"/>
      <c r="X66" s="763">
        <v>0</v>
      </c>
    </row>
    <row s="1640" customFormat="1" customHeight="1" ht="33.75" hidden="1">
      <c r="A67" s="2397"/>
      <c r="B67" s="516"/>
      <c r="D67" s="748" t="s">
        <v>709</v>
      </c>
      <c r="E67" s="959" t="s">
        <v>898</v>
      </c>
      <c r="F67" s="665" t="s">
        <v>862</v>
      </c>
      <c r="G67" s="732"/>
      <c r="H67" s="524"/>
      <c r="I67" s="732"/>
      <c r="J67" s="524"/>
      <c r="K67" s="294"/>
      <c r="X67" s="763">
        <v>0</v>
      </c>
    </row>
    <row s="1640" customFormat="1" customHeight="1" ht="22.5" hidden="1">
      <c r="A68" s="2397"/>
      <c r="B68" s="516"/>
      <c r="D68" s="748" t="s">
        <v>307</v>
      </c>
      <c r="E68" s="959" t="s">
        <v>899</v>
      </c>
      <c r="F68" s="665" t="s">
        <v>862</v>
      </c>
      <c r="G68" s="732"/>
      <c r="H68" s="524"/>
      <c r="I68" s="732"/>
      <c r="J68" s="524"/>
      <c r="K68" s="294"/>
      <c r="X68" s="763">
        <v>0</v>
      </c>
    </row>
    <row s="1640" customFormat="1" customHeight="1" ht="22.5" hidden="1">
      <c r="A69" s="2397"/>
      <c r="B69" s="516"/>
      <c r="D69" s="748" t="s">
        <v>310</v>
      </c>
      <c r="E69" s="959" t="s">
        <v>900</v>
      </c>
      <c r="F69" s="726" t="s">
        <v>558</v>
      </c>
      <c r="G69" s="747"/>
      <c r="H69" s="524"/>
      <c r="I69" s="747"/>
      <c r="J69" s="524"/>
      <c r="K69" s="294"/>
      <c r="X69" s="763">
        <v>0</v>
      </c>
    </row>
    <row s="1640" customFormat="1" customHeight="1" ht="22.5" hidden="1">
      <c r="A70" s="2397"/>
      <c r="B70" s="516"/>
      <c r="D70" s="748" t="s">
        <v>729</v>
      </c>
      <c r="E70" s="959" t="s">
        <v>901</v>
      </c>
      <c r="F70" s="726" t="s">
        <v>558</v>
      </c>
      <c r="G70" s="747"/>
      <c r="H70" s="524"/>
      <c r="I70" s="747"/>
      <c r="J70" s="524"/>
      <c r="K70" s="294"/>
      <c r="X70" s="763">
        <v>0</v>
      </c>
    </row>
    <row s="1640" customFormat="1" customHeight="1" ht="22.5" hidden="1">
      <c r="A71" s="2397"/>
      <c r="B71" s="516"/>
      <c r="D71" s="670" t="s">
        <v>90</v>
      </c>
      <c r="E71" s="671" t="s">
        <v>902</v>
      </c>
      <c r="F71" s="665" t="s">
        <v>862</v>
      </c>
      <c r="G71" s="562"/>
      <c r="H71" s="1035"/>
      <c r="I71" s="562"/>
      <c r="J71" s="1035"/>
      <c r="K71" s="307"/>
      <c r="X71" s="763">
        <v>0</v>
      </c>
    </row>
    <row s="1640" customFormat="1" customHeight="1" ht="56.25" hidden="1">
      <c r="A72" s="2397"/>
      <c r="B72" s="516"/>
      <c r="D72" s="670" t="s">
        <v>91</v>
      </c>
      <c r="E72" s="671" t="s">
        <v>903</v>
      </c>
      <c r="F72" s="726" t="s">
        <v>558</v>
      </c>
      <c r="G72" s="747"/>
      <c r="H72" s="1028"/>
      <c r="I72" s="747"/>
      <c r="J72" s="1028"/>
      <c r="K72" s="307"/>
      <c r="X72" s="763">
        <v>0</v>
      </c>
    </row>
    <row s="1640" customFormat="1" customHeight="1" ht="33.75" hidden="1">
      <c r="A73" s="2397"/>
      <c r="B73" s="516"/>
      <c r="D73" s="670" t="s">
        <v>112</v>
      </c>
      <c r="E73" s="671" t="s">
        <v>904</v>
      </c>
      <c r="F73" s="731" t="s">
        <v>820</v>
      </c>
      <c r="G73" s="673"/>
      <c r="H73" s="1028"/>
      <c r="I73" s="673"/>
      <c r="J73" s="1028"/>
      <c r="K73" s="294"/>
      <c r="X73" s="763">
        <v>0</v>
      </c>
    </row>
    <row s="1640" customFormat="1" customHeight="1" ht="22.5" hidden="1">
      <c r="A74" s="2397"/>
      <c r="B74" s="516" t="s">
        <v>588</v>
      </c>
      <c r="D74" s="670" t="s">
        <v>92</v>
      </c>
      <c r="E74" s="671" t="s">
        <v>905</v>
      </c>
      <c r="F74" s="731" t="s">
        <v>306</v>
      </c>
      <c r="G74" s="387"/>
      <c r="H74" s="1028"/>
      <c r="I74" s="387"/>
      <c r="J74" s="1028"/>
      <c r="K74" s="294" t="s">
        <v>631</v>
      </c>
      <c r="X74" s="763">
        <v>0</v>
      </c>
    </row>
    <row s="1640" customFormat="1" customHeight="1" ht="45" hidden="1">
      <c r="A75" s="2397"/>
      <c r="B75" s="516" t="s">
        <v>588</v>
      </c>
      <c r="D75" s="670" t="s">
        <v>652</v>
      </c>
      <c r="E75" s="672" t="s">
        <v>906</v>
      </c>
      <c r="F75" s="726" t="s">
        <v>306</v>
      </c>
      <c r="G75" s="387"/>
      <c r="H75" s="1028"/>
      <c r="I75" s="387"/>
      <c r="J75" s="1028"/>
      <c r="K75" s="294" t="s">
        <v>631</v>
      </c>
      <c r="X75" s="763">
        <v>0</v>
      </c>
    </row>
    <row s="1640" customFormat="1" customHeight="1" ht="11.549999999999999">
      <c r="A76" s="1038"/>
      <c r="B76" s="523"/>
      <c r="D76" s="1039"/>
      <c r="E76" s="1040"/>
      <c r="X76" s="514">
        <v>11</v>
      </c>
    </row>
    <row s="1640" customFormat="1" customHeight="1" ht="11.25" hidden="1">
      <c r="A77" s="2397" t="s">
        <v>907</v>
      </c>
      <c r="B77" s="516"/>
      <c r="D77" s="670">
        <v>1</v>
      </c>
      <c r="E77" s="671" t="s">
        <v>908</v>
      </c>
      <c r="F77" s="726" t="s">
        <v>810</v>
      </c>
      <c r="G77" s="729"/>
      <c r="H77" s="1028"/>
      <c r="I77" s="729"/>
      <c r="J77" s="1028"/>
      <c r="K77" s="294" t="s">
        <v>909</v>
      </c>
      <c r="X77" s="763">
        <v>0</v>
      </c>
    </row>
    <row s="1640" customFormat="1" customHeight="1" ht="11.25" hidden="1">
      <c r="A78" s="2397"/>
      <c r="B78" s="516"/>
      <c r="D78" s="670" t="s">
        <v>111</v>
      </c>
      <c r="E78" s="671" t="s">
        <v>910</v>
      </c>
      <c r="F78" s="726" t="s">
        <v>810</v>
      </c>
      <c r="G78" s="729"/>
      <c r="H78" s="1028"/>
      <c r="I78" s="729"/>
      <c r="J78" s="1028"/>
      <c r="K78" s="294" t="s">
        <v>911</v>
      </c>
      <c r="X78" s="763">
        <v>0</v>
      </c>
    </row>
    <row s="1640" customFormat="1" customHeight="1" ht="22.5" hidden="1">
      <c r="A79" s="2397"/>
      <c r="B79" s="516"/>
      <c r="D79" s="670" t="s">
        <v>90</v>
      </c>
      <c r="E79" s="727" t="s">
        <v>912</v>
      </c>
      <c r="F79" s="665" t="s">
        <v>859</v>
      </c>
      <c r="G79" s="729"/>
      <c r="H79" s="1028"/>
      <c r="I79" s="729"/>
      <c r="J79" s="1028"/>
      <c r="K79" s="294" t="s">
        <v>913</v>
      </c>
      <c r="X79" s="763">
        <v>0</v>
      </c>
    </row>
    <row s="1640" customFormat="1" customHeight="1" ht="11.25" hidden="1">
      <c r="A80" s="2397"/>
      <c r="B80" s="516"/>
      <c r="D80" s="670" t="s">
        <v>324</v>
      </c>
      <c r="E80" s="728" t="s">
        <v>914</v>
      </c>
      <c r="F80" s="665" t="s">
        <v>859</v>
      </c>
      <c r="G80" s="729"/>
      <c r="H80" s="1028"/>
      <c r="I80" s="729"/>
      <c r="J80" s="1028"/>
      <c r="K80" s="294"/>
      <c r="X80" s="763">
        <v>0</v>
      </c>
    </row>
    <row s="1640" customFormat="1" customHeight="1" ht="11.25" hidden="1">
      <c r="A81" s="2397"/>
      <c r="B81" s="516"/>
      <c r="D81" s="670" t="s">
        <v>332</v>
      </c>
      <c r="E81" s="728" t="s">
        <v>915</v>
      </c>
      <c r="F81" s="665" t="s">
        <v>859</v>
      </c>
      <c r="G81" s="729"/>
      <c r="H81" s="1028"/>
      <c r="I81" s="729"/>
      <c r="J81" s="1028"/>
      <c r="K81" s="294"/>
      <c r="X81" s="763">
        <v>0</v>
      </c>
    </row>
    <row s="1640" customFormat="1" customHeight="1" ht="11.25" hidden="1">
      <c r="A82" s="2397"/>
      <c r="B82" s="516"/>
      <c r="D82" s="670" t="s">
        <v>334</v>
      </c>
      <c r="E82" s="728" t="s">
        <v>916</v>
      </c>
      <c r="F82" s="665" t="s">
        <v>859</v>
      </c>
      <c r="G82" s="729"/>
      <c r="H82" s="1028"/>
      <c r="I82" s="729"/>
      <c r="J82" s="1028"/>
      <c r="K82" s="294"/>
      <c r="X82" s="763">
        <v>0</v>
      </c>
    </row>
    <row s="1640" customFormat="1" customHeight="1" ht="11.25" hidden="1">
      <c r="A83" s="2397"/>
      <c r="B83" s="516"/>
      <c r="D83" s="670" t="s">
        <v>336</v>
      </c>
      <c r="E83" s="728" t="s">
        <v>917</v>
      </c>
      <c r="F83" s="665" t="s">
        <v>859</v>
      </c>
      <c r="G83" s="729"/>
      <c r="H83" s="1028"/>
      <c r="I83" s="729"/>
      <c r="J83" s="1028"/>
      <c r="K83" s="294"/>
      <c r="X83" s="763">
        <v>0</v>
      </c>
    </row>
    <row s="1640" customFormat="1" customHeight="1" ht="11.25" hidden="1">
      <c r="A84" s="2397"/>
      <c r="B84" s="516"/>
      <c r="D84" s="670" t="s">
        <v>918</v>
      </c>
      <c r="E84" s="728" t="s">
        <v>919</v>
      </c>
      <c r="F84" s="665" t="s">
        <v>859</v>
      </c>
      <c r="G84" s="729"/>
      <c r="H84" s="1028"/>
      <c r="I84" s="729"/>
      <c r="J84" s="1028"/>
      <c r="K84" s="294"/>
      <c r="X84" s="763">
        <v>0</v>
      </c>
    </row>
    <row s="1640" customFormat="1" customHeight="1" ht="11.25" hidden="1">
      <c r="A85" s="2397"/>
      <c r="B85" s="516"/>
      <c r="D85" s="670" t="s">
        <v>920</v>
      </c>
      <c r="E85" s="728" t="s">
        <v>921</v>
      </c>
      <c r="F85" s="665" t="s">
        <v>859</v>
      </c>
      <c r="G85" s="729"/>
      <c r="H85" s="1028"/>
      <c r="I85" s="729"/>
      <c r="J85" s="1028"/>
      <c r="K85" s="294"/>
      <c r="X85" s="763">
        <v>0</v>
      </c>
    </row>
    <row s="1640" customFormat="1" customHeight="1" ht="11.25" hidden="1">
      <c r="A86" s="2397"/>
      <c r="B86" s="516"/>
      <c r="D86" s="670" t="s">
        <v>922</v>
      </c>
      <c r="E86" s="728" t="s">
        <v>923</v>
      </c>
      <c r="F86" s="665" t="s">
        <v>859</v>
      </c>
      <c r="G86" s="729"/>
      <c r="H86" s="1028"/>
      <c r="I86" s="729"/>
      <c r="J86" s="1028"/>
      <c r="K86" s="294"/>
      <c r="X86" s="763">
        <v>0</v>
      </c>
    </row>
    <row s="1640" customFormat="1" customHeight="1" ht="45" hidden="1">
      <c r="A87" s="2397"/>
      <c r="B87" s="516"/>
      <c r="D87" s="670" t="s">
        <v>91</v>
      </c>
      <c r="E87" s="671" t="s">
        <v>924</v>
      </c>
      <c r="F87" s="665" t="s">
        <v>859</v>
      </c>
      <c r="G87" s="729"/>
      <c r="H87" s="1028"/>
      <c r="I87" s="729"/>
      <c r="J87" s="1028"/>
      <c r="K87" s="294" t="s">
        <v>925</v>
      </c>
      <c r="X87" s="763">
        <v>0</v>
      </c>
    </row>
    <row s="1640" customFormat="1" customHeight="1" ht="11.25" hidden="1">
      <c r="A88" s="2397"/>
      <c r="B88" s="516"/>
      <c r="D88" s="670" t="s">
        <v>754</v>
      </c>
      <c r="E88" s="728" t="s">
        <v>914</v>
      </c>
      <c r="F88" s="665" t="s">
        <v>859</v>
      </c>
      <c r="G88" s="729"/>
      <c r="H88" s="1028"/>
      <c r="I88" s="729"/>
      <c r="J88" s="1028"/>
      <c r="K88" s="294"/>
      <c r="X88" s="763">
        <v>0</v>
      </c>
    </row>
    <row s="1640" customFormat="1" customHeight="1" ht="11.25" hidden="1">
      <c r="A89" s="2397"/>
      <c r="B89" s="516"/>
      <c r="D89" s="670" t="s">
        <v>796</v>
      </c>
      <c r="E89" s="728" t="s">
        <v>915</v>
      </c>
      <c r="F89" s="665" t="s">
        <v>859</v>
      </c>
      <c r="G89" s="729"/>
      <c r="H89" s="1028"/>
      <c r="I89" s="729"/>
      <c r="J89" s="1028"/>
      <c r="K89" s="294"/>
      <c r="X89" s="763">
        <v>0</v>
      </c>
    </row>
    <row s="1640" customFormat="1" customHeight="1" ht="11.25" hidden="1">
      <c r="A90" s="2397"/>
      <c r="B90" s="516"/>
      <c r="D90" s="670" t="s">
        <v>799</v>
      </c>
      <c r="E90" s="728" t="s">
        <v>916</v>
      </c>
      <c r="F90" s="665" t="s">
        <v>859</v>
      </c>
      <c r="G90" s="729"/>
      <c r="H90" s="1028"/>
      <c r="I90" s="729"/>
      <c r="J90" s="1028"/>
      <c r="K90" s="294"/>
      <c r="X90" s="763">
        <v>0</v>
      </c>
    </row>
    <row s="1640" customFormat="1" customHeight="1" ht="11.25" hidden="1">
      <c r="A91" s="2397"/>
      <c r="B91" s="516"/>
      <c r="D91" s="670" t="s">
        <v>877</v>
      </c>
      <c r="E91" s="728" t="s">
        <v>917</v>
      </c>
      <c r="F91" s="665" t="s">
        <v>859</v>
      </c>
      <c r="G91" s="729"/>
      <c r="H91" s="1028"/>
      <c r="I91" s="729"/>
      <c r="J91" s="1028"/>
      <c r="K91" s="294"/>
      <c r="X91" s="763">
        <v>0</v>
      </c>
    </row>
    <row s="1640" customFormat="1" customHeight="1" ht="11.25" hidden="1">
      <c r="A92" s="2397"/>
      <c r="B92" s="516"/>
      <c r="D92" s="670" t="s">
        <v>879</v>
      </c>
      <c r="E92" s="728" t="s">
        <v>919</v>
      </c>
      <c r="F92" s="665" t="s">
        <v>859</v>
      </c>
      <c r="G92" s="729"/>
      <c r="H92" s="1028"/>
      <c r="I92" s="729"/>
      <c r="J92" s="1028"/>
      <c r="K92" s="294"/>
      <c r="X92" s="763">
        <v>0</v>
      </c>
    </row>
    <row s="1640" customFormat="1" customHeight="1" ht="11.25" hidden="1">
      <c r="A93" s="2397"/>
      <c r="B93" s="516"/>
      <c r="D93" s="670" t="s">
        <v>926</v>
      </c>
      <c r="E93" s="728" t="s">
        <v>921</v>
      </c>
      <c r="F93" s="665" t="s">
        <v>859</v>
      </c>
      <c r="G93" s="729"/>
      <c r="H93" s="1028"/>
      <c r="I93" s="729"/>
      <c r="J93" s="1028"/>
      <c r="K93" s="294"/>
      <c r="X93" s="763">
        <v>0</v>
      </c>
    </row>
    <row s="1640" customFormat="1" customHeight="1" ht="11.25" hidden="1">
      <c r="A94" s="2397"/>
      <c r="B94" s="516"/>
      <c r="D94" s="670" t="s">
        <v>927</v>
      </c>
      <c r="E94" s="728" t="s">
        <v>923</v>
      </c>
      <c r="F94" s="665" t="s">
        <v>859</v>
      </c>
      <c r="G94" s="729"/>
      <c r="H94" s="1028"/>
      <c r="I94" s="729"/>
      <c r="J94" s="1028"/>
      <c r="K94" s="294"/>
      <c r="X94" s="763">
        <v>0</v>
      </c>
    </row>
    <row s="1640" customFormat="1" customHeight="1" ht="24.75" hidden="1">
      <c r="A95" s="2397"/>
      <c r="B95" s="516"/>
      <c r="D95" s="670" t="s">
        <v>112</v>
      </c>
      <c r="E95" s="671" t="s">
        <v>928</v>
      </c>
      <c r="F95" s="730" t="s">
        <v>558</v>
      </c>
      <c r="G95" s="732"/>
      <c r="H95" s="1028"/>
      <c r="I95" s="732"/>
      <c r="J95" s="1028"/>
      <c r="K95" s="294" t="s">
        <v>929</v>
      </c>
      <c r="X95" s="763">
        <v>0</v>
      </c>
    </row>
    <row s="1640" customFormat="1" customHeight="1" ht="33.75" hidden="1">
      <c r="A96" s="2397"/>
      <c r="B96" s="516"/>
      <c r="D96" s="670" t="s">
        <v>92</v>
      </c>
      <c r="E96" s="671" t="s">
        <v>930</v>
      </c>
      <c r="F96" s="731" t="s">
        <v>820</v>
      </c>
      <c r="G96" s="733"/>
      <c r="H96" s="1028"/>
      <c r="I96" s="733"/>
      <c r="J96" s="1028"/>
      <c r="K96" s="294"/>
      <c r="X96" s="763">
        <v>0</v>
      </c>
    </row>
    <row s="1640" customFormat="1" customHeight="1" ht="22.5" hidden="1">
      <c r="A97" s="2397"/>
      <c r="B97" s="516" t="s">
        <v>588</v>
      </c>
      <c r="D97" s="670" t="s">
        <v>93</v>
      </c>
      <c r="E97" s="671" t="s">
        <v>931</v>
      </c>
      <c r="F97" s="731" t="s">
        <v>306</v>
      </c>
      <c r="G97" s="390"/>
      <c r="H97" s="1028"/>
      <c r="I97" s="390"/>
      <c r="J97" s="1028"/>
      <c r="K97" s="294" t="s">
        <v>631</v>
      </c>
      <c r="X97" s="763">
        <v>0</v>
      </c>
    </row>
    <row s="1640" customFormat="1" customHeight="1" ht="45" hidden="1">
      <c r="A98" s="2397"/>
      <c r="B98" s="516" t="s">
        <v>588</v>
      </c>
      <c r="D98" s="670" t="s">
        <v>932</v>
      </c>
      <c r="E98" s="672" t="s">
        <v>933</v>
      </c>
      <c r="F98" s="726" t="s">
        <v>306</v>
      </c>
      <c r="G98" s="390"/>
      <c r="H98" s="1028"/>
      <c r="I98" s="390"/>
      <c r="J98" s="1028"/>
      <c r="K98" s="294" t="s">
        <v>631</v>
      </c>
      <c r="X98" s="763">
        <v>0</v>
      </c>
    </row>
    <row s="1640" customFormat="1" customHeight="1" ht="95.25" hidden="1">
      <c r="A99" s="2397"/>
      <c r="B99" s="516" t="s">
        <v>588</v>
      </c>
      <c r="D99" s="670" t="s">
        <v>113</v>
      </c>
      <c r="E99" s="671" t="s">
        <v>934</v>
      </c>
      <c r="F99" s="726" t="s">
        <v>306</v>
      </c>
      <c r="G99" s="390"/>
      <c r="H99" s="1028"/>
      <c r="I99" s="390"/>
      <c r="J99" s="1028"/>
      <c r="K99" s="294" t="s">
        <v>631</v>
      </c>
      <c r="X99" s="763">
        <v>0</v>
      </c>
    </row>
    <row s="1640" customFormat="1" customHeight="1" ht="22.5" hidden="1">
      <c r="A100" s="2397"/>
      <c r="B100" s="516" t="s">
        <v>588</v>
      </c>
      <c r="D100" s="670" t="s">
        <v>150</v>
      </c>
      <c r="E100" s="671" t="s">
        <v>935</v>
      </c>
      <c r="F100" s="726" t="s">
        <v>306</v>
      </c>
      <c r="G100" s="390"/>
      <c r="H100" s="1028"/>
      <c r="I100" s="390"/>
      <c r="J100" s="1028"/>
      <c r="K100" s="294" t="s">
        <v>631</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604B9-5AF9-0DE1-2F5B-0.AEB14046}"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ИМУП «ПОСЖИЛКОМСЕРВИС»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88</v>
      </c>
      <c r="E10" s="528" t="s">
        <v>89</v>
      </c>
      <c r="F10" s="528" t="s">
        <v>109</v>
      </c>
      <c r="G10" s="2138" t="s">
        <v>88</v>
      </c>
      <c r="H10" s="2139"/>
      <c r="I10" s="528" t="s">
        <v>89</v>
      </c>
      <c r="J10" s="528" t="s">
        <v>109</v>
      </c>
      <c r="K10" s="2138" t="s">
        <v>88</v>
      </c>
      <c r="L10" s="2139"/>
      <c r="M10" s="528" t="s">
        <v>89</v>
      </c>
      <c r="N10" s="1632"/>
      <c r="AM10" s="588">
        <v>23</v>
      </c>
    </row>
    <row s="1858" customFormat="1" customHeight="1" ht="11.25" hidden="1">
      <c r="A11" s="598"/>
      <c r="B11" s="598"/>
      <c r="C11" s="598"/>
      <c r="D11" s="599" t="s">
        <v>110</v>
      </c>
      <c r="E11" s="599" t="s">
        <v>111</v>
      </c>
      <c r="F11" s="599" t="s">
        <v>90</v>
      </c>
      <c r="G11" s="2120" t="s">
        <v>91</v>
      </c>
      <c r="H11" s="2121"/>
      <c r="I11" s="599" t="s">
        <v>112</v>
      </c>
      <c r="J11" s="599" t="s">
        <v>92</v>
      </c>
      <c r="K11" s="2122" t="s">
        <v>93</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7" t="s">
        <v>66</v>
      </c>
      <c r="G13" s="2118"/>
      <c r="H13" s="2119">
        <v>1</v>
      </c>
      <c r="I13" s="2110" t="str">
        <f>IF(U13="","",INDEX(TERRITORY_MR_LIST,MATCH(U13,TERRITORY_LIST_ID,0)))</f>
        <v>Территория 1</v>
      </c>
      <c r="J13" s="2112" t="s">
        <v>19</v>
      </c>
      <c r="K13" s="607"/>
      <c r="L13" s="532" t="s">
        <v>110</v>
      </c>
      <c r="M13" s="608" t="s">
        <v>22</v>
      </c>
      <c r="N13" s="817"/>
      <c r="O13" s="1421" t="s">
        <v>118</v>
      </c>
      <c r="P13" s="1418" t="str">
        <f>$E$13</f>
        <v>Производство тепловой энергии. Некомбинированная выработка; Передача. Тепловая энергия; Сбыт. Тепловая энергия</v>
      </c>
      <c r="Q13" s="1418" t="str">
        <f>IF($F$13="нет","без дифференциации",$I$13)</f>
        <v>Территория 1</v>
      </c>
      <c r="R13" s="1418" t="str">
        <f>IF($J$13="нет","без дифференциации",M13)</f>
        <v>без дифференциации</v>
      </c>
      <c r="S13" s="1421"/>
      <c r="T13" s="1421"/>
      <c r="U13" s="1271" t="s">
        <v>98</v>
      </c>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1734C-4A05-B346-8D7D-0.A1ECDB3B}" mc:Ignorable="x14ac xr xr2 xr3">
  <sheetPr>
    <tabColor rgb="FFE26B0A"/>
    <pageSetUpPr fitToPage="1"/>
  </sheetPr>
  <dimension ref="A1:V40"/>
  <sheetViews>
    <sheetView topLeftCell="A1" showGridLines="0" zoomScale="90" workbookViewId="0">
      <selection activeCell="D22" sqref="D22:K40"/>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689</v>
      </c>
      <c r="D3" s="694" t="str">
        <f>B3&amp;".1"</f>
        <v>.1</v>
      </c>
      <c r="E3" s="695" t="s">
        <v>936</v>
      </c>
      <c r="F3" s="696" t="s">
        <v>306</v>
      </c>
      <c r="G3" s="691"/>
      <c r="H3" s="406"/>
      <c r="I3" s="691"/>
      <c r="J3" s="406"/>
      <c r="K3" s="294" t="s">
        <v>937</v>
      </c>
      <c r="V3" s="510">
        <v>0</v>
      </c>
    </row>
    <row customHeight="1" ht="15" hidden="1">
      <c r="A4" s="510"/>
      <c r="B4" s="2402"/>
      <c r="C4" s="2403"/>
      <c r="D4" s="694" t="str">
        <f>B3&amp;".2"</f>
        <v>.2</v>
      </c>
      <c r="E4" s="695" t="s">
        <v>938</v>
      </c>
      <c r="F4" s="696" t="s">
        <v>306</v>
      </c>
      <c r="G4" s="1743" t="s">
        <v>22</v>
      </c>
      <c r="H4" s="406"/>
      <c r="I4" s="1743" t="s">
        <v>22</v>
      </c>
      <c r="J4" s="406"/>
      <c r="K4" s="294" t="s">
        <v>939</v>
      </c>
      <c r="V4" s="510">
        <v>0</v>
      </c>
    </row>
    <row s="1371" customFormat="1" customHeight="1" ht="15" hidden="1">
      <c r="C5" s="677"/>
      <c r="U5" s="425"/>
      <c r="V5" s="422">
        <v>0</v>
      </c>
    </row>
    <row customHeight="1" ht="22.5" hidden="1">
      <c r="A6" s="510"/>
      <c r="B6" s="2402"/>
      <c r="C6" s="2403" t="s">
        <v>689</v>
      </c>
      <c r="D6" s="694" t="str">
        <f>B6&amp;".1"</f>
        <v>.1</v>
      </c>
      <c r="E6" s="695" t="s">
        <v>940</v>
      </c>
      <c r="F6" s="696" t="s">
        <v>306</v>
      </c>
      <c r="G6" s="691"/>
      <c r="H6" s="406"/>
      <c r="I6" s="691"/>
      <c r="J6" s="406"/>
      <c r="K6" s="294" t="s">
        <v>941</v>
      </c>
      <c r="V6" s="510">
        <v>0</v>
      </c>
    </row>
    <row customHeight="1" ht="15" hidden="1">
      <c r="A7" s="510"/>
      <c r="B7" s="2402"/>
      <c r="C7" s="2403"/>
      <c r="D7" s="694" t="str">
        <f>B6&amp;".2"</f>
        <v>.2</v>
      </c>
      <c r="E7" s="695" t="s">
        <v>938</v>
      </c>
      <c r="F7" s="696" t="s">
        <v>306</v>
      </c>
      <c r="G7" s="1743" t="s">
        <v>22</v>
      </c>
      <c r="H7" s="406"/>
      <c r="I7" s="1743" t="s">
        <v>22</v>
      </c>
      <c r="J7" s="406"/>
      <c r="K7" s="294" t="s">
        <v>939</v>
      </c>
      <c r="V7" s="510">
        <v>0</v>
      </c>
    </row>
    <row s="1371" customFormat="1" customHeight="1" ht="15" hidden="1">
      <c r="C8" s="677"/>
      <c r="U8" s="425"/>
      <c r="V8" s="422">
        <v>0</v>
      </c>
    </row>
    <row customHeight="1" ht="22.5" hidden="1">
      <c r="A9" s="510"/>
      <c r="B9" s="2402"/>
      <c r="C9" s="2403" t="s">
        <v>689</v>
      </c>
      <c r="D9" s="694" t="str">
        <f>B9&amp;".1"</f>
        <v>.1</v>
      </c>
      <c r="E9" s="695" t="s">
        <v>942</v>
      </c>
      <c r="F9" s="696" t="s">
        <v>306</v>
      </c>
      <c r="G9" s="702" t="s">
        <v>22</v>
      </c>
      <c r="H9" s="406" t="s">
        <v>22</v>
      </c>
      <c r="I9" s="2638" t="s">
        <v>22</v>
      </c>
      <c r="J9" s="2639" t="s">
        <v>22</v>
      </c>
      <c r="K9" s="294"/>
      <c r="V9" s="510">
        <v>0</v>
      </c>
    </row>
    <row customHeight="1" ht="15" hidden="1">
      <c r="A10" s="510"/>
      <c r="B10" s="2402"/>
      <c r="C10" s="2403"/>
      <c r="D10" s="694" t="str">
        <f>B9&amp;".2"</f>
        <v>.2</v>
      </c>
      <c r="E10" s="695" t="s">
        <v>943</v>
      </c>
      <c r="F10" s="696" t="s">
        <v>306</v>
      </c>
      <c r="G10" s="1737" t="s">
        <v>22</v>
      </c>
      <c r="H10" s="406" t="s">
        <v>22</v>
      </c>
      <c r="I10" s="2640" t="s">
        <v>22</v>
      </c>
      <c r="J10" s="2639" t="s">
        <v>22</v>
      </c>
      <c r="K10" s="294" t="s">
        <v>944</v>
      </c>
      <c r="V10" s="510">
        <v>0</v>
      </c>
    </row>
    <row customHeight="1" ht="15" hidden="1">
      <c r="A11" s="510"/>
      <c r="B11" s="2402"/>
      <c r="C11" s="2403"/>
      <c r="D11" s="694" t="str">
        <f>B9&amp;".3"</f>
        <v>.3</v>
      </c>
      <c r="E11" s="695" t="s">
        <v>945</v>
      </c>
      <c r="F11" s="696" t="s">
        <v>306</v>
      </c>
      <c r="G11" s="1737" t="s">
        <v>22</v>
      </c>
      <c r="H11" s="406" t="s">
        <v>22</v>
      </c>
      <c r="I11" s="2640" t="s">
        <v>22</v>
      </c>
      <c r="J11" s="2639" t="s">
        <v>22</v>
      </c>
      <c r="K11" s="294" t="s">
        <v>946</v>
      </c>
      <c r="V11" s="510">
        <v>0</v>
      </c>
    </row>
    <row s="1371" customFormat="1" customHeight="1" ht="15" hidden="1">
      <c r="C12" s="677"/>
      <c r="U12" s="425"/>
      <c r="V12" s="422">
        <v>0</v>
      </c>
    </row>
    <row customHeight="1" ht="33.75" hidden="1">
      <c r="A13" s="510"/>
      <c r="B13" s="2402"/>
      <c r="C13" s="2403" t="s">
        <v>689</v>
      </c>
      <c r="D13" s="694" t="str">
        <f>B13&amp;".1"</f>
        <v>.1</v>
      </c>
      <c r="E13" s="695" t="s">
        <v>947</v>
      </c>
      <c r="F13" s="696" t="s">
        <v>306</v>
      </c>
      <c r="G13" s="702" t="s">
        <v>22</v>
      </c>
      <c r="H13" s="406" t="s">
        <v>22</v>
      </c>
      <c r="I13" s="2638" t="s">
        <v>22</v>
      </c>
      <c r="J13" s="2639" t="s">
        <v>22</v>
      </c>
      <c r="K13" s="294" t="s">
        <v>948</v>
      </c>
      <c r="V13" s="510">
        <v>0</v>
      </c>
    </row>
    <row customHeight="1" ht="15" hidden="1">
      <c r="B14" s="2402"/>
      <c r="C14" s="2403"/>
      <c r="D14" s="694" t="str">
        <f>B13&amp;".2"</f>
        <v>.2</v>
      </c>
      <c r="E14" s="695" t="s">
        <v>949</v>
      </c>
      <c r="F14" s="696" t="s">
        <v>306</v>
      </c>
      <c r="G14" s="1737" t="s">
        <v>22</v>
      </c>
      <c r="H14" s="406" t="s">
        <v>22</v>
      </c>
      <c r="I14" s="2640" t="s">
        <v>22</v>
      </c>
      <c r="J14" s="2639" t="s">
        <v>22</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ИМУП «ПОСЖИЛКОМСЕРВИС»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1"/>
      <c r="K26" s="2180" t="s">
        <v>301</v>
      </c>
      <c r="V26" s="510">
        <v>15</v>
      </c>
    </row>
    <row s="1640" customFormat="1" customHeight="1" ht="15.75">
      <c r="A27" s="764"/>
      <c r="C27" s="181"/>
      <c r="D27" s="716"/>
      <c r="E27" s="2372" t="s">
        <v>564</v>
      </c>
      <c r="F27" s="2373"/>
      <c r="G27" s="2400" t="str">
        <f>IF(G25="","",INDEX(DIFFERENTIATION_UNMERGE_AREA,MATCH(G25,DIFFERENTIATION_ID_DIFF,0)))</f>
        <v/>
      </c>
      <c r="H27" s="2401"/>
      <c r="I27" s="2400" t="str">
        <f>IF(I25="","",INDEX(DIFFERENTIATION_UNMERGE_AREA,MATCH(I25,DIFFERENTIATION_ID_DIFF,0)))</f>
        <v>Территория 1</v>
      </c>
      <c r="J27" s="2401"/>
      <c r="K27" s="2200"/>
      <c r="U27" s="680"/>
      <c r="V27" s="763">
        <v>15</v>
      </c>
    </row>
    <row s="1640" customFormat="1" customHeight="1" ht="15.75">
      <c r="A28" s="764"/>
      <c r="C28" s="181"/>
      <c r="D28" s="716"/>
      <c r="E28" s="2372" t="s">
        <v>565</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300</v>
      </c>
      <c r="E29" s="2375"/>
      <c r="F29" s="2375"/>
      <c r="G29" s="892"/>
      <c r="H29" s="892"/>
      <c r="I29" s="892"/>
      <c r="J29" s="893"/>
      <c r="K29" s="2200"/>
      <c r="U29" s="680"/>
      <c r="V29" s="763">
        <v>15</v>
      </c>
    </row>
    <row customHeight="1" ht="35.699999999999996">
      <c r="C30" s="181"/>
      <c r="D30" s="766" t="s">
        <v>88</v>
      </c>
      <c r="E30" s="765" t="s">
        <v>302</v>
      </c>
      <c r="F30" s="765" t="s">
        <v>566</v>
      </c>
      <c r="G30" s="813" t="s">
        <v>303</v>
      </c>
      <c r="H30" s="812" t="s">
        <v>390</v>
      </c>
      <c r="I30" s="689" t="s">
        <v>303</v>
      </c>
      <c r="J30" s="470" t="s">
        <v>390</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636</v>
      </c>
      <c r="C34" s="531"/>
      <c r="D34" s="697">
        <v>2</v>
      </c>
      <c r="E34" s="698" t="s">
        <v>953</v>
      </c>
      <c r="F34" s="825" t="s">
        <v>306</v>
      </c>
      <c r="G34" s="825" t="s">
        <v>306</v>
      </c>
      <c r="H34" s="825" t="s">
        <v>306</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306</v>
      </c>
      <c r="G36" s="819" t="s">
        <v>957</v>
      </c>
      <c r="H36" s="818" t="s">
        <v>306</v>
      </c>
      <c r="I36" s="529" t="s">
        <v>958</v>
      </c>
      <c r="J36" s="696" t="s">
        <v>306</v>
      </c>
      <c r="K36" s="294" t="s">
        <v>959</v>
      </c>
      <c r="V36" s="510">
        <v>68</v>
      </c>
    </row>
    <row customHeight="1" ht="11.549999999999999">
      <c r="A37" s="510"/>
      <c r="C37" s="510"/>
      <c r="D37" s="352"/>
      <c r="E37" s="585" t="s">
        <v>960</v>
      </c>
      <c r="F37" s="577"/>
      <c r="G37" s="699"/>
      <c r="H37" s="699"/>
      <c r="I37" s="699"/>
      <c r="J37" s="699"/>
      <c r="K37" s="578"/>
      <c r="U37" s="510"/>
      <c r="V37" s="510">
        <v>11</v>
      </c>
    </row>
    <row customHeight="1" ht="71.25">
      <c r="A38" s="510"/>
      <c r="B38" s="510" t="s">
        <v>961</v>
      </c>
      <c r="C38" s="531"/>
      <c r="D38" s="697">
        <v>4</v>
      </c>
      <c r="E38" s="698" t="s">
        <v>962</v>
      </c>
      <c r="F38" s="700" t="s">
        <v>306</v>
      </c>
      <c r="G38" s="819" t="s">
        <v>957</v>
      </c>
      <c r="H38" s="820" t="s">
        <v>306</v>
      </c>
      <c r="I38" s="529" t="s">
        <v>958</v>
      </c>
      <c r="J38" s="526" t="s">
        <v>306</v>
      </c>
      <c r="K38" s="684" t="s">
        <v>963</v>
      </c>
      <c r="V38" s="510">
        <v>68</v>
      </c>
    </row>
    <row customHeight="1" ht="11.549999999999999">
      <c r="A39" s="510"/>
      <c r="C39" s="510"/>
      <c r="D39" s="352"/>
      <c r="E39" s="585" t="s">
        <v>964</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482AC-EBA6-7854-C7D6-0.7E47CB7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965</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ИМУП «ПОСЖИЛКОМСЕРВИС»</v>
      </c>
      <c r="G6" s="2254"/>
      <c r="H6" s="2254"/>
      <c r="I6" s="2254"/>
      <c r="J6" s="2254"/>
      <c r="K6" s="2254"/>
      <c r="M6" s="587"/>
      <c r="AB6" s="1153"/>
      <c r="AE6" s="1636">
        <v>16</v>
      </c>
    </row>
    <row customHeight="1" ht="10.5">
      <c r="AE7" s="763">
        <v>10</v>
      </c>
    </row>
    <row customHeight="1" ht="10.5">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customHeight="1" ht="43.050000000000004">
      <c r="A10" s="910"/>
      <c r="B10" s="910"/>
      <c r="C10" s="910"/>
      <c r="F10" s="2180"/>
      <c r="G10" s="2180"/>
      <c r="H10" s="2237"/>
      <c r="I10" s="2180"/>
      <c r="J10" s="2180"/>
      <c r="K10" s="2180"/>
      <c r="L10" s="2180"/>
      <c r="M10" s="2180"/>
      <c r="N10" s="908" t="s">
        <v>976</v>
      </c>
      <c r="O10" s="908" t="s">
        <v>977</v>
      </c>
      <c r="P10" s="909" t="s">
        <v>978</v>
      </c>
      <c r="Q10" s="920" t="s">
        <v>89</v>
      </c>
      <c r="R10" s="920" t="s">
        <v>979</v>
      </c>
      <c r="S10" s="920" t="s">
        <v>980</v>
      </c>
      <c r="T10" s="921" t="s">
        <v>981</v>
      </c>
      <c r="U10" s="920" t="s">
        <v>89</v>
      </c>
      <c r="V10" s="920" t="s">
        <v>982</v>
      </c>
      <c r="W10" s="920" t="s">
        <v>980</v>
      </c>
      <c r="X10" s="921" t="s">
        <v>981</v>
      </c>
      <c r="Y10" s="306" t="s">
        <v>983</v>
      </c>
      <c r="Z10" s="2106" t="s">
        <v>88</v>
      </c>
      <c r="AA10" s="2108"/>
      <c r="AB10" s="1054" t="s">
        <v>984</v>
      </c>
      <c r="AE10" s="763">
        <v>41</v>
      </c>
    </row>
    <row s="1647" customFormat="1" customHeight="1" ht="5.25" hidden="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E2D81-223D-F57B-DB74-0.7DD1EA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ИМУП «ПОСЖИЛКОМСЕРВИС»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1008</v>
      </c>
      <c r="K12" s="2132"/>
      <c r="L12" s="2237"/>
      <c r="M12" s="2237"/>
      <c r="N12" s="2132"/>
      <c r="O12" s="2132"/>
      <c r="P12" s="2423"/>
      <c r="Q12" s="2423"/>
      <c r="R12" s="2423"/>
      <c r="S12" s="1139" t="s">
        <v>86</v>
      </c>
      <c r="T12" s="1139" t="s">
        <v>87</v>
      </c>
      <c r="U12" s="1139" t="s">
        <v>85</v>
      </c>
      <c r="V12" s="1139" t="s">
        <v>1009</v>
      </c>
      <c r="W12" s="1139" t="s">
        <v>85</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F3C0A-96DC-D1A7-44DA-0.287B95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ИМУП «ПОСЖИЛКОМСЕРВИС»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300</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1017</v>
      </c>
      <c r="H10" s="2431" t="s">
        <v>1018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1020</v>
      </c>
      <c r="G14" s="2426" t="s">
        <v>1021</v>
      </c>
      <c r="H14" s="2426"/>
      <c r="I14" s="2426"/>
      <c r="J14" s="2426"/>
      <c r="K14" s="1239"/>
      <c r="W14" s="1160">
        <v>11</v>
      </c>
    </row>
    <row customHeight="1" ht="11.549999999999999">
      <c r="F15" s="1235">
        <v>1</v>
      </c>
      <c r="G15" s="695" t="s">
        <v>1022</v>
      </c>
      <c r="H15" s="1241">
        <f>SUM(I15:J15)</f>
        <v>0</v>
      </c>
      <c r="I15" s="1241">
        <f>SUM(I16:I27)</f>
        <v>0</v>
      </c>
      <c r="J15" s="1230"/>
      <c r="K15" s="1239"/>
      <c r="W15" s="1160">
        <v>11</v>
      </c>
    </row>
    <row customHeight="1" ht="24">
      <c r="F16" s="1235" t="s">
        <v>1023</v>
      </c>
      <c r="G16" s="1242" t="s">
        <v>1024</v>
      </c>
      <c r="H16" s="1241">
        <f>SUM(I16:J16)</f>
        <v>0</v>
      </c>
      <c r="I16" s="1240"/>
      <c r="J16" s="1230"/>
      <c r="K16" s="1239"/>
      <c r="W16" s="1160">
        <v>23</v>
      </c>
    </row>
    <row customHeight="1" ht="24">
      <c r="F17" s="1235" t="s">
        <v>1025</v>
      </c>
      <c r="G17" s="1242" t="s">
        <v>1026</v>
      </c>
      <c r="H17" s="1241">
        <f>SUM(I17:J17)</f>
        <v>0</v>
      </c>
      <c r="I17" s="1240"/>
      <c r="J17" s="1230"/>
      <c r="K17" s="1239"/>
      <c r="W17" s="1160">
        <v>23</v>
      </c>
    </row>
    <row customHeight="1" ht="35.699999999999996">
      <c r="F18" s="1235" t="s">
        <v>1027</v>
      </c>
      <c r="G18" s="1242" t="s">
        <v>1028</v>
      </c>
      <c r="H18" s="1241">
        <f>SUM(I18:J18)</f>
        <v>0</v>
      </c>
      <c r="I18" s="1240"/>
      <c r="J18" s="1230"/>
      <c r="K18" s="1239"/>
      <c r="W18" s="1160">
        <v>34</v>
      </c>
    </row>
    <row customHeight="1" ht="35.699999999999996">
      <c r="F19" s="1235" t="s">
        <v>1029</v>
      </c>
      <c r="G19" s="1242" t="s">
        <v>1030</v>
      </c>
      <c r="H19" s="1241">
        <f>SUM(I19:J19)</f>
        <v>0</v>
      </c>
      <c r="I19" s="1240"/>
      <c r="J19" s="1230"/>
      <c r="K19" s="1239"/>
      <c r="W19" s="1160">
        <v>34</v>
      </c>
    </row>
    <row customHeight="1" ht="48.29999999999999">
      <c r="F20" s="1235" t="s">
        <v>1031</v>
      </c>
      <c r="G20" s="1242" t="s">
        <v>1032</v>
      </c>
      <c r="H20" s="1241">
        <f>SUM(I20:J20)</f>
        <v>0</v>
      </c>
      <c r="I20" s="1240"/>
      <c r="J20" s="1230"/>
      <c r="K20" s="1239"/>
      <c r="W20" s="1160">
        <v>46</v>
      </c>
    </row>
    <row customHeight="1" ht="35.699999999999996">
      <c r="F21" s="1235" t="s">
        <v>1033</v>
      </c>
      <c r="G21" s="1242" t="s">
        <v>1034</v>
      </c>
      <c r="H21" s="1241">
        <f>SUM(I21:J21)</f>
        <v>0</v>
      </c>
      <c r="I21" s="1240"/>
      <c r="J21" s="1230"/>
      <c r="K21" s="1239"/>
      <c r="W21" s="1160">
        <v>34</v>
      </c>
    </row>
    <row customHeight="1" ht="35.699999999999996">
      <c r="F22" s="1235" t="s">
        <v>1035</v>
      </c>
      <c r="G22" s="1242" t="s">
        <v>1036</v>
      </c>
      <c r="H22" s="1241">
        <f>SUM(I22:J22)</f>
        <v>0</v>
      </c>
      <c r="I22" s="1240"/>
      <c r="J22" s="1230"/>
      <c r="K22" s="1239"/>
      <c r="W22" s="1160">
        <v>34</v>
      </c>
    </row>
    <row customHeight="1" ht="24">
      <c r="F23" s="1235" t="s">
        <v>1037</v>
      </c>
      <c r="G23" s="1242" t="s">
        <v>1038</v>
      </c>
      <c r="H23" s="1241">
        <f>SUM(I23:J23)</f>
        <v>0</v>
      </c>
      <c r="I23" s="1240"/>
      <c r="J23" s="1230"/>
      <c r="K23" s="1239"/>
      <c r="W23" s="1160">
        <v>23</v>
      </c>
    </row>
    <row customHeight="1" ht="24">
      <c r="F24" s="1235" t="s">
        <v>1039</v>
      </c>
      <c r="G24" s="1242" t="s">
        <v>1040</v>
      </c>
      <c r="H24" s="1241">
        <f>SUM(I24:J24)</f>
        <v>0</v>
      </c>
      <c r="I24" s="1240"/>
      <c r="J24" s="1230"/>
      <c r="K24" s="1239"/>
      <c r="W24" s="1160">
        <v>23</v>
      </c>
    </row>
    <row customHeight="1" ht="35.699999999999996">
      <c r="F25" s="1235" t="s">
        <v>1041</v>
      </c>
      <c r="G25" s="1242" t="s">
        <v>1042</v>
      </c>
      <c r="H25" s="1241">
        <f>SUM(I25:J25)</f>
        <v>0</v>
      </c>
      <c r="I25" s="1240"/>
      <c r="J25" s="1230"/>
      <c r="K25" s="1239"/>
      <c r="W25" s="1160">
        <v>34</v>
      </c>
    </row>
    <row customHeight="1" ht="35.699999999999996">
      <c r="F26" s="1235" t="s">
        <v>1043</v>
      </c>
      <c r="G26" s="1242" t="s">
        <v>1044</v>
      </c>
      <c r="H26" s="1241">
        <f>SUM(I26:J26)</f>
        <v>0</v>
      </c>
      <c r="I26" s="1240"/>
      <c r="J26" s="1230"/>
      <c r="K26" s="1239"/>
      <c r="W26" s="1160">
        <v>34</v>
      </c>
    </row>
    <row customHeight="1" ht="11.549999999999999">
      <c r="F27" s="1235" t="s">
        <v>1045</v>
      </c>
      <c r="G27" s="1242" t="s">
        <v>1046</v>
      </c>
      <c r="H27" s="1241">
        <f>SUM(I27:J27)</f>
        <v>0</v>
      </c>
      <c r="I27" s="1240"/>
      <c r="J27" s="1230"/>
      <c r="K27" s="1239"/>
      <c r="W27" s="1160">
        <v>11</v>
      </c>
    </row>
    <row customHeight="1" ht="11.549999999999999">
      <c r="F28" s="1235">
        <v>2</v>
      </c>
      <c r="G28" s="695" t="s">
        <v>1047</v>
      </c>
      <c r="H28" s="1241">
        <f>SUM(I28:J28)</f>
        <v>0</v>
      </c>
      <c r="I28" s="1241">
        <f>SUM(I29:I31)</f>
        <v>0</v>
      </c>
      <c r="J28" s="1230"/>
      <c r="K28" s="1239"/>
      <c r="W28" s="1160">
        <v>11</v>
      </c>
    </row>
    <row customHeight="1" ht="11.549999999999999">
      <c r="F29" s="1235" t="s">
        <v>709</v>
      </c>
      <c r="G29" s="1242" t="s">
        <v>1048</v>
      </c>
      <c r="H29" s="1241">
        <f>SUM(I29:J29)</f>
        <v>0</v>
      </c>
      <c r="I29" s="1240"/>
      <c r="J29" s="1230"/>
      <c r="K29" s="1239"/>
      <c r="W29" s="1160">
        <v>11</v>
      </c>
    </row>
    <row customHeight="1" ht="11.549999999999999">
      <c r="F30" s="1235" t="s">
        <v>307</v>
      </c>
      <c r="G30" s="1242" t="s">
        <v>1049</v>
      </c>
      <c r="H30" s="1241">
        <f>SUM(I30:J30)</f>
        <v>0</v>
      </c>
      <c r="I30" s="1240"/>
      <c r="J30" s="1230"/>
      <c r="K30" s="1239"/>
      <c r="W30" s="1160">
        <v>11</v>
      </c>
    </row>
    <row customHeight="1" ht="11.549999999999999">
      <c r="F31" s="1235" t="s">
        <v>310</v>
      </c>
      <c r="G31" s="1242" t="s">
        <v>1050</v>
      </c>
      <c r="H31" s="1241">
        <f>SUM(I31:J31)</f>
        <v>0</v>
      </c>
      <c r="I31" s="1240"/>
      <c r="J31" s="1230"/>
      <c r="K31" s="1239"/>
      <c r="W31" s="1160">
        <v>11</v>
      </c>
    </row>
    <row customHeight="1" ht="11.549999999999999">
      <c r="F32" s="1235">
        <v>3</v>
      </c>
      <c r="G32" s="695" t="s">
        <v>1051</v>
      </c>
      <c r="H32" s="1241">
        <f>SUM(I32:J32)</f>
        <v>0</v>
      </c>
      <c r="I32" s="1241">
        <f>SUM(I33:I34)</f>
        <v>0</v>
      </c>
      <c r="J32" s="1230"/>
      <c r="K32" s="1239"/>
      <c r="W32" s="1160">
        <v>11</v>
      </c>
    </row>
    <row customHeight="1" ht="48.29999999999999">
      <c r="F33" s="1235" t="s">
        <v>324</v>
      </c>
      <c r="G33" s="1242" t="s">
        <v>1052</v>
      </c>
      <c r="H33" s="1241">
        <f>SUM(I33:J33)</f>
        <v>0</v>
      </c>
      <c r="I33" s="1240"/>
      <c r="J33" s="1230"/>
      <c r="K33" s="1239"/>
      <c r="W33" s="1160">
        <v>46</v>
      </c>
    </row>
    <row customHeight="1" ht="11.549999999999999">
      <c r="F34" s="1235" t="s">
        <v>332</v>
      </c>
      <c r="G34" s="1242" t="s">
        <v>1053</v>
      </c>
      <c r="H34" s="1241">
        <f>SUM(I34:J34)</f>
        <v>0</v>
      </c>
      <c r="I34" s="1240"/>
      <c r="J34" s="1230"/>
      <c r="K34" s="1239"/>
      <c r="W34" s="1160">
        <v>11</v>
      </c>
    </row>
    <row customHeight="1" ht="11.549999999999999">
      <c r="F35" s="1235">
        <v>4</v>
      </c>
      <c r="G35" s="695" t="s">
        <v>1054</v>
      </c>
      <c r="H35" s="1241">
        <f>SUM(I35:J35)</f>
        <v>0</v>
      </c>
      <c r="I35" s="1240"/>
      <c r="J35" s="1230"/>
      <c r="K35" s="1239"/>
      <c r="W35" s="1160">
        <v>11</v>
      </c>
    </row>
    <row customHeight="1" ht="11.549999999999999">
      <c r="F36" s="1235"/>
      <c r="G36" s="698" t="s">
        <v>1055</v>
      </c>
      <c r="H36" s="1241">
        <f>SUM(I36:J36)</f>
        <v>0</v>
      </c>
      <c r="I36" s="1241">
        <f>SUM(I15,I28,I32,I35)</f>
        <v>0</v>
      </c>
      <c r="J36" s="1230"/>
      <c r="K36" s="1239"/>
      <c r="W36" s="1160">
        <v>11</v>
      </c>
    </row>
    <row customHeight="1" ht="29.25">
      <c r="F37" s="1236" t="s">
        <v>1056</v>
      </c>
      <c r="G37" s="2427" t="s">
        <v>1057</v>
      </c>
      <c r="H37" s="2427"/>
      <c r="I37" s="2427"/>
      <c r="J37" s="2427"/>
      <c r="K37" s="1239"/>
      <c r="W37" s="1160">
        <v>28</v>
      </c>
    </row>
    <row customHeight="1" ht="24">
      <c r="F38" s="1235" t="s">
        <v>110</v>
      </c>
      <c r="G38" s="695" t="s">
        <v>1058</v>
      </c>
      <c r="H38" s="1241">
        <f>SUM(I38:J38)</f>
        <v>0</v>
      </c>
      <c r="I38" s="1241">
        <f>SUM(I39,I44,I47)</f>
        <v>0</v>
      </c>
      <c r="J38" s="1230"/>
      <c r="K38" s="1239"/>
      <c r="W38" s="1160">
        <v>23</v>
      </c>
    </row>
    <row customHeight="1" ht="11.549999999999999">
      <c r="F39" s="1235" t="s">
        <v>1023</v>
      </c>
      <c r="G39" s="1242" t="s">
        <v>1022</v>
      </c>
      <c r="H39" s="1241">
        <f>SUM(I39:J39)</f>
        <v>0</v>
      </c>
      <c r="I39" s="1241">
        <f>SUM(I40:I43)</f>
        <v>0</v>
      </c>
      <c r="J39" s="1230"/>
      <c r="K39" s="1239"/>
      <c r="W39" s="1160">
        <v>11</v>
      </c>
    </row>
    <row customHeight="1" ht="24">
      <c r="F40" s="1235" t="s">
        <v>1059</v>
      </c>
      <c r="G40" s="1243" t="s">
        <v>1060</v>
      </c>
      <c r="H40" s="1241">
        <f>SUM(I40:J40)</f>
        <v>0</v>
      </c>
      <c r="I40" s="1240"/>
      <c r="J40" s="1230"/>
      <c r="K40" s="1239"/>
      <c r="W40" s="1160">
        <v>23</v>
      </c>
    </row>
    <row customHeight="1" ht="11.549999999999999">
      <c r="F41" s="1235" t="s">
        <v>1061</v>
      </c>
      <c r="G41" s="1243" t="s">
        <v>1062</v>
      </c>
      <c r="H41" s="1241">
        <f>SUM(I41:J41)</f>
        <v>0</v>
      </c>
      <c r="I41" s="1240"/>
      <c r="J41" s="1230"/>
      <c r="K41" s="1239"/>
      <c r="W41" s="1160">
        <v>11</v>
      </c>
    </row>
    <row customHeight="1" ht="11.549999999999999">
      <c r="F42" s="1235" t="s">
        <v>1063</v>
      </c>
      <c r="G42" s="1243" t="s">
        <v>1064</v>
      </c>
      <c r="H42" s="1241">
        <f>SUM(I42:J42)</f>
        <v>0</v>
      </c>
      <c r="I42" s="1240"/>
      <c r="J42" s="1230"/>
      <c r="K42" s="1239"/>
      <c r="W42" s="1160">
        <v>11</v>
      </c>
    </row>
    <row customHeight="1" ht="35.699999999999996">
      <c r="F43" s="1235" t="s">
        <v>1065</v>
      </c>
      <c r="G43" s="1243" t="s">
        <v>1066</v>
      </c>
      <c r="H43" s="1241">
        <f>SUM(I43:J43)</f>
        <v>0</v>
      </c>
      <c r="I43" s="1240"/>
      <c r="J43" s="1230"/>
      <c r="K43" s="1239"/>
      <c r="W43" s="1160">
        <v>34</v>
      </c>
    </row>
    <row customHeight="1" ht="11.549999999999999">
      <c r="F44" s="1235" t="s">
        <v>1025</v>
      </c>
      <c r="G44" s="1242" t="s">
        <v>1051</v>
      </c>
      <c r="H44" s="1241">
        <f>SUM(I44:J44)</f>
        <v>0</v>
      </c>
      <c r="I44" s="1241">
        <f>SUM(I45:I46)</f>
        <v>0</v>
      </c>
      <c r="J44" s="1230"/>
      <c r="K44" s="1239"/>
      <c r="W44" s="1160">
        <v>11</v>
      </c>
    </row>
    <row customHeight="1" ht="48.29999999999999">
      <c r="F45" s="1235" t="s">
        <v>1067</v>
      </c>
      <c r="G45" s="1243" t="s">
        <v>1052</v>
      </c>
      <c r="H45" s="1241">
        <f>SUM(I45:J45)</f>
        <v>0</v>
      </c>
      <c r="I45" s="1240"/>
      <c r="J45" s="1230"/>
      <c r="K45" s="1239"/>
      <c r="W45" s="1160">
        <v>46</v>
      </c>
    </row>
    <row customHeight="1" ht="11.549999999999999">
      <c r="F46" s="1235" t="s">
        <v>1068</v>
      </c>
      <c r="G46" s="1243" t="s">
        <v>1053</v>
      </c>
      <c r="H46" s="1241">
        <f>SUM(I46:J46)</f>
        <v>0</v>
      </c>
      <c r="I46" s="1240"/>
      <c r="J46" s="1230"/>
      <c r="K46" s="1239"/>
      <c r="W46" s="1160">
        <v>11</v>
      </c>
    </row>
    <row customHeight="1" ht="11.549999999999999">
      <c r="F47" s="1235" t="s">
        <v>1027</v>
      </c>
      <c r="G47" s="1242" t="s">
        <v>1069</v>
      </c>
      <c r="H47" s="1241">
        <f>SUM(I47:J47)</f>
        <v>0</v>
      </c>
      <c r="I47" s="1240"/>
      <c r="J47" s="1230"/>
      <c r="K47" s="1239"/>
      <c r="W47" s="1160">
        <v>11</v>
      </c>
    </row>
    <row customHeight="1" ht="24">
      <c r="F48" s="1235" t="s">
        <v>111</v>
      </c>
      <c r="G48" s="695" t="s">
        <v>1070</v>
      </c>
      <c r="H48" s="1241">
        <f>SUM(I48:J48)</f>
        <v>0</v>
      </c>
      <c r="I48" s="1241">
        <f>SUM(I49,I54,I57)</f>
        <v>0</v>
      </c>
      <c r="J48" s="1230"/>
      <c r="K48" s="1239"/>
      <c r="W48" s="1160">
        <v>23</v>
      </c>
    </row>
    <row customHeight="1" ht="11.549999999999999">
      <c r="F49" s="1235" t="s">
        <v>709</v>
      </c>
      <c r="G49" s="1242" t="s">
        <v>1022</v>
      </c>
      <c r="H49" s="1241">
        <f>SUM(I49:J49)</f>
        <v>0</v>
      </c>
      <c r="I49" s="1241">
        <f>SUM(I50:I53)</f>
        <v>0</v>
      </c>
      <c r="J49" s="1230"/>
      <c r="K49" s="1239"/>
      <c r="W49" s="1160">
        <v>11</v>
      </c>
    </row>
    <row customHeight="1" ht="24">
      <c r="F50" s="1235" t="s">
        <v>712</v>
      </c>
      <c r="G50" s="1243" t="s">
        <v>1060</v>
      </c>
      <c r="H50" s="1241">
        <f>SUM(I50:J50)</f>
        <v>0</v>
      </c>
      <c r="I50" s="1240"/>
      <c r="J50" s="1230"/>
      <c r="K50" s="1239"/>
      <c r="W50" s="1160">
        <v>23</v>
      </c>
    </row>
    <row customHeight="1" ht="11.549999999999999">
      <c r="F51" s="1235" t="s">
        <v>715</v>
      </c>
      <c r="G51" s="1243" t="s">
        <v>1062</v>
      </c>
      <c r="H51" s="1241">
        <f>SUM(I51:J51)</f>
        <v>0</v>
      </c>
      <c r="I51" s="1240"/>
      <c r="J51" s="1230"/>
      <c r="K51" s="1239"/>
      <c r="W51" s="1160">
        <v>11</v>
      </c>
    </row>
    <row customHeight="1" ht="11.549999999999999">
      <c r="F52" s="1235" t="s">
        <v>1071</v>
      </c>
      <c r="G52" s="1243" t="s">
        <v>1064</v>
      </c>
      <c r="H52" s="1241">
        <f>SUM(I52:J52)</f>
        <v>0</v>
      </c>
      <c r="I52" s="1240"/>
      <c r="J52" s="1230"/>
      <c r="K52" s="1239"/>
      <c r="W52" s="1160">
        <v>11</v>
      </c>
    </row>
    <row customHeight="1" ht="35.699999999999996">
      <c r="F53" s="1235" t="s">
        <v>1072</v>
      </c>
      <c r="G53" s="1243" t="s">
        <v>1066</v>
      </c>
      <c r="H53" s="1241">
        <f>SUM(I53:J53)</f>
        <v>0</v>
      </c>
      <c r="I53" s="1240"/>
      <c r="J53" s="1230"/>
      <c r="K53" s="1239"/>
      <c r="W53" s="1160">
        <v>34</v>
      </c>
    </row>
    <row customHeight="1" ht="11.549999999999999">
      <c r="F54" s="1235" t="s">
        <v>307</v>
      </c>
      <c r="G54" s="1242" t="s">
        <v>1051</v>
      </c>
      <c r="H54" s="1241">
        <f>SUM(I54:J54)</f>
        <v>0</v>
      </c>
      <c r="I54" s="1241">
        <f>SUM(I55:I56)</f>
        <v>0</v>
      </c>
      <c r="J54" s="1230"/>
      <c r="K54" s="1239"/>
      <c r="W54" s="1160">
        <v>11</v>
      </c>
    </row>
    <row customHeight="1" ht="48.29999999999999">
      <c r="F55" s="1235" t="s">
        <v>719</v>
      </c>
      <c r="G55" s="1243" t="s">
        <v>1052</v>
      </c>
      <c r="H55" s="1241">
        <f>SUM(I55:J55)</f>
        <v>0</v>
      </c>
      <c r="I55" s="1240"/>
      <c r="J55" s="1230"/>
      <c r="K55" s="1239"/>
      <c r="W55" s="1160">
        <v>46</v>
      </c>
    </row>
    <row customHeight="1" ht="11.549999999999999">
      <c r="F56" s="1235" t="s">
        <v>721</v>
      </c>
      <c r="G56" s="1243" t="s">
        <v>1053</v>
      </c>
      <c r="H56" s="1241">
        <f>SUM(I56:J56)</f>
        <v>0</v>
      </c>
      <c r="I56" s="1240"/>
      <c r="J56" s="1230"/>
      <c r="K56" s="1239"/>
      <c r="W56" s="1160">
        <v>11</v>
      </c>
    </row>
    <row customHeight="1" ht="11.549999999999999">
      <c r="F57" s="1235" t="s">
        <v>310</v>
      </c>
      <c r="G57" s="1242" t="s">
        <v>1069</v>
      </c>
      <c r="H57" s="1241">
        <f>SUM(I57:J57)</f>
        <v>0</v>
      </c>
      <c r="I57" s="1240"/>
      <c r="J57" s="1230"/>
      <c r="K57" s="1239"/>
      <c r="W57" s="1160">
        <v>11</v>
      </c>
    </row>
    <row customHeight="1" ht="11.549999999999999">
      <c r="F58" s="1235"/>
      <c r="G58" s="1244" t="s">
        <v>1055</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6423-AE7E-DAFB-B728-0.340D048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ИМУП «ПОСЖИЛКОМСЕРВИС»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1104</v>
      </c>
      <c r="P14" s="2393"/>
      <c r="Q14" s="2341" t="s">
        <v>1105</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1110</v>
      </c>
      <c r="CC16" s="2438"/>
      <c r="CD16" s="2391" t="s">
        <v>558</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649A-5974-E54D-95C8-0.1C78E13D}"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689</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ИМУП «ПОСЖИЛКОМСЕРВИС»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32" t="s">
        <v>301</v>
      </c>
      <c r="S9" s="510">
        <v>15</v>
      </c>
    </row>
    <row s="1640" customFormat="1" customHeight="1" ht="15.75">
      <c r="A10" s="764"/>
      <c r="C10" s="181"/>
      <c r="D10" s="716"/>
      <c r="E10" s="2372" t="s">
        <v>564</v>
      </c>
      <c r="F10" s="2373"/>
      <c r="G10" s="821" t="str">
        <f>IF(G8="","",INDEX(DIFFERENTIATION_UNMERGE_AREA,MATCH(G8,DIFFERENTIATION_ID_DIFF,0)))</f>
        <v/>
      </c>
      <c r="H10" s="821" t="str">
        <f>IF(H8="","",INDEX(DIFFERENTIATION_UNMERGE_AREA,MATCH(H8,DIFFERENTIATION_ID_DIFF,0)))</f>
        <v>Территория 1</v>
      </c>
      <c r="I10" s="2132"/>
      <c r="R10" s="680"/>
      <c r="S10" s="763">
        <v>15</v>
      </c>
    </row>
    <row s="1640" customFormat="1" customHeight="1" ht="15.75">
      <c r="A11" s="764"/>
      <c r="C11" s="181"/>
      <c r="D11" s="716"/>
      <c r="E11" s="2372" t="s">
        <v>565</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300</v>
      </c>
      <c r="E12" s="2375"/>
      <c r="F12" s="2375"/>
      <c r="G12" s="892"/>
      <c r="H12" s="892"/>
      <c r="I12" s="2132"/>
      <c r="R12" s="680"/>
      <c r="S12" s="763">
        <v>15</v>
      </c>
    </row>
    <row customHeight="1" ht="35.699999999999996">
      <c r="C13" s="181"/>
      <c r="D13" s="766" t="s">
        <v>88</v>
      </c>
      <c r="E13" s="765" t="s">
        <v>302</v>
      </c>
      <c r="F13" s="765" t="s">
        <v>566</v>
      </c>
      <c r="G13" s="813" t="s">
        <v>303</v>
      </c>
      <c r="H13" s="759" t="s">
        <v>303</v>
      </c>
      <c r="I13" s="2132"/>
      <c r="S13" s="510">
        <v>34</v>
      </c>
    </row>
    <row customHeight="1" ht="15" hidden="1">
      <c r="C14" s="181"/>
      <c r="D14" s="598" t="s">
        <v>110</v>
      </c>
      <c r="E14" s="598" t="s">
        <v>111</v>
      </c>
      <c r="F14" s="598" t="s">
        <v>90</v>
      </c>
      <c r="G14" s="664" t="str">
        <f>G1&amp;".1"</f>
        <v>.1</v>
      </c>
      <c r="H14" s="664" t="str">
        <f>H1&amp;".1"</f>
        <v>4.1</v>
      </c>
      <c r="I14" s="294"/>
      <c r="S14" s="510">
        <v>0</v>
      </c>
    </row>
    <row customHeight="1" ht="47.25">
      <c r="A15" s="510"/>
      <c r="C15" s="531"/>
      <c r="D15" s="526">
        <v>1</v>
      </c>
      <c r="E15" s="1935" t="str">
        <f>TP_P_A</f>
        <v>Количество поданных заявок</v>
      </c>
      <c r="F15" s="526" t="s">
        <v>1116</v>
      </c>
      <c r="G15" s="690"/>
      <c r="H15" s="690">
        <v>1</v>
      </c>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1116</v>
      </c>
      <c r="G16" s="690"/>
      <c r="H16" s="690">
        <v>1</v>
      </c>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1116</v>
      </c>
      <c r="G17" s="690"/>
      <c r="H17" s="690">
        <v>0</v>
      </c>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6.5006</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1117</v>
      </c>
      <c r="E20" s="693"/>
      <c r="F20" s="514"/>
      <c r="G20" s="514"/>
      <c r="H20" s="514"/>
      <c r="I20" s="1768"/>
      <c r="S20" s="510">
        <v>0</v>
      </c>
    </row>
    <row customHeight="1" ht="29.25">
      <c r="C21" s="456"/>
      <c r="D21" s="544" t="s">
        <v>313</v>
      </c>
      <c r="E21" s="675" t="s">
        <v>1118</v>
      </c>
      <c r="F21" s="1766" t="str">
        <f>IF(TEMPLATE_SPHERE="HEAT","Гкал/час","тыс. куб. м/сутки")</f>
        <v>Гкал/час</v>
      </c>
      <c r="G21" s="685"/>
      <c r="H21" s="685">
        <f>6.51-0.004-0.0027-0.0027</f>
        <v>6.5006</v>
      </c>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378D9-690F-6CC7-E0A1-0.25F7449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ИМУП «ПОСЖИЛКОМСЕРВИС»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300</v>
      </c>
      <c r="E9" s="2214"/>
      <c r="F9" s="2214"/>
      <c r="G9" s="2394" t="s">
        <v>301</v>
      </c>
      <c r="Q9" s="88">
        <v>14</v>
      </c>
    </row>
    <row customHeight="1" ht="24">
      <c r="C10" s="101"/>
      <c r="D10" s="110" t="s">
        <v>88</v>
      </c>
      <c r="E10" s="113" t="s">
        <v>302</v>
      </c>
      <c r="F10" s="113" t="s">
        <v>390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306</v>
      </c>
      <c r="G12" s="156"/>
      <c r="Q12" s="88">
        <v>62</v>
      </c>
    </row>
    <row customHeight="1" ht="24">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306</v>
      </c>
      <c r="G16" s="342"/>
      <c r="Q16" s="88">
        <v>14</v>
      </c>
    </row>
    <row customHeight="1" ht="14.699999999999998">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1027</v>
      </c>
      <c r="E19" s="888" t="s">
        <v>1122</v>
      </c>
      <c r="F19" s="390"/>
      <c r="G19" s="342" t="s">
        <v>1123</v>
      </c>
      <c r="I19" s="505"/>
      <c r="J19" s="505"/>
      <c r="Q19" s="763">
        <v>0</v>
      </c>
    </row>
    <row s="1640" customFormat="1" customHeight="1" ht="14.699999999999998">
      <c r="A20" s="348"/>
      <c r="B20" s="151"/>
      <c r="C20" s="312"/>
      <c r="D20" s="890">
        <v>2</v>
      </c>
      <c r="E20" s="335" t="s">
        <v>1124</v>
      </c>
      <c r="F20" s="203" t="s">
        <v>306</v>
      </c>
      <c r="G20" s="342"/>
      <c r="I20" s="355"/>
      <c r="J20" s="355"/>
      <c r="Q20" s="347">
        <v>14</v>
      </c>
    </row>
    <row s="1640" customFormat="1" customHeight="1" ht="18.75" hidden="1">
      <c r="A21" s="348"/>
      <c r="B21" s="151"/>
      <c r="C21" s="312"/>
      <c r="D21" s="338" t="s">
        <v>636</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111</v>
      </c>
      <c r="E23" s="202" t="s">
        <v>1125</v>
      </c>
      <c r="F23" s="1675" t="s">
        <v>306</v>
      </c>
      <c r="G23" s="350"/>
      <c r="I23" s="1629"/>
      <c r="J23" s="1629"/>
      <c r="Q23" s="1636">
        <v>0</v>
      </c>
    </row>
    <row s="1640" customFormat="1" customHeight="1" ht="14.25" hidden="1">
      <c r="A24" s="348"/>
      <c r="B24" s="1165"/>
      <c r="C24" s="381"/>
      <c r="D24" s="1678" t="s">
        <v>709</v>
      </c>
      <c r="E24" s="1677" t="s">
        <v>1126</v>
      </c>
      <c r="F24" s="1675" t="s">
        <v>306</v>
      </c>
      <c r="G24" s="342"/>
      <c r="I24" s="1629"/>
      <c r="J24" s="1629"/>
      <c r="Q24" s="1636">
        <v>0</v>
      </c>
    </row>
    <row s="1640" customFormat="1" customHeight="1" ht="14.25" hidden="1">
      <c r="A25" s="348"/>
      <c r="B25" s="1165"/>
      <c r="C25" s="381"/>
      <c r="D25" s="1678" t="s">
        <v>712</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08EB3-5BB5-FBF9-F4D3-0.9201663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689</v>
      </c>
      <c r="D2" s="1678"/>
      <c r="E2" s="204"/>
      <c r="F2" s="1675"/>
      <c r="G2" s="1675" t="s">
        <v>306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689</v>
      </c>
      <c r="D4" s="1678"/>
      <c r="E4" s="210" t="s">
        <v>1129</v>
      </c>
      <c r="F4" s="1675"/>
      <c r="G4" s="262"/>
      <c r="H4" s="1675" t="s">
        <v>306</v>
      </c>
      <c r="K4" s="1629"/>
      <c r="L4" s="1629"/>
      <c r="M4" s="1636">
        <v>0</v>
      </c>
    </row>
    <row s="1640" customFormat="1" customHeight="1" ht="14.25" hidden="1">
      <c r="A5" s="1367"/>
      <c r="B5" s="1165"/>
      <c r="C5" s="349"/>
      <c r="K5" s="1629"/>
      <c r="L5" s="1629"/>
      <c r="M5" s="1636">
        <v>0</v>
      </c>
    </row>
    <row s="1640" customFormat="1" customHeight="1" ht="18.75" hidden="1">
      <c r="A6" s="1688"/>
      <c r="B6" s="1165"/>
      <c r="C6" s="1735" t="s">
        <v>689</v>
      </c>
      <c r="D6" s="1678"/>
      <c r="E6" s="211" t="s">
        <v>1130</v>
      </c>
      <c r="F6" s="1675"/>
      <c r="G6" s="262"/>
      <c r="H6" s="1675" t="s">
        <v>306</v>
      </c>
      <c r="K6" s="1629"/>
      <c r="L6" s="1629"/>
      <c r="M6" s="1636">
        <v>0</v>
      </c>
    </row>
    <row s="1640" customFormat="1" customHeight="1" ht="14.25" hidden="1">
      <c r="A7" s="1367"/>
      <c r="B7" s="1165"/>
      <c r="C7" s="349"/>
      <c r="K7" s="1629"/>
      <c r="L7" s="1629"/>
      <c r="M7" s="1636">
        <v>0</v>
      </c>
    </row>
    <row s="1640" customFormat="1" customHeight="1" ht="18.75" hidden="1">
      <c r="A8" s="1688"/>
      <c r="B8" s="1165"/>
      <c r="C8" s="1735" t="s">
        <v>689</v>
      </c>
      <c r="D8" s="1678"/>
      <c r="E8" s="211" t="s">
        <v>1131</v>
      </c>
      <c r="F8" s="1675"/>
      <c r="G8" s="262"/>
      <c r="H8" s="1675" t="s">
        <v>306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689</v>
      </c>
      <c r="D10" s="1678"/>
      <c r="E10" s="211" t="s">
        <v>1132</v>
      </c>
      <c r="F10" s="1675"/>
      <c r="G10" s="1679"/>
      <c r="H10" s="1675" t="s">
        <v>306</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ИМУП «ПОСЖИЛКОМСЕРВИС»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300</v>
      </c>
      <c r="E18" s="2214"/>
      <c r="F18" s="2214"/>
      <c r="G18" s="2214"/>
      <c r="H18" s="2214"/>
      <c r="I18" s="2394" t="s">
        <v>301</v>
      </c>
      <c r="M18" s="88">
        <v>21</v>
      </c>
    </row>
    <row customHeight="1" ht="22.049999999999997">
      <c r="C19" s="101"/>
      <c r="D19" s="110" t="s">
        <v>88</v>
      </c>
      <c r="E19" s="113" t="s">
        <v>302</v>
      </c>
      <c r="F19" s="113"/>
      <c r="G19" s="113" t="s">
        <v>303</v>
      </c>
      <c r="H19" s="113" t="s">
        <v>390</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1023</v>
      </c>
      <c r="E22" s="199" t="s">
        <v>1135</v>
      </c>
      <c r="F22" s="203"/>
      <c r="G22" s="1742"/>
      <c r="H22" s="203" t="s">
        <v>306</v>
      </c>
      <c r="I22" s="156" t="s">
        <v>1136</v>
      </c>
      <c r="M22" s="88">
        <v>20</v>
      </c>
    </row>
    <row customHeight="1" ht="60">
      <c r="A23" s="1688"/>
      <c r="C23" s="101"/>
      <c r="D23" s="152" t="s">
        <v>1025</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306</v>
      </c>
      <c r="H24" s="218"/>
      <c r="I24" s="264" t="s">
        <v>631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324</v>
      </c>
      <c r="E26" s="204"/>
      <c r="F26" s="203"/>
      <c r="G26" s="203" t="s">
        <v>306</v>
      </c>
      <c r="H26" s="218"/>
      <c r="I26" s="2174" t="s">
        <v>1139</v>
      </c>
      <c r="M26" s="88">
        <v>14</v>
      </c>
    </row>
    <row customHeight="1" ht="15.75">
      <c r="A27" s="1688" t="s">
        <v>110</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754</v>
      </c>
      <c r="E29" s="210" t="s">
        <v>1129</v>
      </c>
      <c r="F29" s="203"/>
      <c r="G29" s="262"/>
      <c r="H29" s="203" t="s">
        <v>306</v>
      </c>
      <c r="I29" s="2174" t="s">
        <v>1140</v>
      </c>
      <c r="M29" s="88">
        <v>20</v>
      </c>
    </row>
    <row customHeight="1" ht="15.75">
      <c r="A30" s="1688" t="s">
        <v>111</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1141</v>
      </c>
      <c r="E33" s="211" t="s">
        <v>1130</v>
      </c>
      <c r="F33" s="203"/>
      <c r="G33" s="262"/>
      <c r="H33" s="203" t="s">
        <v>306</v>
      </c>
      <c r="I33" s="2174" t="s">
        <v>1142</v>
      </c>
      <c r="M33" s="88">
        <v>14</v>
      </c>
    </row>
    <row customHeight="1" ht="15.75">
      <c r="A34" s="1688" t="s">
        <v>90</v>
      </c>
      <c r="C34" s="101"/>
      <c r="D34" s="114"/>
      <c r="E34" s="209" t="s">
        <v>322</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1143</v>
      </c>
      <c r="E36" s="211" t="s">
        <v>1131</v>
      </c>
      <c r="F36" s="203"/>
      <c r="G36" s="262"/>
      <c r="H36" s="203" t="s">
        <v>306</v>
      </c>
      <c r="I36" s="2148" t="s">
        <v>1144</v>
      </c>
      <c r="M36" s="88">
        <v>14</v>
      </c>
    </row>
    <row customHeight="1" ht="15.75">
      <c r="A37" s="1688" t="s">
        <v>91</v>
      </c>
      <c r="C37" s="101"/>
      <c r="D37" s="114"/>
      <c r="E37" s="209" t="s">
        <v>322</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884</v>
      </c>
      <c r="E39" s="211" t="s">
        <v>1132</v>
      </c>
      <c r="F39" s="203"/>
      <c r="G39" s="212"/>
      <c r="H39" s="203" t="s">
        <v>306</v>
      </c>
      <c r="I39" s="2174" t="s">
        <v>1145</v>
      </c>
      <c r="L39" s="160" t="s">
        <v>1133</v>
      </c>
      <c r="M39" s="88">
        <v>14</v>
      </c>
    </row>
    <row customHeight="1" ht="15.75">
      <c r="A40" s="1688" t="s">
        <v>112</v>
      </c>
      <c r="C40" s="101"/>
      <c r="D40" s="114"/>
      <c r="E40" s="209" t="s">
        <v>322</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4CDBD-A1C9-E48E-0C85-0.BD26B2A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300</v>
      </c>
      <c r="F19" s="2214"/>
      <c r="G19" s="2214"/>
      <c r="H19" s="2214"/>
      <c r="I19" s="2214"/>
      <c r="J19" s="2214"/>
      <c r="K19" s="2214"/>
      <c r="L19" s="2214"/>
      <c r="M19" s="2394" t="s">
        <v>301</v>
      </c>
      <c r="AH19" s="379">
        <v>21</v>
      </c>
    </row>
    <row customHeight="1" ht="22.049999999999997">
      <c r="D20" s="381"/>
      <c r="E20" s="2282" t="s">
        <v>88</v>
      </c>
      <c r="F20" s="2229" t="s">
        <v>124</v>
      </c>
      <c r="G20" s="2229" t="s">
        <v>125</v>
      </c>
      <c r="H20" s="2391" t="s">
        <v>1149</v>
      </c>
      <c r="I20" s="2392"/>
      <c r="J20" s="2438"/>
      <c r="K20" s="2229" t="s">
        <v>303</v>
      </c>
      <c r="L20" s="2229" t="s">
        <v>390</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306</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169</v>
      </c>
      <c r="B30" s="1785" t="s">
        <v>170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175</v>
      </c>
      <c r="B33" s="1785" t="s">
        <v>176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181</v>
      </c>
      <c r="B36" s="1785" t="s">
        <v>182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187</v>
      </c>
      <c r="B39" s="1785" t="s">
        <v>188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193</v>
      </c>
      <c r="B42" s="1785" t="s">
        <v>194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199</v>
      </c>
      <c r="B45" s="1785" t="s">
        <v>200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205</v>
      </c>
      <c r="B48" s="1785" t="s">
        <v>206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225</v>
      </c>
      <c r="B51" s="1785" t="s">
        <v>226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230</v>
      </c>
      <c r="B54" s="1785" t="s">
        <v>231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235</v>
      </c>
      <c r="B57" s="1785" t="s">
        <v>236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240</v>
      </c>
      <c r="B60" s="1785" t="s">
        <v>241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245</v>
      </c>
      <c r="B63" s="1785" t="s">
        <v>246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250</v>
      </c>
      <c r="B66" s="1785" t="s">
        <v>251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255</v>
      </c>
      <c r="B69" s="1785" t="s">
        <v>256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260</v>
      </c>
      <c r="B72" s="1785" t="s">
        <v>261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265</v>
      </c>
      <c r="B75" s="1785" t="s">
        <v>266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270</v>
      </c>
      <c r="B78" s="1785" t="s">
        <v>271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275</v>
      </c>
      <c r="B81" s="1785" t="s">
        <v>276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306</v>
      </c>
      <c r="G85" s="203" t="s">
        <v>306</v>
      </c>
      <c r="H85" s="2223" t="s">
        <v>306</v>
      </c>
      <c r="I85" s="2225"/>
      <c r="J85" s="203" t="s">
        <v>306</v>
      </c>
      <c r="K85" s="203" t="s">
        <v>306</v>
      </c>
      <c r="L85" s="406"/>
      <c r="M85" s="350" t="s">
        <v>1153</v>
      </c>
      <c r="N85" s="339"/>
      <c r="AH85" s="379">
        <v>34</v>
      </c>
    </row>
    <row customHeight="1" ht="19.95">
      <c r="A86" s="1785"/>
      <c r="B86" s="1785"/>
      <c r="D86" s="381"/>
      <c r="E86" s="152" t="s">
        <v>90</v>
      </c>
      <c r="F86" s="2465" t="s">
        <v>1154</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169</v>
      </c>
      <c r="B93" s="1785" t="s">
        <v>170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175</v>
      </c>
      <c r="B96" s="1785" t="s">
        <v>176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181</v>
      </c>
      <c r="B99" s="1785" t="s">
        <v>182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187</v>
      </c>
      <c r="B102" s="1785" t="s">
        <v>188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193</v>
      </c>
      <c r="B105" s="1785" t="s">
        <v>194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199</v>
      </c>
      <c r="B108" s="1785" t="s">
        <v>200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205</v>
      </c>
      <c r="B111" s="1785" t="s">
        <v>206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225</v>
      </c>
      <c r="B114" s="1785" t="s">
        <v>226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230</v>
      </c>
      <c r="B117" s="1785" t="s">
        <v>231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235</v>
      </c>
      <c r="B120" s="1785" t="s">
        <v>236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240</v>
      </c>
      <c r="B123" s="1785" t="s">
        <v>241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245</v>
      </c>
      <c r="B126" s="1785" t="s">
        <v>246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250</v>
      </c>
      <c r="B129" s="1785" t="s">
        <v>251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255</v>
      </c>
      <c r="B132" s="1785" t="s">
        <v>256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260</v>
      </c>
      <c r="B135" s="1785" t="s">
        <v>261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265</v>
      </c>
      <c r="B138" s="1785" t="s">
        <v>266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270</v>
      </c>
      <c r="B141" s="1785" t="s">
        <v>271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275</v>
      </c>
      <c r="B144" s="1785" t="s">
        <v>276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169</v>
      </c>
      <c r="B154" s="1785" t="s">
        <v>170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175</v>
      </c>
      <c r="B157" s="1785" t="s">
        <v>176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181</v>
      </c>
      <c r="B160" s="1785" t="s">
        <v>182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187</v>
      </c>
      <c r="B163" s="1785" t="s">
        <v>188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193</v>
      </c>
      <c r="B166" s="1785" t="s">
        <v>194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199</v>
      </c>
      <c r="B169" s="1785" t="s">
        <v>200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205</v>
      </c>
      <c r="B172" s="1785" t="s">
        <v>206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225</v>
      </c>
      <c r="B175" s="1785" t="s">
        <v>226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112</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169</v>
      </c>
      <c r="B215" s="1785" t="s">
        <v>170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175</v>
      </c>
      <c r="B218" s="1785" t="s">
        <v>176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181</v>
      </c>
      <c r="B221" s="1785" t="s">
        <v>182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187</v>
      </c>
      <c r="B224" s="1785" t="s">
        <v>188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193</v>
      </c>
      <c r="B227" s="1785" t="s">
        <v>194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199</v>
      </c>
      <c r="B230" s="1785" t="s">
        <v>200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205</v>
      </c>
      <c r="B233" s="1785" t="s">
        <v>206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225</v>
      </c>
      <c r="B236" s="1785" t="s">
        <v>226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230</v>
      </c>
      <c r="B239" s="1785" t="s">
        <v>231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235</v>
      </c>
      <c r="B242" s="1785" t="s">
        <v>236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240</v>
      </c>
      <c r="B245" s="1785" t="s">
        <v>241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245</v>
      </c>
      <c r="B248" s="1785" t="s">
        <v>246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250</v>
      </c>
      <c r="B251" s="1785" t="s">
        <v>251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255</v>
      </c>
      <c r="B254" s="1785" t="s">
        <v>256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260</v>
      </c>
      <c r="B257" s="1785" t="s">
        <v>261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265</v>
      </c>
      <c r="B260" s="1785" t="s">
        <v>266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270</v>
      </c>
      <c r="B263" s="1785" t="s">
        <v>271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275</v>
      </c>
      <c r="B266" s="1785" t="s">
        <v>276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169</v>
      </c>
      <c r="B276" s="1785" t="s">
        <v>170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175</v>
      </c>
      <c r="B279" s="1785" t="s">
        <v>176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181</v>
      </c>
      <c r="B282" s="1785" t="s">
        <v>182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187</v>
      </c>
      <c r="B285" s="1785" t="s">
        <v>188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193</v>
      </c>
      <c r="B288" s="1785" t="s">
        <v>194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199</v>
      </c>
      <c r="B291" s="1785" t="s">
        <v>200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205</v>
      </c>
      <c r="B294" s="1785" t="s">
        <v>206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225</v>
      </c>
      <c r="B297" s="1785" t="s">
        <v>226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230</v>
      </c>
      <c r="B300" s="1785" t="s">
        <v>231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235</v>
      </c>
      <c r="B303" s="1785" t="s">
        <v>236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240</v>
      </c>
      <c r="B306" s="1785" t="s">
        <v>241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245</v>
      </c>
      <c r="B309" s="1785" t="s">
        <v>246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250</v>
      </c>
      <c r="B312" s="1785" t="s">
        <v>251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255</v>
      </c>
      <c r="B315" s="1785" t="s">
        <v>256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260</v>
      </c>
      <c r="B318" s="1785" t="s">
        <v>261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265</v>
      </c>
      <c r="B321" s="1785" t="s">
        <v>266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270</v>
      </c>
      <c r="B324" s="1785" t="s">
        <v>271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275</v>
      </c>
      <c r="B327" s="1785" t="s">
        <v>276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2D9ED-1636-FAA5-F8A1-0.C364719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689</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ИМУП «ПОСЖИЛКОМСЕРВИС»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300</v>
      </c>
      <c r="E8" s="2214"/>
      <c r="F8" s="2214"/>
      <c r="G8" s="2214"/>
      <c r="H8" s="2394" t="s">
        <v>301</v>
      </c>
      <c r="R8" s="379">
        <v>14</v>
      </c>
    </row>
    <row customHeight="1" ht="24">
      <c r="C9" s="381"/>
      <c r="D9" s="391" t="s">
        <v>88</v>
      </c>
      <c r="E9" s="113" t="s">
        <v>302</v>
      </c>
      <c r="F9" s="113" t="s">
        <v>303</v>
      </c>
      <c r="G9" s="113" t="s">
        <v>390</v>
      </c>
      <c r="H9" s="2394"/>
      <c r="R9" s="379">
        <v>23</v>
      </c>
    </row>
    <row customHeight="1" ht="14.699999999999998">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1156</v>
      </c>
      <c r="R10" s="379">
        <v>14</v>
      </c>
    </row>
    <row customHeight="1" ht="14.699999999999998">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25727-AB99-4BC1-AA15-0.8D302D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ИМУП «ПОСЖИЛКОМСЕРВИС»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124</v>
      </c>
      <c r="F9" s="2108"/>
      <c r="G9" s="2132" t="s">
        <v>106</v>
      </c>
      <c r="H9" s="2132" t="s">
        <v>88</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89</v>
      </c>
      <c r="F10" s="1289" t="s">
        <v>130</v>
      </c>
      <c r="G10" s="2132"/>
      <c r="H10" s="2132"/>
      <c r="I10" s="2132"/>
      <c r="J10" s="2132"/>
      <c r="K10" s="115" t="s">
        <v>109</v>
      </c>
      <c r="L10" s="2132" t="s">
        <v>88</v>
      </c>
      <c r="M10" s="2132"/>
      <c r="N10" s="115" t="s">
        <v>131</v>
      </c>
      <c r="O10" s="115" t="s">
        <v>109</v>
      </c>
      <c r="P10" s="2132" t="s">
        <v>88</v>
      </c>
      <c r="Q10" s="2132"/>
      <c r="R10" s="115" t="s">
        <v>131</v>
      </c>
      <c r="S10" s="288" t="s">
        <v>109</v>
      </c>
      <c r="T10" s="2132" t="s">
        <v>88</v>
      </c>
      <c r="U10" s="2132"/>
      <c r="V10" s="288" t="s">
        <v>89</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110</v>
      </c>
      <c r="E11" s="1254" t="s">
        <v>111</v>
      </c>
      <c r="F11" s="1254"/>
      <c r="G11" s="1254" t="s">
        <v>90</v>
      </c>
      <c r="H11" s="2161" t="s">
        <v>112</v>
      </c>
      <c r="I11" s="2161"/>
      <c r="J11" s="1254" t="s">
        <v>92</v>
      </c>
      <c r="K11" s="1254" t="s">
        <v>93</v>
      </c>
      <c r="L11" s="2161" t="s">
        <v>113</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24554-17D3-BF31-A19A-0.7B0A83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1157</v>
      </c>
      <c r="E5" s="2242"/>
      <c r="F5" s="2242"/>
      <c r="G5" s="2242"/>
      <c r="H5" s="2242"/>
      <c r="I5" s="2242"/>
      <c r="J5" s="2242"/>
      <c r="V5" s="510">
        <v>63</v>
      </c>
    </row>
    <row customHeight="1" ht="15.75">
      <c r="C6" s="181"/>
      <c r="D6" s="2181" t="str">
        <f>IF(org=0,"Не определено",org)</f>
        <v>ИМУП «ПОСЖИЛКОМСЕРВИС»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1"/>
      <c r="K9" s="2180" t="s">
        <v>301</v>
      </c>
      <c r="V9" s="510">
        <v>15</v>
      </c>
    </row>
    <row s="1640" customFormat="1" customHeight="1" ht="15.75">
      <c r="A10" s="764"/>
      <c r="C10" s="181"/>
      <c r="D10" s="716"/>
      <c r="E10" s="2372" t="s">
        <v>564</v>
      </c>
      <c r="F10" s="2373"/>
      <c r="G10" s="2400" t="str">
        <f>IF(G8="","",INDEX(DIFFERENTIATION_UNMERGE_AREA,MATCH(G8,DIFFERENTIATION_ID_DIFF,0)))</f>
        <v/>
      </c>
      <c r="H10" s="2401"/>
      <c r="I10" s="2400" t="str">
        <f>IF(I8="","",INDEX(DIFFERENTIATION_UNMERGE_AREA,MATCH(I8,DIFFERENTIATION_ID_DIFF,0)))</f>
        <v>Территория 1</v>
      </c>
      <c r="J10" s="2401"/>
      <c r="K10" s="2204"/>
      <c r="U10" s="680"/>
      <c r="V10" s="763">
        <v>15</v>
      </c>
    </row>
    <row s="1640" customFormat="1" customHeight="1" ht="15.75">
      <c r="A11" s="764"/>
      <c r="C11" s="181"/>
      <c r="D11" s="716"/>
      <c r="E11" s="2372" t="s">
        <v>565</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300</v>
      </c>
      <c r="E12" s="2375"/>
      <c r="F12" s="2375"/>
      <c r="G12" s="892"/>
      <c r="H12" s="892"/>
      <c r="I12" s="892"/>
      <c r="J12" s="892"/>
      <c r="K12" s="2204"/>
      <c r="U12" s="680"/>
      <c r="V12" s="763">
        <v>15</v>
      </c>
    </row>
    <row customHeight="1" ht="35.699999999999996">
      <c r="C13" s="181"/>
      <c r="D13" s="810" t="s">
        <v>88</v>
      </c>
      <c r="E13" s="812" t="s">
        <v>302</v>
      </c>
      <c r="F13" s="812" t="s">
        <v>566</v>
      </c>
      <c r="G13" s="813" t="s">
        <v>303</v>
      </c>
      <c r="H13" s="812" t="s">
        <v>390</v>
      </c>
      <c r="I13" s="813" t="s">
        <v>303</v>
      </c>
      <c r="J13" s="812" t="s">
        <v>390</v>
      </c>
      <c r="K13" s="2237"/>
      <c r="V13" s="510">
        <v>34</v>
      </c>
    </row>
    <row customHeight="1" ht="15" hidden="1">
      <c r="C14" s="181"/>
      <c r="D14" s="598" t="s">
        <v>110</v>
      </c>
      <c r="E14" s="598" t="s">
        <v>111</v>
      </c>
      <c r="F14" s="598" t="s">
        <v>90</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1158</v>
      </c>
      <c r="F17" s="526" t="s">
        <v>306</v>
      </c>
      <c r="G17" s="683"/>
      <c r="H17" s="683"/>
      <c r="I17" s="683"/>
      <c r="J17" s="683"/>
      <c r="K17" s="294" t="s">
        <v>1159</v>
      </c>
      <c r="V17" s="510">
        <v>0</v>
      </c>
    </row>
    <row customHeight="1" ht="48.29999999999999">
      <c r="A18" s="510"/>
      <c r="C18" s="531"/>
      <c r="D18" s="526">
        <v>3</v>
      </c>
      <c r="E18" s="284" t="s">
        <v>815</v>
      </c>
      <c r="F18" s="526" t="s">
        <v>306</v>
      </c>
      <c r="G18" s="814" t="s">
        <v>306</v>
      </c>
      <c r="H18" s="815" t="s">
        <v>306</v>
      </c>
      <c r="I18" s="526" t="s">
        <v>306</v>
      </c>
      <c r="J18" s="583" t="s">
        <v>306</v>
      </c>
      <c r="K18" s="294" t="s">
        <v>1160</v>
      </c>
      <c r="V18" s="510">
        <v>46</v>
      </c>
    </row>
    <row customHeight="1" ht="35.699999999999996">
      <c r="A19" s="510"/>
      <c r="C19" s="531"/>
      <c r="D19" s="544" t="s">
        <v>324</v>
      </c>
      <c r="E19" s="564" t="s">
        <v>817</v>
      </c>
      <c r="F19" s="526" t="s">
        <v>818</v>
      </c>
      <c r="G19" s="822"/>
      <c r="H19" s="111"/>
      <c r="I19" s="822"/>
      <c r="J19" s="823"/>
      <c r="K19" s="684"/>
      <c r="V19" s="510">
        <v>34</v>
      </c>
    </row>
    <row customHeight="1" ht="35.699999999999996">
      <c r="A20" s="510"/>
      <c r="C20" s="531"/>
      <c r="D20" s="1895" t="s">
        <v>332</v>
      </c>
      <c r="E20" s="564" t="s">
        <v>819</v>
      </c>
      <c r="F20" s="526" t="s">
        <v>820</v>
      </c>
      <c r="G20" s="822"/>
      <c r="H20" s="111"/>
      <c r="I20" s="822"/>
      <c r="J20" s="111"/>
      <c r="K20" s="684"/>
      <c r="V20" s="510">
        <v>34</v>
      </c>
    </row>
    <row customHeight="1" ht="48.29999999999999">
      <c r="A21" s="510"/>
      <c r="C21" s="531"/>
      <c r="D21" s="1895" t="s">
        <v>334</v>
      </c>
      <c r="E21" s="564" t="s">
        <v>821</v>
      </c>
      <c r="F21" s="526" t="s">
        <v>571</v>
      </c>
      <c r="G21" s="685"/>
      <c r="H21" s="111"/>
      <c r="I21" s="685"/>
      <c r="J21" s="111"/>
      <c r="K21" s="684"/>
      <c r="V21" s="510">
        <v>46</v>
      </c>
    </row>
    <row customHeight="1" ht="67.5" hidden="1">
      <c r="A22" s="510"/>
      <c r="C22" s="531"/>
      <c r="D22" s="526">
        <v>5</v>
      </c>
      <c r="E22" s="284" t="s">
        <v>1161</v>
      </c>
      <c r="F22" s="526" t="s">
        <v>558</v>
      </c>
      <c r="G22" s="686"/>
      <c r="H22" s="687"/>
      <c r="I22" s="686"/>
      <c r="J22" s="687"/>
      <c r="K22" s="294" t="s">
        <v>1162</v>
      </c>
      <c r="V22" s="510">
        <v>0</v>
      </c>
    </row>
    <row customHeight="1" ht="33.75" hidden="1">
      <c r="C23" s="456"/>
      <c r="D23" s="526">
        <v>6</v>
      </c>
      <c r="E23" s="284" t="s">
        <v>1163</v>
      </c>
      <c r="F23" s="526" t="s">
        <v>1164</v>
      </c>
      <c r="G23" s="686"/>
      <c r="H23" s="686"/>
      <c r="I23" s="686"/>
      <c r="J23" s="686"/>
      <c r="K23" s="294" t="s">
        <v>1165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510CC1-6975-87A6-447B-0.BAA20D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808</v>
      </c>
      <c r="BI1" s="1075"/>
      <c r="BJ1" s="1076" t="s">
        <v>1206</v>
      </c>
      <c r="BK1" s="1075"/>
      <c r="BL1" s="1077" t="s">
        <v>907</v>
      </c>
      <c r="BM1" s="1075"/>
      <c r="BN1" s="1078" t="s">
        <v>1207</v>
      </c>
      <c r="BS1" s="1432"/>
    </row>
    <row customHeight="1" ht="11.25">
      <c r="A2" s="1079" t="s">
        <v>1208</v>
      </c>
      <c r="B2" s="1080">
        <v>2000</v>
      </c>
      <c r="C2" s="1080">
        <v>2022</v>
      </c>
      <c r="D2" s="1080" t="s">
        <v>66</v>
      </c>
      <c r="E2" s="1081" t="s">
        <v>1209</v>
      </c>
      <c r="F2" s="1081" t="s">
        <v>1210</v>
      </c>
      <c r="G2" s="1081" t="s">
        <v>1211</v>
      </c>
      <c r="H2" s="1082" t="s">
        <v>55</v>
      </c>
      <c r="I2" s="1081" t="s">
        <v>110</v>
      </c>
      <c r="J2" s="1081" t="s">
        <v>1212</v>
      </c>
      <c r="K2" s="1083" t="s">
        <v>1213</v>
      </c>
      <c r="L2" s="1084"/>
      <c r="M2" s="1083">
        <v>1</v>
      </c>
      <c r="N2" s="1167" t="s">
        <v>1214</v>
      </c>
      <c r="O2" s="1082" t="s">
        <v>1215</v>
      </c>
      <c r="P2" s="1085" t="s">
        <v>38</v>
      </c>
      <c r="Q2" s="1086" t="s">
        <v>1216</v>
      </c>
      <c r="R2" s="148" t="s">
        <v>1217</v>
      </c>
      <c r="S2" s="148" t="s">
        <v>1218</v>
      </c>
      <c r="T2" s="1087" t="s">
        <v>1219</v>
      </c>
      <c r="U2" s="1084" t="s">
        <v>1220</v>
      </c>
      <c r="V2" s="1088">
        <v>1</v>
      </c>
      <c r="W2" s="1089"/>
      <c r="X2" s="1089" t="s">
        <v>1221</v>
      </c>
      <c r="Y2" s="1080" t="s">
        <v>1222</v>
      </c>
      <c r="Z2" s="1090"/>
      <c r="AA2" s="1080" t="s">
        <v>1223</v>
      </c>
      <c r="AB2" s="1091" t="s">
        <v>1223</v>
      </c>
      <c r="AC2" s="1080" t="s">
        <v>1224</v>
      </c>
      <c r="AD2" s="1091" t="s">
        <v>1224</v>
      </c>
      <c r="AF2" s="1082" t="s">
        <v>1220</v>
      </c>
      <c r="AH2" s="1081" t="s">
        <v>1225</v>
      </c>
      <c r="AI2" s="1081" t="s">
        <v>1225</v>
      </c>
      <c r="AK2" s="1081" t="s">
        <v>1226</v>
      </c>
      <c r="AM2" s="1081" t="s">
        <v>1227</v>
      </c>
      <c r="AP2" s="1092" t="s">
        <v>1221</v>
      </c>
      <c r="AQ2" s="1093" t="s">
        <v>1221</v>
      </c>
      <c r="AS2" s="1080" t="s">
        <v>1228</v>
      </c>
      <c r="AU2" s="1125" t="s">
        <v>1229</v>
      </c>
      <c r="AW2" s="1125" t="s">
        <v>1230</v>
      </c>
      <c r="AX2" s="1125" t="s">
        <v>1230</v>
      </c>
      <c r="AZ2" s="1125" t="s">
        <v>53</v>
      </c>
      <c r="BB2" s="1125" t="s">
        <v>1231</v>
      </c>
      <c r="BC2" s="1125" t="s">
        <v>1232</v>
      </c>
      <c r="BE2" s="1125">
        <v>2000</v>
      </c>
      <c r="BF2" s="1125" t="s">
        <v>1233</v>
      </c>
    </row>
    <row customHeight="1" ht="11.25">
      <c r="A3" s="1079" t="s">
        <v>1234</v>
      </c>
      <c r="B3" s="1080">
        <v>2001</v>
      </c>
      <c r="C3" s="1080">
        <v>2023</v>
      </c>
      <c r="D3" s="1080" t="s">
        <v>19</v>
      </c>
      <c r="E3" s="1081" t="s">
        <v>1235</v>
      </c>
      <c r="F3" s="1081" t="s">
        <v>1236</v>
      </c>
      <c r="G3" s="1081" t="s">
        <v>1237</v>
      </c>
      <c r="H3" s="1082" t="s">
        <v>1238</v>
      </c>
      <c r="I3" s="1081" t="s">
        <v>111</v>
      </c>
      <c r="J3" s="1081" t="s">
        <v>556</v>
      </c>
      <c r="K3" s="1083" t="s">
        <v>1239</v>
      </c>
      <c r="L3" s="1084">
        <f>_xlfn.IFERROR(MATCH(K3,OFFER_METHOD,0),0)</f>
        <v>0</v>
      </c>
      <c r="M3" s="1083">
        <v>2</v>
      </c>
      <c r="N3" s="1167" t="s">
        <v>1240</v>
      </c>
      <c r="O3" s="1082" t="s">
        <v>1241</v>
      </c>
      <c r="P3" s="1085" t="s">
        <v>1242</v>
      </c>
      <c r="Q3" s="1086" t="s">
        <v>1243</v>
      </c>
      <c r="R3" s="148" t="s">
        <v>1244</v>
      </c>
      <c r="S3" s="148" t="s">
        <v>1245</v>
      </c>
      <c r="T3" s="1087" t="s">
        <v>1246</v>
      </c>
      <c r="U3" s="1084" t="s">
        <v>1247</v>
      </c>
      <c r="V3" s="1088">
        <v>2</v>
      </c>
      <c r="W3" s="1089"/>
      <c r="X3" s="1089" t="s">
        <v>1248</v>
      </c>
      <c r="Y3" s="1080" t="s">
        <v>1222</v>
      </c>
      <c r="Z3" s="1090"/>
      <c r="AA3" s="1080" t="s">
        <v>1249</v>
      </c>
      <c r="AB3" s="1091" t="s">
        <v>1249</v>
      </c>
      <c r="AC3" s="1080" t="s">
        <v>1250</v>
      </c>
      <c r="AD3" s="1091" t="s">
        <v>1250</v>
      </c>
      <c r="AF3" s="1082" t="s">
        <v>1247</v>
      </c>
      <c r="AH3" s="1081" t="s">
        <v>1251</v>
      </c>
      <c r="AI3" s="1081" t="s">
        <v>1252</v>
      </c>
      <c r="AK3" s="1081" t="s">
        <v>1253</v>
      </c>
      <c r="AM3" s="1081" t="s">
        <v>1254</v>
      </c>
      <c r="AP3" s="1092" t="s">
        <v>1255</v>
      </c>
      <c r="AQ3" s="1093" t="s">
        <v>1255</v>
      </c>
      <c r="AS3" s="1080" t="s">
        <v>1256</v>
      </c>
      <c r="AU3" s="1125" t="s">
        <v>1257</v>
      </c>
      <c r="AW3" s="1125" t="s">
        <v>1258</v>
      </c>
      <c r="AX3" s="1125" t="s">
        <v>1258</v>
      </c>
      <c r="AZ3" s="1125" t="s">
        <v>1259</v>
      </c>
      <c r="BB3" s="1125" t="s">
        <v>1260</v>
      </c>
      <c r="BC3" s="1125" t="s">
        <v>1232</v>
      </c>
      <c r="BE3" s="1125">
        <v>2001</v>
      </c>
      <c r="BF3" s="1125" t="s">
        <v>1261</v>
      </c>
      <c r="BH3" s="1072" t="s">
        <v>1262</v>
      </c>
      <c r="BJ3" s="1072" t="s">
        <v>1263</v>
      </c>
      <c r="BL3" s="1072" t="s">
        <v>1264</v>
      </c>
      <c r="BN3" s="1072" t="s">
        <v>1265</v>
      </c>
      <c r="BR3" s="1072" t="s">
        <v>1266</v>
      </c>
      <c r="BS3" s="1433"/>
      <c r="BT3" s="1075"/>
      <c r="BU3" s="1072" t="s">
        <v>1267</v>
      </c>
      <c r="BV3" s="1075"/>
      <c r="BW3" s="1695"/>
      <c r="BX3" s="1697" t="s">
        <v>1268</v>
      </c>
      <c r="CA3" s="1072" t="s">
        <v>1269</v>
      </c>
    </row>
    <row customHeight="1" ht="11.25">
      <c r="A4" s="1079" t="s">
        <v>1270</v>
      </c>
      <c r="B4" s="1080">
        <v>2002</v>
      </c>
      <c r="C4" s="1080">
        <v>2024</v>
      </c>
      <c r="E4" s="1081" t="s">
        <v>1271</v>
      </c>
      <c r="F4" s="1081" t="s">
        <v>35</v>
      </c>
      <c r="H4" s="1082" t="s">
        <v>1272</v>
      </c>
      <c r="I4" s="1081" t="s">
        <v>90</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1222</v>
      </c>
      <c r="Z4" s="1096"/>
      <c r="AC4" s="1080" t="s">
        <v>1283</v>
      </c>
      <c r="AD4" s="1091" t="s">
        <v>1283</v>
      </c>
      <c r="AF4" s="1082" t="s">
        <v>1281</v>
      </c>
      <c r="AH4" s="1082" t="s">
        <v>1284</v>
      </c>
      <c r="AK4" s="1081" t="s">
        <v>1285</v>
      </c>
      <c r="AM4" s="1081" t="s">
        <v>1286</v>
      </c>
      <c r="AP4" s="1092" t="s">
        <v>1248</v>
      </c>
      <c r="AQ4" s="1093" t="s">
        <v>1248</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91</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168</v>
      </c>
      <c r="Y5" s="1080" t="s">
        <v>1314</v>
      </c>
      <c r="Z5" s="1096">
        <v>1</v>
      </c>
      <c r="AF5" s="1082" t="s">
        <v>1315</v>
      </c>
      <c r="AH5" s="1081" t="s">
        <v>1316</v>
      </c>
      <c r="AK5" s="1081" t="s">
        <v>1317</v>
      </c>
      <c r="AM5" s="1081" t="s">
        <v>1318</v>
      </c>
      <c r="AP5" s="1092" t="s">
        <v>168</v>
      </c>
      <c r="AQ5" s="1093" t="s">
        <v>168</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1221</v>
      </c>
      <c r="BS5" s="1434"/>
      <c r="BT5" s="1286">
        <v>64236871</v>
      </c>
      <c r="BU5" s="1073" t="s">
        <v>229</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112</v>
      </c>
      <c r="J6" s="1072" t="s">
        <v>1332</v>
      </c>
      <c r="L6" s="1084">
        <f>SUM(kind_of_control_method_filter)</f>
        <v>0</v>
      </c>
      <c r="N6" s="1097" t="s">
        <v>1333</v>
      </c>
      <c r="O6" s="1081" t="s">
        <v>1334</v>
      </c>
      <c r="R6" s="148" t="s">
        <v>1216</v>
      </c>
      <c r="T6" s="1082" t="s">
        <v>1335</v>
      </c>
      <c r="U6" s="1084" t="s">
        <v>1315</v>
      </c>
      <c r="V6" s="1088">
        <v>5</v>
      </c>
      <c r="W6" s="1089"/>
      <c r="X6" s="1080" t="s">
        <v>174</v>
      </c>
      <c r="Y6" s="1080" t="s">
        <v>1336</v>
      </c>
      <c r="Z6" s="1096"/>
      <c r="AA6" s="1099"/>
      <c r="AH6" s="1081" t="s">
        <v>1337</v>
      </c>
      <c r="AK6" s="1081" t="s">
        <v>1338</v>
      </c>
      <c r="AM6" s="1081" t="s">
        <v>1339</v>
      </c>
      <c r="AP6" s="1092" t="s">
        <v>174</v>
      </c>
      <c r="AQ6" s="1093" t="s">
        <v>174</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1255</v>
      </c>
      <c r="BS6" s="1435"/>
      <c r="BT6" s="1286">
        <v>64236872</v>
      </c>
      <c r="BU6" s="1073" t="s">
        <v>234</v>
      </c>
      <c r="BV6" s="1075"/>
      <c r="BW6" s="1700">
        <v>4213768</v>
      </c>
      <c r="BX6" s="1698" t="s">
        <v>254</v>
      </c>
      <c r="BZ6" s="1286">
        <v>64237510</v>
      </c>
      <c r="CA6" s="1073" t="s">
        <v>1347</v>
      </c>
    </row>
    <row customHeight="1" ht="11.25">
      <c r="A7" s="1079" t="s">
        <v>1348</v>
      </c>
      <c r="B7" s="1080">
        <v>2005</v>
      </c>
      <c r="E7" s="1081" t="s">
        <v>1349</v>
      </c>
      <c r="F7" s="1098"/>
      <c r="H7" s="1082" t="s">
        <v>1350</v>
      </c>
      <c r="I7" s="1081" t="s">
        <v>92</v>
      </c>
      <c r="J7" s="1081" t="s">
        <v>1351</v>
      </c>
      <c r="N7" s="1101" t="s">
        <v>1352</v>
      </c>
      <c r="O7" s="1081" t="s">
        <v>1353</v>
      </c>
      <c r="U7" s="1084" t="s">
        <v>19</v>
      </c>
      <c r="V7" s="375" t="s">
        <v>92</v>
      </c>
      <c r="W7" s="1089"/>
      <c r="X7" s="1080" t="s">
        <v>180</v>
      </c>
      <c r="Y7" s="1080" t="s">
        <v>1314</v>
      </c>
      <c r="Z7" s="1096"/>
      <c r="AA7" s="1099"/>
      <c r="AH7" s="1081" t="s">
        <v>1354</v>
      </c>
      <c r="AK7" s="1081" t="s">
        <v>1355</v>
      </c>
      <c r="AM7" s="1081" t="s">
        <v>1356</v>
      </c>
      <c r="AP7" s="1092" t="s">
        <v>180</v>
      </c>
      <c r="AQ7" s="1093" t="s">
        <v>180</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1248</v>
      </c>
      <c r="BS7" s="1434"/>
      <c r="BT7" s="1286">
        <v>64236873</v>
      </c>
      <c r="BU7" s="1073" t="s">
        <v>239</v>
      </c>
      <c r="BV7" s="1075"/>
      <c r="BW7" s="1700">
        <v>4213769</v>
      </c>
      <c r="BX7" s="1698" t="s">
        <v>1364</v>
      </c>
      <c r="BZ7" s="1286">
        <v>64237511</v>
      </c>
      <c r="CA7" s="1073" t="s">
        <v>269</v>
      </c>
    </row>
    <row customHeight="1" ht="11.25">
      <c r="A8" s="1079" t="s">
        <v>1365</v>
      </c>
      <c r="B8" s="1080">
        <v>2006</v>
      </c>
      <c r="E8" s="1081" t="s">
        <v>1366</v>
      </c>
      <c r="F8" s="1098"/>
      <c r="H8" s="1082" t="s">
        <v>1367</v>
      </c>
      <c r="I8" s="1081" t="s">
        <v>93</v>
      </c>
      <c r="J8" s="1081" t="s">
        <v>1368</v>
      </c>
      <c r="N8" s="1168" t="s">
        <v>1369</v>
      </c>
      <c r="O8" s="1081" t="s">
        <v>1370</v>
      </c>
      <c r="V8" s="375" t="s">
        <v>93</v>
      </c>
      <c r="W8" s="1089"/>
      <c r="X8" s="1080" t="s">
        <v>186</v>
      </c>
      <c r="Y8" s="1080" t="s">
        <v>1314</v>
      </c>
      <c r="Z8" s="1096"/>
      <c r="AA8" s="1099"/>
      <c r="AK8" s="1081" t="s">
        <v>1371</v>
      </c>
      <c r="AP8" s="1092" t="s">
        <v>186</v>
      </c>
      <c r="AQ8" s="1093" t="s">
        <v>186</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168</v>
      </c>
      <c r="BS8" s="1434"/>
      <c r="BT8" s="1286">
        <v>64236874</v>
      </c>
      <c r="BU8" s="1300" t="s">
        <v>1380</v>
      </c>
      <c r="BV8" s="1075"/>
      <c r="BW8" s="1700">
        <v>4213770</v>
      </c>
      <c r="BX8" s="1701" t="s">
        <v>1381</v>
      </c>
      <c r="BZ8" s="1286">
        <v>64237512</v>
      </c>
      <c r="CA8" s="1073" t="s">
        <v>264</v>
      </c>
    </row>
    <row customHeight="1" ht="11.25">
      <c r="A9" s="1079" t="s">
        <v>1382</v>
      </c>
      <c r="B9" s="1080">
        <v>2007</v>
      </c>
      <c r="E9" s="1081" t="s">
        <v>1383</v>
      </c>
      <c r="F9" s="1098"/>
      <c r="G9" s="1072" t="s">
        <v>1384</v>
      </c>
      <c r="H9" s="1072" t="s">
        <v>1385</v>
      </c>
      <c r="I9" s="1081" t="s">
        <v>113</v>
      </c>
      <c r="O9" s="1081" t="s">
        <v>1386</v>
      </c>
      <c r="V9" s="375" t="s">
        <v>113</v>
      </c>
      <c r="W9" s="1089"/>
      <c r="X9" s="1080" t="s">
        <v>192</v>
      </c>
      <c r="Y9" s="1080" t="s">
        <v>1222</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174</v>
      </c>
      <c r="BS9" s="1434"/>
      <c r="BT9" s="1286">
        <v>64236875</v>
      </c>
      <c r="BU9" s="1073" t="s">
        <v>244</v>
      </c>
      <c r="BV9" s="1075"/>
      <c r="BW9" s="1695"/>
      <c r="BX9" s="1695"/>
    </row>
    <row customHeight="1" ht="11.25">
      <c r="A10" s="1079" t="s">
        <v>1396</v>
      </c>
      <c r="B10" s="1080">
        <v>2008</v>
      </c>
      <c r="E10" s="1081" t="s">
        <v>1397</v>
      </c>
      <c r="F10" s="1098"/>
      <c r="G10" s="1081" t="s">
        <v>1398</v>
      </c>
      <c r="H10" s="1081" t="s">
        <v>1399</v>
      </c>
      <c r="I10" s="1081" t="s">
        <v>150</v>
      </c>
      <c r="J10" s="1072" t="s">
        <v>1400</v>
      </c>
      <c r="K10" s="1072" t="s">
        <v>1401</v>
      </c>
      <c r="O10" s="1081" t="s">
        <v>1402</v>
      </c>
      <c r="V10" s="376" t="s">
        <v>150</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180</v>
      </c>
      <c r="BS10" s="1434"/>
      <c r="BT10" s="1286">
        <v>64236876</v>
      </c>
      <c r="BU10" s="1073" t="s">
        <v>224</v>
      </c>
      <c r="BV10" s="1075"/>
      <c r="BW10" s="1695"/>
      <c r="BX10" s="1695"/>
    </row>
    <row customHeight="1" ht="11.25">
      <c r="A11" s="1079" t="s">
        <v>1412</v>
      </c>
      <c r="B11" s="1080">
        <v>2009</v>
      </c>
      <c r="E11" s="1081" t="s">
        <v>1413</v>
      </c>
      <c r="F11" s="1098"/>
      <c r="G11" s="1081" t="s">
        <v>1414</v>
      </c>
      <c r="H11" s="1081" t="s">
        <v>1415</v>
      </c>
      <c r="I11" s="1081" t="s">
        <v>151</v>
      </c>
      <c r="J11" s="1082" t="s">
        <v>1416</v>
      </c>
      <c r="K11" s="1104" t="s">
        <v>1417</v>
      </c>
      <c r="O11" s="1082" t="s">
        <v>1418</v>
      </c>
      <c r="V11" s="375" t="s">
        <v>151</v>
      </c>
      <c r="W11" s="280"/>
      <c r="X11" s="1089" t="s">
        <v>1388</v>
      </c>
      <c r="Y11" s="1080" t="s">
        <v>1419</v>
      </c>
      <c r="Z11" s="1096"/>
      <c r="AP11" s="1092" t="s">
        <v>192</v>
      </c>
      <c r="AQ11" s="1094" t="s">
        <v>192</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186</v>
      </c>
      <c r="BS11" s="1434"/>
      <c r="BW11" s="1695"/>
      <c r="BX11" s="1695"/>
    </row>
    <row customHeight="1" ht="11.25">
      <c r="A12" s="1079" t="s">
        <v>1426</v>
      </c>
      <c r="B12" s="1080">
        <v>2010</v>
      </c>
      <c r="E12" s="1081" t="s">
        <v>1427</v>
      </c>
      <c r="F12" s="1098"/>
      <c r="G12" s="1081" t="s">
        <v>1415</v>
      </c>
      <c r="I12" s="1081" t="s">
        <v>152</v>
      </c>
      <c r="J12" s="1082" t="s">
        <v>1428</v>
      </c>
      <c r="K12" s="1104" t="s">
        <v>1429</v>
      </c>
      <c r="O12" s="1082" t="s">
        <v>1216</v>
      </c>
      <c r="V12" s="375" t="s">
        <v>152</v>
      </c>
      <c r="W12" s="1094"/>
      <c r="X12" s="1089" t="s">
        <v>1430</v>
      </c>
      <c r="Y12" s="1080" t="s">
        <v>1222</v>
      </c>
      <c r="AP12" s="1092"/>
      <c r="AW12" s="1125" t="s">
        <v>151</v>
      </c>
      <c r="AX12" s="1125" t="s">
        <v>151</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153</v>
      </c>
      <c r="K13" s="1104" t="s">
        <v>1387</v>
      </c>
      <c r="V13" s="375" t="s">
        <v>153</v>
      </c>
      <c r="W13" s="1094"/>
      <c r="X13" s="1094"/>
      <c r="Y13" s="1094"/>
      <c r="AW13" s="1125" t="s">
        <v>152</v>
      </c>
      <c r="AX13" s="1125" t="s">
        <v>152</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154</v>
      </c>
      <c r="J14" s="1072" t="s">
        <v>1445</v>
      </c>
      <c r="N14" s="1072" t="s">
        <v>1446</v>
      </c>
      <c r="V14" s="1088">
        <v>13</v>
      </c>
      <c r="W14" s="1089"/>
      <c r="X14" s="1089" t="s">
        <v>1255</v>
      </c>
      <c r="Y14" s="1080" t="s">
        <v>1222</v>
      </c>
      <c r="AW14" s="1125" t="s">
        <v>153</v>
      </c>
      <c r="AX14" s="1125" t="s">
        <v>153</v>
      </c>
      <c r="AZ14" s="1072" t="s">
        <v>1447</v>
      </c>
      <c r="BB14" s="1125" t="s">
        <v>1448</v>
      </c>
      <c r="BC14" s="1125" t="s">
        <v>1440</v>
      </c>
      <c r="BE14" s="1125">
        <v>2012</v>
      </c>
      <c r="BH14" s="1073" t="s">
        <v>1363</v>
      </c>
      <c r="BJ14" s="1222" t="s">
        <v>1449</v>
      </c>
      <c r="BL14" s="1222" t="s">
        <v>1449</v>
      </c>
      <c r="BN14" s="1073" t="s">
        <v>1450</v>
      </c>
      <c r="BQ14" s="1286">
        <v>4213782</v>
      </c>
      <c r="BR14" s="1073" t="s">
        <v>192</v>
      </c>
      <c r="BS14" s="1434"/>
      <c r="BT14" s="1075"/>
      <c r="BU14" s="1075"/>
      <c r="BV14" s="1075"/>
      <c r="BW14" s="1699"/>
      <c r="BX14" s="1695"/>
    </row>
    <row customHeight="1" ht="19.5">
      <c r="A15" s="1079" t="s">
        <v>1451</v>
      </c>
      <c r="B15" s="1080">
        <v>2013</v>
      </c>
      <c r="E15" s="1703" t="s">
        <v>1452</v>
      </c>
      <c r="G15" s="1072" t="s">
        <v>1453</v>
      </c>
      <c r="H15" s="1072" t="s">
        <v>1454</v>
      </c>
      <c r="I15" s="1083" t="s">
        <v>155</v>
      </c>
      <c r="J15" s="1094" t="s">
        <v>583</v>
      </c>
      <c r="N15" s="1163" t="s">
        <v>1455</v>
      </c>
      <c r="X15" s="1092"/>
      <c r="AW15" s="1125" t="s">
        <v>154</v>
      </c>
      <c r="AX15" s="1125" t="s">
        <v>154</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99</v>
      </c>
      <c r="J16" s="1094" t="s">
        <v>556</v>
      </c>
      <c r="N16" s="1163" t="s">
        <v>1463</v>
      </c>
      <c r="AW16" s="1125" t="s">
        <v>155</v>
      </c>
      <c r="AX16" s="1125" t="s">
        <v>155</v>
      </c>
      <c r="AZ16" s="1125" t="s">
        <v>1390</v>
      </c>
      <c r="BB16" s="1125" t="s">
        <v>1464</v>
      </c>
      <c r="BC16" s="1125" t="s">
        <v>1440</v>
      </c>
      <c r="BE16" s="1125">
        <v>2014</v>
      </c>
      <c r="BH16" s="1073" t="s">
        <v>1395</v>
      </c>
      <c r="BJ16" s="1222" t="s">
        <v>1465</v>
      </c>
      <c r="BL16" s="1222" t="s">
        <v>1465</v>
      </c>
      <c r="BN16" s="1073" t="s">
        <v>1466</v>
      </c>
      <c r="BR16" s="1075"/>
      <c r="BS16" s="1436"/>
      <c r="BT16" s="1075"/>
      <c r="BU16" s="1075"/>
      <c r="BV16" s="1075"/>
      <c r="BW16" s="1699"/>
      <c r="BX16" s="1695"/>
    </row>
    <row customHeight="1" ht="21">
      <c r="A17" s="1079" t="s">
        <v>1467</v>
      </c>
      <c r="B17" s="1080">
        <v>2015</v>
      </c>
      <c r="G17" s="1081" t="s">
        <v>1415</v>
      </c>
      <c r="H17" s="1081" t="s">
        <v>1415</v>
      </c>
      <c r="I17" s="1081" t="s">
        <v>1468</v>
      </c>
      <c r="N17" s="1163" t="s">
        <v>1469</v>
      </c>
      <c r="X17" s="1092"/>
      <c r="AW17" s="1125" t="s">
        <v>99</v>
      </c>
      <c r="AX17" s="1125" t="s">
        <v>99</v>
      </c>
      <c r="AZ17" s="1125" t="s">
        <v>1470</v>
      </c>
      <c r="BB17" s="1125" t="s">
        <v>1471</v>
      </c>
      <c r="BC17" s="1125" t="s">
        <v>1323</v>
      </c>
      <c r="BE17" s="1125">
        <v>2015</v>
      </c>
      <c r="BH17" s="1073" t="s">
        <v>1411</v>
      </c>
      <c r="BJ17" s="1222" t="s">
        <v>1472</v>
      </c>
      <c r="BL17" s="1222" t="s">
        <v>1472</v>
      </c>
      <c r="BN17" s="1073" t="s">
        <v>1473</v>
      </c>
      <c r="BR17" s="1072" t="s">
        <v>1266</v>
      </c>
      <c r="BS17" s="1433"/>
      <c r="BU17" s="1072" t="s">
        <v>1474</v>
      </c>
      <c r="BV17" s="1075"/>
      <c r="BW17" s="1695"/>
      <c r="BX17" s="1697" t="s">
        <v>1475</v>
      </c>
      <c r="CA17" s="1072" t="s">
        <v>1476</v>
      </c>
      <c r="CD17" s="1072" t="s">
        <v>1477</v>
      </c>
    </row>
    <row customHeight="1" ht="21">
      <c r="A18" s="1079" t="s">
        <v>1478</v>
      </c>
      <c r="B18" s="1080">
        <v>2016</v>
      </c>
      <c r="E18" s="2010" t="s">
        <v>1479</v>
      </c>
      <c r="I18" s="1081" t="s">
        <v>1480</v>
      </c>
      <c r="N18" s="1163" t="s">
        <v>1481</v>
      </c>
      <c r="X18" s="1092"/>
      <c r="AW18" s="1125" t="s">
        <v>1468</v>
      </c>
      <c r="AX18" s="1125" t="s">
        <v>1468</v>
      </c>
      <c r="BB18" s="1125" t="s">
        <v>1482</v>
      </c>
      <c r="BC18" s="1125" t="s">
        <v>1323</v>
      </c>
      <c r="BE18" s="1125">
        <v>2016</v>
      </c>
      <c r="BH18" s="1073" t="s">
        <v>1425</v>
      </c>
      <c r="BJ18" s="1222" t="s">
        <v>1483</v>
      </c>
      <c r="BL18" s="1222" t="s">
        <v>1483</v>
      </c>
      <c r="BN18" s="1073" t="s">
        <v>1484</v>
      </c>
      <c r="BQ18" s="1437" t="s">
        <v>1295</v>
      </c>
      <c r="BR18" s="1164" t="s">
        <v>1296</v>
      </c>
      <c r="BS18" s="279"/>
      <c r="BT18" s="1437" t="s">
        <v>1485</v>
      </c>
      <c r="BU18" s="1164" t="s">
        <v>1486</v>
      </c>
      <c r="BV18" s="1075"/>
      <c r="BW18" s="1702" t="s">
        <v>1487</v>
      </c>
      <c r="BX18" s="1696" t="s">
        <v>1488</v>
      </c>
      <c r="BZ18" s="1437" t="s">
        <v>1489</v>
      </c>
      <c r="CA18" s="1164" t="s">
        <v>1490</v>
      </c>
      <c r="CC18" s="1437" t="s">
        <v>1491</v>
      </c>
      <c r="CD18" s="1164" t="s">
        <v>1492</v>
      </c>
    </row>
    <row customHeight="1" ht="21">
      <c r="A19" s="1875" t="s">
        <v>1493</v>
      </c>
      <c r="B19" s="1080">
        <v>2017</v>
      </c>
      <c r="E19" s="1079" t="s">
        <v>167</v>
      </c>
      <c r="I19" s="1081" t="s">
        <v>1494</v>
      </c>
      <c r="N19" s="1163" t="s">
        <v>1495</v>
      </c>
      <c r="X19" s="1092"/>
      <c r="AW19" s="1125" t="s">
        <v>1480</v>
      </c>
      <c r="AX19" s="1125" t="s">
        <v>1480</v>
      </c>
      <c r="AZ19" s="1072" t="s">
        <v>1496</v>
      </c>
      <c r="BB19" s="1125" t="s">
        <v>1497</v>
      </c>
      <c r="BC19" s="1125" t="s">
        <v>1323</v>
      </c>
      <c r="BE19" s="1125">
        <v>2017</v>
      </c>
      <c r="BH19" s="1073" t="s">
        <v>1498</v>
      </c>
      <c r="BJ19" s="1222" t="s">
        <v>1499</v>
      </c>
      <c r="BL19" s="1222" t="s">
        <v>1499</v>
      </c>
      <c r="BQ19" s="1286">
        <v>4190064</v>
      </c>
      <c r="BR19" s="1073" t="s">
        <v>1500</v>
      </c>
      <c r="BS19" s="1434"/>
      <c r="BT19" s="1286">
        <v>4189671</v>
      </c>
      <c r="BU19" s="1073" t="s">
        <v>1501</v>
      </c>
      <c r="BV19" s="1075"/>
      <c r="BW19" s="1700">
        <v>4189706</v>
      </c>
      <c r="BX19" s="1698" t="s">
        <v>1502</v>
      </c>
      <c r="BZ19" s="1286">
        <v>4189714</v>
      </c>
      <c r="CA19" s="1073" t="s">
        <v>1503</v>
      </c>
      <c r="CC19" s="1286">
        <v>4189708</v>
      </c>
      <c r="CD19" s="1073" t="s">
        <v>1504</v>
      </c>
    </row>
    <row customHeight="1" ht="21">
      <c r="A20" s="1079" t="s">
        <v>1505</v>
      </c>
      <c r="B20" s="1080">
        <v>2018</v>
      </c>
      <c r="E20" s="1079" t="s">
        <v>1255</v>
      </c>
      <c r="I20" s="1081" t="s">
        <v>1506</v>
      </c>
      <c r="N20" s="1163" t="s">
        <v>1507</v>
      </c>
      <c r="AW20" s="1125" t="s">
        <v>1494</v>
      </c>
      <c r="AX20" s="1125" t="s">
        <v>1494</v>
      </c>
      <c r="AZ20" s="1125" t="s">
        <v>1508</v>
      </c>
      <c r="BB20" s="1125" t="s">
        <v>1509</v>
      </c>
      <c r="BC20" s="1125" t="s">
        <v>1440</v>
      </c>
      <c r="BE20" s="1125">
        <v>2018</v>
      </c>
      <c r="BH20" s="1073" t="s">
        <v>1436</v>
      </c>
      <c r="BJ20" s="1073" t="s">
        <v>1363</v>
      </c>
      <c r="BL20" s="1073" t="s">
        <v>1363</v>
      </c>
      <c r="BQ20" s="1286">
        <v>4190065</v>
      </c>
      <c r="BR20" s="1073" t="s">
        <v>1510</v>
      </c>
      <c r="BS20" s="1434"/>
      <c r="BT20" s="1286">
        <v>4189672</v>
      </c>
      <c r="BU20" s="1073" t="s">
        <v>1511</v>
      </c>
      <c r="BV20" s="1075"/>
      <c r="BW20" s="1700">
        <v>4189705</v>
      </c>
      <c r="BX20" s="1698" t="s">
        <v>1512</v>
      </c>
      <c r="BZ20" s="1286">
        <v>4189713</v>
      </c>
      <c r="CA20" s="1073" t="s">
        <v>1512</v>
      </c>
      <c r="CC20" s="1286">
        <v>4189709</v>
      </c>
      <c r="CD20" s="1073" t="s">
        <v>1513</v>
      </c>
    </row>
    <row customHeight="1" ht="21">
      <c r="A21" s="1079" t="s">
        <v>1514</v>
      </c>
      <c r="B21" s="1080">
        <v>2019</v>
      </c>
      <c r="I21" s="1081" t="s">
        <v>1515</v>
      </c>
      <c r="N21" s="1163" t="s">
        <v>1516</v>
      </c>
      <c r="AW21" s="1125" t="s">
        <v>1506</v>
      </c>
      <c r="AX21" s="1125" t="s">
        <v>1506</v>
      </c>
      <c r="AZ21" s="1125" t="s">
        <v>1517</v>
      </c>
      <c r="BB21" s="1125" t="s">
        <v>1518</v>
      </c>
      <c r="BC21" s="1125" t="s">
        <v>1323</v>
      </c>
      <c r="BE21" s="1125">
        <v>2019</v>
      </c>
      <c r="BH21" s="1073" t="s">
        <v>1443</v>
      </c>
      <c r="BJ21" s="1073" t="s">
        <v>1379</v>
      </c>
      <c r="BL21" s="1073" t="s">
        <v>1379</v>
      </c>
      <c r="BQ21" s="1286">
        <v>4190066</v>
      </c>
      <c r="BR21" s="1073" t="s">
        <v>1519</v>
      </c>
      <c r="BS21" s="1434"/>
      <c r="BT21" s="1286">
        <v>4189673</v>
      </c>
      <c r="BU21" s="1073" t="s">
        <v>1520</v>
      </c>
      <c r="BV21" s="1075"/>
      <c r="BW21" s="1700">
        <v>4189707</v>
      </c>
      <c r="BX21" s="1698" t="s">
        <v>1521</v>
      </c>
      <c r="BZ21" s="1286">
        <v>4189712</v>
      </c>
      <c r="CA21" s="1073" t="s">
        <v>1522</v>
      </c>
      <c r="CC21" s="1286">
        <v>4189710</v>
      </c>
      <c r="CD21" s="1073" t="s">
        <v>1523</v>
      </c>
    </row>
    <row customHeight="1" ht="21">
      <c r="A22" s="1079" t="s">
        <v>1524</v>
      </c>
      <c r="B22" s="1080">
        <v>2020</v>
      </c>
      <c r="N22" s="1163" t="s">
        <v>1525</v>
      </c>
      <c r="AW22" s="1125" t="s">
        <v>1515</v>
      </c>
      <c r="AX22" s="1125" t="s">
        <v>1515</v>
      </c>
      <c r="AZ22" s="1125" t="s">
        <v>1526</v>
      </c>
      <c r="BB22" s="1125" t="s">
        <v>1527</v>
      </c>
      <c r="BC22" s="1125" t="s">
        <v>1323</v>
      </c>
      <c r="BE22" s="1125">
        <v>2020</v>
      </c>
      <c r="BH22" s="1073" t="s">
        <v>1450</v>
      </c>
      <c r="BJ22" s="1073" t="s">
        <v>1395</v>
      </c>
      <c r="BL22" s="1073" t="s">
        <v>1395</v>
      </c>
      <c r="BQ22" s="1286">
        <v>4190067</v>
      </c>
      <c r="BR22" s="1073" t="s">
        <v>1528</v>
      </c>
      <c r="BS22" s="1434"/>
      <c r="BT22" s="1286">
        <v>4189674</v>
      </c>
      <c r="BU22" s="1073" t="s">
        <v>1529</v>
      </c>
      <c r="BV22" s="1075"/>
      <c r="BW22" s="1075"/>
      <c r="CC22" s="1286">
        <v>4189711</v>
      </c>
      <c r="CD22" s="1073" t="s">
        <v>293</v>
      </c>
    </row>
    <row customHeight="1" ht="21">
      <c r="A23" s="1079" t="s">
        <v>1530</v>
      </c>
      <c r="B23" s="1080">
        <v>2021</v>
      </c>
      <c r="AW23" s="1125" t="s">
        <v>1531</v>
      </c>
      <c r="AX23" s="1125" t="s">
        <v>1531</v>
      </c>
      <c r="AZ23" s="1125" t="s">
        <v>1532</v>
      </c>
      <c r="BB23" s="1125" t="s">
        <v>1533</v>
      </c>
      <c r="BC23" s="1125" t="s">
        <v>1232</v>
      </c>
      <c r="BE23" s="1125">
        <v>2021</v>
      </c>
      <c r="BH23" s="1073" t="s">
        <v>1458</v>
      </c>
      <c r="BJ23" s="1073" t="s">
        <v>1411</v>
      </c>
      <c r="BL23" s="1073" t="s">
        <v>1411</v>
      </c>
      <c r="BQ23" s="1286">
        <v>4190068</v>
      </c>
      <c r="BR23" s="1073" t="s">
        <v>1534</v>
      </c>
      <c r="BS23" s="1434"/>
      <c r="BT23" s="1286">
        <v>4189675</v>
      </c>
      <c r="BU23" s="1073" t="s">
        <v>1535</v>
      </c>
      <c r="BV23" s="1075"/>
      <c r="BW23" s="1075"/>
      <c r="CC23" s="1286">
        <v>5110778</v>
      </c>
      <c r="CD23" s="1073" t="s">
        <v>1536</v>
      </c>
    </row>
    <row customHeight="1" ht="21">
      <c r="A24" s="1079" t="s">
        <v>1537</v>
      </c>
      <c r="B24" s="1080">
        <v>2022</v>
      </c>
      <c r="AW24" s="1125" t="s">
        <v>1538</v>
      </c>
      <c r="AX24" s="1125" t="s">
        <v>1538</v>
      </c>
      <c r="AZ24" s="1125" t="s">
        <v>1539</v>
      </c>
      <c r="BB24" s="1125" t="s">
        <v>1540</v>
      </c>
      <c r="BC24" s="1125" t="s">
        <v>1541</v>
      </c>
      <c r="BE24" s="1125">
        <v>2022</v>
      </c>
      <c r="BH24" s="1073" t="s">
        <v>1466</v>
      </c>
      <c r="BJ24" s="1073" t="s">
        <v>1425</v>
      </c>
      <c r="BL24" s="1073" t="s">
        <v>1425</v>
      </c>
      <c r="BQ24" s="1286">
        <v>4190069</v>
      </c>
      <c r="BR24" s="1073" t="s">
        <v>1542</v>
      </c>
      <c r="BS24" s="1434"/>
      <c r="BT24" s="1286">
        <v>4189676</v>
      </c>
      <c r="BU24" s="1073" t="s">
        <v>1543</v>
      </c>
      <c r="BV24" s="1075"/>
      <c r="BW24" s="1075"/>
      <c r="CC24" s="1286">
        <v>25575374</v>
      </c>
      <c r="CD24" s="1073" t="s">
        <v>1544</v>
      </c>
    </row>
    <row customHeight="1" ht="11.25">
      <c r="A25" s="1079" t="s">
        <v>1545</v>
      </c>
      <c r="B25" s="1080">
        <v>2023</v>
      </c>
      <c r="AW25" s="1125" t="s">
        <v>1546</v>
      </c>
      <c r="AX25" s="1125" t="s">
        <v>1546</v>
      </c>
      <c r="AZ25" s="1125" t="s">
        <v>1547</v>
      </c>
      <c r="BB25" s="1125" t="s">
        <v>1548</v>
      </c>
      <c r="BC25" s="1125" t="s">
        <v>1541</v>
      </c>
      <c r="BE25" s="1125">
        <v>2023</v>
      </c>
      <c r="BH25" s="1073" t="s">
        <v>1473</v>
      </c>
      <c r="BJ25" s="1073" t="s">
        <v>1498</v>
      </c>
      <c r="BL25" s="1073" t="s">
        <v>1498</v>
      </c>
      <c r="BQ25" s="1286">
        <v>4190070</v>
      </c>
      <c r="BR25" s="1073" t="s">
        <v>1549</v>
      </c>
      <c r="BS25" s="1434"/>
      <c r="BT25" s="1286">
        <v>4189677</v>
      </c>
      <c r="BU25" s="1073" t="s">
        <v>1550</v>
      </c>
      <c r="BV25" s="1075"/>
      <c r="BW25" s="1075"/>
    </row>
    <row customHeight="1" ht="11.25">
      <c r="A26" s="1079" t="s">
        <v>1551</v>
      </c>
      <c r="B26" s="1080">
        <v>2024</v>
      </c>
      <c r="J26" s="1736" t="s">
        <v>1552</v>
      </c>
      <c r="AX26" s="1125" t="s">
        <v>1553</v>
      </c>
      <c r="AZ26" s="1125" t="s">
        <v>1418</v>
      </c>
      <c r="BB26" s="1125" t="s">
        <v>1554</v>
      </c>
      <c r="BC26" s="1125" t="s">
        <v>1541</v>
      </c>
      <c r="BE26" s="1125">
        <v>2024</v>
      </c>
      <c r="BH26" s="1073" t="s">
        <v>1484</v>
      </c>
      <c r="BJ26" s="1073" t="s">
        <v>1436</v>
      </c>
      <c r="BL26" s="1073" t="s">
        <v>1436</v>
      </c>
      <c r="BQ26" s="1286">
        <v>4190071</v>
      </c>
      <c r="BR26" s="1073" t="s">
        <v>1555</v>
      </c>
      <c r="BS26" s="1434"/>
      <c r="BV26" s="1075"/>
      <c r="BW26" s="1075"/>
    </row>
    <row customHeight="1" ht="11.25">
      <c r="A27" s="1079" t="s">
        <v>1556</v>
      </c>
      <c r="B27" s="1080">
        <v>2025</v>
      </c>
      <c r="J27" s="181" t="s">
        <v>689</v>
      </c>
      <c r="AX27" s="1125" t="s">
        <v>1557</v>
      </c>
      <c r="BB27" s="1125" t="s">
        <v>1558</v>
      </c>
      <c r="BC27" s="1125" t="s">
        <v>1541</v>
      </c>
      <c r="BE27" s="1125">
        <v>2025</v>
      </c>
      <c r="BH27" s="1075" t="s">
        <v>22</v>
      </c>
      <c r="BJ27" s="1073" t="s">
        <v>1443</v>
      </c>
      <c r="BL27" s="1073" t="s">
        <v>1443</v>
      </c>
      <c r="BN27" s="1075" t="s">
        <v>22</v>
      </c>
      <c r="BQ27" s="1286">
        <v>4190072</v>
      </c>
      <c r="BR27" s="1073" t="s">
        <v>1559</v>
      </c>
      <c r="BS27" s="1434"/>
      <c r="BV27" s="1075"/>
      <c r="BW27" s="1075"/>
    </row>
    <row customHeight="1" ht="11.25">
      <c r="A28" s="1079" t="s">
        <v>1560</v>
      </c>
      <c r="D28" s="1106"/>
      <c r="E28" s="1107"/>
      <c r="F28" s="1107"/>
      <c r="H28" s="1108" t="s">
        <v>1561</v>
      </c>
      <c r="AX28" s="1125" t="s">
        <v>1562</v>
      </c>
      <c r="AZ28" s="1072" t="s">
        <v>1563</v>
      </c>
      <c r="BB28" s="1125" t="s">
        <v>1564</v>
      </c>
      <c r="BC28" s="1125" t="s">
        <v>1565</v>
      </c>
      <c r="BE28" s="1125">
        <v>2026</v>
      </c>
      <c r="BH28" s="1075" t="s">
        <v>22</v>
      </c>
      <c r="BJ28" s="1073" t="s">
        <v>1450</v>
      </c>
      <c r="BL28" s="1073" t="s">
        <v>1450</v>
      </c>
      <c r="BN28" s="1075" t="s">
        <v>22</v>
      </c>
      <c r="BQ28" s="1286">
        <v>4190073</v>
      </c>
      <c r="BR28" s="1073" t="s">
        <v>1566</v>
      </c>
      <c r="BS28" s="1434"/>
      <c r="BV28" s="1075"/>
      <c r="BW28" s="1075"/>
    </row>
    <row customHeight="1" ht="11.25">
      <c r="A29" s="1079" t="s">
        <v>1567</v>
      </c>
      <c r="D29" s="1109" t="s">
        <v>1568</v>
      </c>
      <c r="E29" s="1110" t="str">
        <f>IF(TEMPLATE_GROUP="","",INDEX(StartDateList,MATCH(TEMPLATE_GROUP,CodeTemplateList,0),1))</f>
        <v>01.07.2025</v>
      </c>
      <c r="F29" s="1110" t="str">
        <f>IF(TEMPLATE_GROUP="","",INDEX(EndDateList,MATCH(TEMPLATE_GROUP,CodeTemplateList,0),1))</f>
        <v>30.09.2025</v>
      </c>
      <c r="H29" s="1111" t="s">
        <v>1569</v>
      </c>
      <c r="AX29" s="1125" t="s">
        <v>1570</v>
      </c>
      <c r="AZ29" s="1125" t="s">
        <v>1217</v>
      </c>
      <c r="BB29" s="1125" t="s">
        <v>1418</v>
      </c>
      <c r="BC29" s="1096"/>
      <c r="BE29" s="1125">
        <v>2027</v>
      </c>
      <c r="BJ29" s="1073" t="s">
        <v>1458</v>
      </c>
      <c r="BL29" s="1073" t="s">
        <v>1458</v>
      </c>
    </row>
    <row customHeight="1" ht="11.25">
      <c r="A30" s="1079" t="s">
        <v>1571</v>
      </c>
      <c r="D30" s="1112"/>
      <c r="E30" s="1113"/>
      <c r="F30" s="1113"/>
      <c r="AX30" s="1125" t="s">
        <v>1572</v>
      </c>
      <c r="AZ30" s="1125" t="s">
        <v>1244</v>
      </c>
      <c r="BE30" s="1125">
        <v>2028</v>
      </c>
      <c r="BJ30" s="1073" t="s">
        <v>1573</v>
      </c>
      <c r="BL30" s="1073" t="s">
        <v>1573</v>
      </c>
    </row>
    <row customHeight="1" ht="12.75">
      <c r="A31" s="1079" t="s">
        <v>1574</v>
      </c>
      <c r="D31" s="1106"/>
      <c r="E31" s="1107"/>
      <c r="F31" s="1107"/>
      <c r="H31" s="1114"/>
      <c r="AX31" s="1125" t="s">
        <v>1575</v>
      </c>
      <c r="AZ31" s="1125" t="s">
        <v>1576</v>
      </c>
      <c r="BE31" s="1125">
        <v>2029</v>
      </c>
      <c r="BJ31" s="1073" t="s">
        <v>1577</v>
      </c>
      <c r="BL31" s="1073" t="s">
        <v>1577</v>
      </c>
    </row>
    <row customHeight="1" ht="11.25">
      <c r="A32" s="1079" t="s">
        <v>1578</v>
      </c>
      <c r="D32" s="1109" t="s">
        <v>1579</v>
      </c>
      <c r="E32" s="1110" t="str">
        <f>IF(TEMPLATE_GROUP="","",INDEX(StartDateList,MATCH(TEMPLATE_GROUP,CodeTemplateList,0),1))</f>
        <v>01.07.2025</v>
      </c>
      <c r="F32" s="1110" t="str">
        <f>IF(TEMPLATE_GROUP="","",INDEX(EndDateList,MATCH(TEMPLATE_GROUP,CodeTemplateList,0),1))</f>
        <v>30.09.2025</v>
      </c>
      <c r="H32" s="1115" t="s">
        <v>1580</v>
      </c>
      <c r="O32" s="1079" t="s">
        <v>1215</v>
      </c>
      <c r="AX32" s="1125" t="s">
        <v>1581</v>
      </c>
      <c r="AZ32" s="1125" t="s">
        <v>1311</v>
      </c>
      <c r="BE32" s="1125">
        <v>2030</v>
      </c>
      <c r="BJ32" s="1073" t="s">
        <v>1466</v>
      </c>
      <c r="BL32" s="1073" t="s">
        <v>1466</v>
      </c>
    </row>
    <row customHeight="1" ht="11.25">
      <c r="A33" s="1079" t="s">
        <v>1582</v>
      </c>
      <c r="O33" s="1079" t="s">
        <v>1241</v>
      </c>
      <c r="AX33" s="1125" t="s">
        <v>1583</v>
      </c>
      <c r="AZ33" s="1125" t="s">
        <v>1216</v>
      </c>
      <c r="BE33" s="1125">
        <v>2031</v>
      </c>
      <c r="BJ33" s="1073" t="s">
        <v>1473</v>
      </c>
      <c r="BL33" s="1073" t="s">
        <v>1473</v>
      </c>
    </row>
    <row customHeight="1" ht="11.25">
      <c r="A34" s="1079" t="s">
        <v>1584</v>
      </c>
      <c r="O34" s="1079" t="s">
        <v>1276</v>
      </c>
      <c r="AX34" s="1125" t="s">
        <v>1585</v>
      </c>
      <c r="BE34" s="1125">
        <v>2032</v>
      </c>
      <c r="BJ34" s="1073" t="s">
        <v>1484</v>
      </c>
      <c r="BL34" s="1073" t="s">
        <v>1484</v>
      </c>
    </row>
    <row customHeight="1" ht="11.25">
      <c r="A35" s="1079" t="s">
        <v>1586</v>
      </c>
      <c r="O35" s="1079" t="s">
        <v>1309</v>
      </c>
      <c r="AX35" s="1125" t="s">
        <v>1587</v>
      </c>
      <c r="AZ35" s="1072" t="s">
        <v>1588</v>
      </c>
      <c r="BE35" s="1125">
        <v>2033</v>
      </c>
      <c r="BL35" s="1073" t="s">
        <v>1589</v>
      </c>
    </row>
    <row customHeight="1" ht="11.25">
      <c r="A36" s="1875" t="s">
        <v>1590</v>
      </c>
      <c r="D36" s="1116" t="s">
        <v>1591</v>
      </c>
      <c r="E36" s="1117" t="s">
        <v>808</v>
      </c>
      <c r="F36" s="1118" t="str">
        <f>INDEX(E37:E41,MATCH(TEMPLATE_SPHERE,F37:F41,0))</f>
        <v>теплоснабжения</v>
      </c>
      <c r="G36" s="1118" t="str">
        <f>INDEX(G37:G41,MATCH(TEMPLATE_SPHERE,F37:F41,0))</f>
        <v>теплоснабжение</v>
      </c>
      <c r="O36" s="1079" t="s">
        <v>1334</v>
      </c>
      <c r="AX36" s="1125" t="s">
        <v>1592</v>
      </c>
      <c r="AZ36" s="1125" t="s">
        <v>1216</v>
      </c>
      <c r="BE36" s="1125">
        <v>2034</v>
      </c>
      <c r="BL36" s="1073" t="s">
        <v>1593</v>
      </c>
    </row>
    <row customHeight="1" ht="11.25">
      <c r="A37" s="1079" t="s">
        <v>1594</v>
      </c>
      <c r="E37" s="412" t="s">
        <v>1595</v>
      </c>
      <c r="F37" s="1119" t="s">
        <v>808</v>
      </c>
      <c r="G37" s="412" t="s">
        <v>1596</v>
      </c>
      <c r="O37" s="1079" t="s">
        <v>1353</v>
      </c>
      <c r="AX37" s="1125" t="s">
        <v>1597</v>
      </c>
      <c r="AZ37" s="1125" t="s">
        <v>1243</v>
      </c>
      <c r="BE37" s="1125">
        <v>2035</v>
      </c>
    </row>
    <row customHeight="1" ht="11.25">
      <c r="A38" s="1079" t="s">
        <v>1598</v>
      </c>
      <c r="E38" s="412" t="s">
        <v>1599</v>
      </c>
      <c r="F38" s="1120" t="s">
        <v>854</v>
      </c>
      <c r="G38" s="412" t="s">
        <v>1600</v>
      </c>
      <c r="O38" s="1079" t="s">
        <v>1370</v>
      </c>
      <c r="AX38" s="1125" t="s">
        <v>1601</v>
      </c>
      <c r="AZ38" s="1125" t="s">
        <v>1277</v>
      </c>
      <c r="BE38" s="1125">
        <v>2036</v>
      </c>
      <c r="BH38" s="1072" t="s">
        <v>1602</v>
      </c>
      <c r="BJ38" s="1072" t="s">
        <v>1603</v>
      </c>
      <c r="BL38" s="1072" t="s">
        <v>1604</v>
      </c>
      <c r="BN38" s="1072" t="s">
        <v>1605</v>
      </c>
    </row>
    <row customHeight="1" ht="11.25">
      <c r="A39" s="1079" t="s">
        <v>1606</v>
      </c>
      <c r="E39" s="412" t="s">
        <v>1607</v>
      </c>
      <c r="F39" s="1120" t="s">
        <v>907</v>
      </c>
      <c r="G39" s="412" t="s">
        <v>1608</v>
      </c>
      <c r="O39" s="1079" t="s">
        <v>1386</v>
      </c>
      <c r="AX39" s="1125" t="s">
        <v>1609</v>
      </c>
      <c r="AZ39" s="1125" t="s">
        <v>1310</v>
      </c>
      <c r="BE39" s="1125">
        <v>2037</v>
      </c>
      <c r="BH39" s="1073" t="s">
        <v>1610</v>
      </c>
      <c r="BJ39" s="1222" t="s">
        <v>1610</v>
      </c>
      <c r="BL39" s="1222" t="s">
        <v>1610</v>
      </c>
      <c r="BN39" s="1073" t="s">
        <v>1611</v>
      </c>
    </row>
    <row customHeight="1" ht="11.25">
      <c r="A40" s="1079" t="s">
        <v>16</v>
      </c>
      <c r="E40" s="412" t="s">
        <v>1612</v>
      </c>
      <c r="F40" s="1120" t="s">
        <v>894</v>
      </c>
      <c r="G40" s="412" t="s">
        <v>1613</v>
      </c>
      <c r="O40" s="1079" t="s">
        <v>1402</v>
      </c>
      <c r="AX40" s="1125" t="s">
        <v>1614</v>
      </c>
      <c r="BE40" s="1125">
        <v>2038</v>
      </c>
      <c r="BH40" s="1073" t="s">
        <v>1615</v>
      </c>
      <c r="BJ40" s="1222" t="s">
        <v>1028</v>
      </c>
      <c r="BL40" s="1222" t="s">
        <v>1028</v>
      </c>
      <c r="BN40" s="1073" t="s">
        <v>1062</v>
      </c>
    </row>
    <row customHeight="1" ht="11.25">
      <c r="A41" s="1079" t="s">
        <v>1616</v>
      </c>
      <c r="E41" s="412" t="s">
        <v>1617</v>
      </c>
      <c r="F41" s="1120" t="s">
        <v>1618</v>
      </c>
      <c r="G41" s="412" t="s">
        <v>1617</v>
      </c>
      <c r="O41" s="1079" t="s">
        <v>1418</v>
      </c>
      <c r="AX41" s="1125" t="s">
        <v>1619</v>
      </c>
      <c r="AZ41" s="1072" t="s">
        <v>1620</v>
      </c>
      <c r="BE41" s="1125">
        <v>2039</v>
      </c>
      <c r="BH41" s="1073" t="s">
        <v>1621</v>
      </c>
      <c r="BJ41" s="1222" t="s">
        <v>1024</v>
      </c>
      <c r="BL41" s="1222" t="s">
        <v>1024</v>
      </c>
      <c r="BN41" s="1073" t="s">
        <v>1049</v>
      </c>
    </row>
    <row customHeight="1" ht="11.25">
      <c r="A42" s="1079" t="s">
        <v>1622</v>
      </c>
      <c r="AX42" s="1125" t="s">
        <v>1623</v>
      </c>
      <c r="AZ42" s="1125" t="s">
        <v>1215</v>
      </c>
      <c r="BE42" s="1125">
        <v>2040</v>
      </c>
      <c r="BH42" s="1073" t="s">
        <v>1046</v>
      </c>
      <c r="BJ42" s="1222" t="s">
        <v>1026</v>
      </c>
      <c r="BL42" s="1222" t="s">
        <v>1026</v>
      </c>
      <c r="BN42" s="1073" t="s">
        <v>1624</v>
      </c>
    </row>
    <row customHeight="1" ht="11.25">
      <c r="A43" s="1079" t="s">
        <v>1625</v>
      </c>
      <c r="AX43" s="1125" t="s">
        <v>1626</v>
      </c>
      <c r="AZ43" s="1125" t="s">
        <v>1241</v>
      </c>
      <c r="BE43" s="1125">
        <v>2041</v>
      </c>
      <c r="BH43" s="1073" t="s">
        <v>1627</v>
      </c>
      <c r="BJ43" s="1222" t="s">
        <v>1621</v>
      </c>
      <c r="BL43" s="1222" t="s">
        <v>1621</v>
      </c>
      <c r="BN43" s="1073" t="s">
        <v>1628</v>
      </c>
    </row>
    <row customHeight="1" ht="11.25">
      <c r="A44" s="1079" t="s">
        <v>1629</v>
      </c>
      <c r="G44" s="1099">
        <f>YEAR(TODAY())</f>
        <v>2025</v>
      </c>
      <c r="I44" s="804" t="s">
        <v>1630</v>
      </c>
      <c r="J44" s="1094" t="s">
        <v>1631</v>
      </c>
      <c r="K44" s="1094" t="s">
        <v>1632</v>
      </c>
      <c r="AX44" s="1125" t="s">
        <v>1633</v>
      </c>
      <c r="AZ44" s="1125" t="s">
        <v>1276</v>
      </c>
      <c r="BE44" s="1125">
        <v>2042</v>
      </c>
      <c r="BH44" s="1073" t="s">
        <v>1634</v>
      </c>
      <c r="BJ44" s="1222" t="s">
        <v>1046</v>
      </c>
      <c r="BL44" s="1222" t="s">
        <v>1046</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1309</v>
      </c>
      <c r="BE45" s="1125">
        <v>2043</v>
      </c>
      <c r="BH45" s="1073" t="s">
        <v>1643</v>
      </c>
      <c r="BJ45" s="1222" t="s">
        <v>1040</v>
      </c>
      <c r="BL45" s="1222" t="s">
        <v>1040</v>
      </c>
      <c r="BN45" s="1073" t="s">
        <v>1644</v>
      </c>
    </row>
    <row customHeight="1" ht="11.25">
      <c r="A46" s="1079" t="s">
        <v>1645</v>
      </c>
      <c r="E46" s="412" t="s">
        <v>27</v>
      </c>
      <c r="F46" s="1119" t="s">
        <v>1646</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1647</v>
      </c>
      <c r="AZ46" s="1125" t="s">
        <v>1334</v>
      </c>
      <c r="BE46" s="1125">
        <v>2044</v>
      </c>
      <c r="BH46" s="1073" t="s">
        <v>1049</v>
      </c>
      <c r="BJ46" s="1222" t="s">
        <v>1030</v>
      </c>
      <c r="BL46" s="1222" t="s">
        <v>1030</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1650</v>
      </c>
      <c r="AZ47" s="1125" t="s">
        <v>1353</v>
      </c>
      <c r="BE47" s="1125">
        <v>2045</v>
      </c>
      <c r="BH47" s="1073" t="s">
        <v>1624</v>
      </c>
      <c r="BJ47" s="1222" t="s">
        <v>1032</v>
      </c>
      <c r="BL47" s="1222" t="s">
        <v>1032</v>
      </c>
      <c r="BN47" s="1073" t="s">
        <v>1651</v>
      </c>
    </row>
    <row customHeight="1" ht="11.25">
      <c r="A48" s="1079" t="s">
        <v>1652</v>
      </c>
      <c r="E48" s="412" t="s">
        <v>1653</v>
      </c>
      <c r="F48" s="1120" t="s">
        <v>1654</v>
      </c>
      <c r="G48" s="1121" t="str">
        <f>_xlfn.IFERROR(IF(f_year="","01.01."&amp;CURRENT_YEAR,"01.01."&amp;f_year),"01.01."&amp;CURRENT_YEAR)</f>
        <v>01.01.2025</v>
      </c>
      <c r="H48" s="1121" t="str">
        <f>_xlfn.IFERROR(IF(f_year="","31.12."&amp;CURRENT_YEAR,"31.12."&amp;f_year),"31.12."&amp;CURRENT_YEAR)</f>
        <v>31.12.2025</v>
      </c>
      <c r="I48" s="1747">
        <f>IF(f_year="",TRUE,FALSE)</f>
        <v>0</v>
      </c>
      <c r="J48" s="1750" t="s">
        <v>1655</v>
      </c>
      <c r="K48" s="1751"/>
      <c r="AX48" s="1125" t="s">
        <v>1656</v>
      </c>
      <c r="AZ48" s="1125" t="s">
        <v>1370</v>
      </c>
      <c r="BE48" s="1125">
        <v>2046</v>
      </c>
      <c r="BH48" s="1073" t="s">
        <v>1628</v>
      </c>
      <c r="BJ48" s="1222" t="s">
        <v>1034</v>
      </c>
      <c r="BL48" s="1222" t="s">
        <v>1034</v>
      </c>
      <c r="BN48" s="1073" t="s">
        <v>1657</v>
      </c>
    </row>
    <row customHeight="1" ht="11.25">
      <c r="A49" s="1079" t="s">
        <v>1658</v>
      </c>
      <c r="E49" s="412" t="s">
        <v>1659</v>
      </c>
      <c r="F49" s="1120" t="s">
        <v>1660</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1661</v>
      </c>
      <c r="AZ49" s="1125" t="s">
        <v>1386</v>
      </c>
      <c r="BE49" s="1125">
        <v>2047</v>
      </c>
      <c r="BH49" s="1073" t="s">
        <v>1050</v>
      </c>
      <c r="BJ49" s="1222" t="s">
        <v>1036</v>
      </c>
      <c r="BL49" s="1222" t="s">
        <v>1036</v>
      </c>
    </row>
    <row customHeight="1" ht="11.25">
      <c r="A50" s="1079" t="s">
        <v>1662</v>
      </c>
      <c r="E50" s="412" t="s">
        <v>1663</v>
      </c>
      <c r="F50" s="1120" t="s">
        <v>1020</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1664</v>
      </c>
      <c r="AZ50" s="1125" t="s">
        <v>1402</v>
      </c>
      <c r="BE50" s="1125">
        <v>2048</v>
      </c>
      <c r="BH50" s="1073" t="s">
        <v>1635</v>
      </c>
      <c r="BJ50" s="1222" t="s">
        <v>1038</v>
      </c>
      <c r="BL50" s="1222" t="s">
        <v>1038</v>
      </c>
    </row>
    <row customHeight="1" ht="11.25">
      <c r="A51" s="1079" t="s">
        <v>1665</v>
      </c>
      <c r="E51" s="412" t="s">
        <v>1666</v>
      </c>
      <c r="F51" s="1120" t="s">
        <v>1667</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1668</v>
      </c>
      <c r="AZ51" s="1125" t="s">
        <v>1418</v>
      </c>
      <c r="BE51" s="1125">
        <v>2049</v>
      </c>
      <c r="BH51" s="1073" t="s">
        <v>1644</v>
      </c>
      <c r="BJ51" s="1222" t="s">
        <v>1669</v>
      </c>
      <c r="BL51" s="1222" t="s">
        <v>1669</v>
      </c>
    </row>
    <row customHeight="1" ht="11.25">
      <c r="A52" s="1079" t="s">
        <v>1670</v>
      </c>
      <c r="E52" s="412" t="s">
        <v>1671</v>
      </c>
      <c r="F52" s="1120" t="s">
        <v>1672</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1673</v>
      </c>
      <c r="AZ52" s="1125" t="s">
        <v>1216</v>
      </c>
      <c r="BE52" s="1125">
        <v>2050</v>
      </c>
      <c r="BH52" s="1073" t="s">
        <v>1648</v>
      </c>
      <c r="BJ52" s="1222" t="s">
        <v>1049</v>
      </c>
      <c r="BL52" s="1222" t="s">
        <v>1049</v>
      </c>
    </row>
    <row customHeight="1" ht="11.25">
      <c r="A53" s="1079" t="s">
        <v>1674</v>
      </c>
      <c r="E53" s="412" t="s">
        <v>1675</v>
      </c>
      <c r="F53" s="1120" t="s">
        <v>1675</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1676</v>
      </c>
      <c r="K53" s="1751"/>
      <c r="AX53" s="1125" t="s">
        <v>1677</v>
      </c>
      <c r="BE53" s="1125">
        <v>2051</v>
      </c>
      <c r="BH53" s="1073" t="s">
        <v>1651</v>
      </c>
      <c r="BJ53" s="1222" t="s">
        <v>1624</v>
      </c>
      <c r="BL53" s="1222" t="s">
        <v>1624</v>
      </c>
    </row>
    <row customHeight="1" ht="11.25">
      <c r="A54" s="1079" t="s">
        <v>1678</v>
      </c>
      <c r="AX54" s="1125" t="s">
        <v>1679</v>
      </c>
      <c r="AZ54" s="1072" t="s">
        <v>1680</v>
      </c>
      <c r="BE54" s="1125">
        <v>2052</v>
      </c>
      <c r="BH54" s="1073" t="s">
        <v>1657</v>
      </c>
      <c r="BJ54" s="1222" t="s">
        <v>1628</v>
      </c>
      <c r="BL54" s="1222" t="s">
        <v>1628</v>
      </c>
    </row>
    <row customHeight="1" ht="11.25">
      <c r="A55" s="1079" t="s">
        <v>1681</v>
      </c>
      <c r="AX55" s="1125" t="s">
        <v>1682</v>
      </c>
      <c r="AZ55" s="1125" t="s">
        <v>1218</v>
      </c>
      <c r="BE55" s="1125">
        <v>2053</v>
      </c>
      <c r="BH55" s="1075" t="s">
        <v>22</v>
      </c>
      <c r="BJ55" s="1222" t="s">
        <v>1050</v>
      </c>
      <c r="BL55" s="1222" t="s">
        <v>1050</v>
      </c>
    </row>
    <row customHeight="1" ht="11.25">
      <c r="A56" s="1079" t="s">
        <v>1683</v>
      </c>
      <c r="D56" s="1123" t="s">
        <v>1684</v>
      </c>
      <c r="E56" s="1100" t="s">
        <v>112</v>
      </c>
      <c r="F56" s="1079" t="s">
        <v>1685</v>
      </c>
      <c r="AX56" s="1125" t="s">
        <v>1686</v>
      </c>
      <c r="AZ56" s="1125" t="s">
        <v>1245</v>
      </c>
      <c r="BE56" s="1125">
        <v>2054</v>
      </c>
      <c r="BH56" s="1075" t="s">
        <v>22</v>
      </c>
      <c r="BJ56" s="1222" t="s">
        <v>1635</v>
      </c>
      <c r="BL56" s="1222" t="s">
        <v>1635</v>
      </c>
    </row>
    <row customHeight="1" ht="11.25">
      <c r="A57" s="1079" t="s">
        <v>1687</v>
      </c>
      <c r="D57" s="1123" t="s">
        <v>1688</v>
      </c>
      <c r="E57" s="1100" t="s">
        <v>112</v>
      </c>
      <c r="F57" s="1079" t="s">
        <v>1685</v>
      </c>
      <c r="AX57" s="1125" t="s">
        <v>1689</v>
      </c>
      <c r="AZ57" s="1125" t="s">
        <v>1279</v>
      </c>
      <c r="BE57" s="1125">
        <v>2055</v>
      </c>
      <c r="BJ57" s="1222" t="s">
        <v>1644</v>
      </c>
      <c r="BL57" s="1222" t="s">
        <v>1644</v>
      </c>
    </row>
    <row customHeight="1" ht="11.25">
      <c r="A58" s="1079" t="s">
        <v>1690</v>
      </c>
      <c r="D58" s="1123" t="s">
        <v>1691</v>
      </c>
      <c r="E58" s="1100" t="s">
        <v>112</v>
      </c>
      <c r="F58" s="1079" t="s">
        <v>1685</v>
      </c>
      <c r="AX58" s="1125" t="s">
        <v>1692</v>
      </c>
      <c r="BE58" s="1125">
        <v>2056</v>
      </c>
      <c r="BJ58" s="1222" t="s">
        <v>1648</v>
      </c>
      <c r="BL58" s="1222" t="s">
        <v>1648</v>
      </c>
    </row>
    <row customHeight="1" ht="11.25">
      <c r="A59" s="1079" t="s">
        <v>1693</v>
      </c>
      <c r="D59" s="1123" t="s">
        <v>133</v>
      </c>
      <c r="E59" s="1100" t="s">
        <v>1581</v>
      </c>
      <c r="F59" s="1079" t="s">
        <v>1694</v>
      </c>
      <c r="AX59" s="1125" t="s">
        <v>1695</v>
      </c>
      <c r="AZ59" s="1072" t="s">
        <v>1696</v>
      </c>
      <c r="BE59" s="1125">
        <v>2057</v>
      </c>
      <c r="BJ59" s="1222" t="s">
        <v>1651</v>
      </c>
      <c r="BL59" s="1222" t="s">
        <v>1651</v>
      </c>
    </row>
    <row customHeight="1" ht="11.25">
      <c r="A60" s="1079" t="s">
        <v>1697</v>
      </c>
      <c r="D60" s="1123" t="s">
        <v>1698</v>
      </c>
      <c r="E60" s="1100" t="s">
        <v>1581</v>
      </c>
      <c r="F60" s="1079" t="s">
        <v>1694</v>
      </c>
      <c r="AX60" s="1125" t="s">
        <v>1699</v>
      </c>
      <c r="AZ60" s="1125" t="s">
        <v>1219</v>
      </c>
      <c r="BE60" s="1125">
        <v>2058</v>
      </c>
      <c r="BJ60" s="1222" t="s">
        <v>1657</v>
      </c>
      <c r="BL60" s="1222" t="s">
        <v>1657</v>
      </c>
    </row>
    <row customHeight="1" ht="11.25">
      <c r="A61" s="1079" t="s">
        <v>1700</v>
      </c>
      <c r="D61" s="1123" t="s">
        <v>1701</v>
      </c>
      <c r="E61" s="1100" t="s">
        <v>1581</v>
      </c>
      <c r="F61" s="1079" t="s">
        <v>1694</v>
      </c>
      <c r="AX61" s="1125" t="s">
        <v>1702</v>
      </c>
      <c r="AZ61" s="1125" t="s">
        <v>1246</v>
      </c>
      <c r="BE61" s="1125">
        <v>2059</v>
      </c>
      <c r="BL61" s="1222" t="s">
        <v>1042</v>
      </c>
    </row>
    <row customHeight="1" ht="11.25">
      <c r="A62" s="1079" t="s">
        <v>1703</v>
      </c>
      <c r="D62" s="1123" t="s">
        <v>132</v>
      </c>
      <c r="E62" s="1100">
        <v>30</v>
      </c>
      <c r="F62" s="1079" t="s">
        <v>1694</v>
      </c>
      <c r="AZ62" s="1125" t="s">
        <v>1280</v>
      </c>
      <c r="BE62" s="1125">
        <v>2060</v>
      </c>
      <c r="BL62" s="1222" t="s">
        <v>1044</v>
      </c>
    </row>
    <row customHeight="1" ht="11.25">
      <c r="A63" s="1079" t="s">
        <v>1704</v>
      </c>
      <c r="D63" s="1123" t="s">
        <v>1705</v>
      </c>
      <c r="E63" s="1100">
        <v>30</v>
      </c>
      <c r="F63" s="1079" t="s">
        <v>1694</v>
      </c>
      <c r="AZ63" s="1125" t="s">
        <v>1312</v>
      </c>
      <c r="BE63" s="1125">
        <v>2061</v>
      </c>
    </row>
    <row customHeight="1" ht="11.25">
      <c r="A64" s="1079" t="s">
        <v>1706</v>
      </c>
      <c r="D64" s="1123" t="s">
        <v>1707</v>
      </c>
      <c r="E64" s="1100">
        <v>30</v>
      </c>
      <c r="F64" s="1079" t="s">
        <v>1694</v>
      </c>
      <c r="AZ64" s="1125" t="s">
        <v>1335</v>
      </c>
      <c r="BE64" s="1125">
        <v>2062</v>
      </c>
    </row>
    <row customHeight="1" ht="11.25">
      <c r="A65" s="1079" t="s">
        <v>1708</v>
      </c>
      <c r="D65" s="1079"/>
      <c r="BE65" s="1125">
        <v>2063</v>
      </c>
    </row>
    <row customHeight="1" ht="11.25">
      <c r="A66" s="1079" t="s">
        <v>1709</v>
      </c>
      <c r="AZ66" s="1072" t="s">
        <v>1710</v>
      </c>
      <c r="BE66" s="1125">
        <v>2064</v>
      </c>
    </row>
    <row customHeight="1" ht="11.25">
      <c r="A67" s="1079" t="s">
        <v>1711</v>
      </c>
      <c r="AZ67" s="1125" t="s">
        <v>1220</v>
      </c>
      <c r="BE67" s="1125">
        <v>2065</v>
      </c>
    </row>
    <row customHeight="1" ht="11.25">
      <c r="A68" s="1079" t="s">
        <v>1712</v>
      </c>
      <c r="AZ68" s="1125" t="s">
        <v>1247</v>
      </c>
      <c r="BE68" s="1125">
        <v>2066</v>
      </c>
      <c r="BH68" s="1072" t="s">
        <v>1713</v>
      </c>
      <c r="BJ68" s="1072" t="s">
        <v>1714</v>
      </c>
      <c r="BL68" s="1072" t="s">
        <v>1715</v>
      </c>
      <c r="BN68" s="1072" t="s">
        <v>1716</v>
      </c>
    </row>
    <row customHeight="1" ht="11.25">
      <c r="A69" s="1079" t="s">
        <v>1717</v>
      </c>
      <c r="AZ69" s="1125" t="s">
        <v>1281</v>
      </c>
      <c r="BE69" s="1125">
        <v>2067</v>
      </c>
      <c r="BH69" s="1073" t="s">
        <v>1718</v>
      </c>
      <c r="BI69" s="1122" t="s">
        <v>110</v>
      </c>
      <c r="BJ69" s="1073" t="s">
        <v>1719</v>
      </c>
      <c r="BK69" s="1122" t="s">
        <v>110</v>
      </c>
      <c r="BL69" s="1073" t="s">
        <v>1720</v>
      </c>
      <c r="BM69" s="1075" t="s">
        <v>110</v>
      </c>
      <c r="BN69" s="1073" t="s">
        <v>1721</v>
      </c>
    </row>
    <row customHeight="1" ht="11.25">
      <c r="A70" s="1079" t="s">
        <v>1722</v>
      </c>
      <c r="AZ70" s="1125" t="s">
        <v>1313</v>
      </c>
      <c r="BE70" s="1125">
        <v>2068</v>
      </c>
      <c r="BH70" s="1073" t="s">
        <v>1723</v>
      </c>
      <c r="BJ70" s="1073" t="s">
        <v>1724</v>
      </c>
      <c r="BL70" s="1073" t="s">
        <v>1725</v>
      </c>
      <c r="BN70" s="1073" t="s">
        <v>1726</v>
      </c>
    </row>
    <row customHeight="1" ht="11.25">
      <c r="A71" s="1079" t="s">
        <v>1727</v>
      </c>
      <c r="AZ71" s="1125" t="s">
        <v>1315</v>
      </c>
      <c r="BE71" s="1125">
        <v>2069</v>
      </c>
      <c r="BH71" s="1073" t="s">
        <v>1728</v>
      </c>
      <c r="BI71" s="1122" t="s">
        <v>90</v>
      </c>
      <c r="BJ71" s="1073" t="s">
        <v>1729</v>
      </c>
      <c r="BK71" s="1122" t="s">
        <v>90</v>
      </c>
      <c r="BL71" s="1073" t="s">
        <v>1730</v>
      </c>
      <c r="BM71" s="1075" t="s">
        <v>90</v>
      </c>
      <c r="BN71" s="1073" t="s">
        <v>1731</v>
      </c>
    </row>
    <row customHeight="1" ht="11.25">
      <c r="A72" s="1079" t="s">
        <v>1732</v>
      </c>
      <c r="AZ72" s="1125" t="s">
        <v>19</v>
      </c>
      <c r="BE72" s="1125">
        <v>2070</v>
      </c>
      <c r="BH72" s="1073" t="s">
        <v>1733</v>
      </c>
      <c r="BJ72" s="1073" t="s">
        <v>1733</v>
      </c>
      <c r="BL72" s="1073" t="s">
        <v>1733</v>
      </c>
      <c r="BN72" s="1073" t="s">
        <v>1734</v>
      </c>
    </row>
    <row customHeight="1" ht="11.25">
      <c r="A73" s="1079" t="s">
        <v>1735</v>
      </c>
      <c r="BH73" s="1073" t="s">
        <v>1736</v>
      </c>
      <c r="BI73" s="1122" t="s">
        <v>112</v>
      </c>
      <c r="BJ73" s="1073" t="s">
        <v>1737</v>
      </c>
      <c r="BK73" s="1122" t="s">
        <v>112</v>
      </c>
      <c r="BL73" s="1073" t="s">
        <v>1738</v>
      </c>
      <c r="BM73" s="1075" t="s">
        <v>112</v>
      </c>
      <c r="BN73" s="1073" t="s">
        <v>1739</v>
      </c>
    </row>
    <row customHeight="1" ht="11.25">
      <c r="A74" s="1079" t="s">
        <v>1740</v>
      </c>
      <c r="BH74" s="1073" t="s">
        <v>1741</v>
      </c>
      <c r="BJ74" s="1073" t="s">
        <v>1742</v>
      </c>
      <c r="BL74" s="1073" t="s">
        <v>1743</v>
      </c>
      <c r="BN74" s="1073" t="s">
        <v>1744</v>
      </c>
    </row>
    <row customHeight="1" ht="11.25">
      <c r="A75" s="1079" t="s">
        <v>1745</v>
      </c>
      <c r="AZ75" s="1072" t="s">
        <v>1746</v>
      </c>
      <c r="BH75" s="1073" t="s">
        <v>1747</v>
      </c>
      <c r="BJ75" s="1073" t="s">
        <v>1747</v>
      </c>
      <c r="BL75" s="1073" t="s">
        <v>1747</v>
      </c>
    </row>
    <row customHeight="1" ht="11.25">
      <c r="A76" s="1079" t="s">
        <v>1748</v>
      </c>
      <c r="AZ76" s="1125" t="s">
        <v>1229</v>
      </c>
      <c r="BH76" s="1073" t="s">
        <v>1749</v>
      </c>
      <c r="BJ76" s="1073" t="s">
        <v>1750</v>
      </c>
      <c r="BL76" s="1073" t="s">
        <v>1751</v>
      </c>
    </row>
    <row customHeight="1" ht="11.25">
      <c r="A77" s="1079" t="s">
        <v>1752</v>
      </c>
      <c r="AZ77" s="1125" t="s">
        <v>1257</v>
      </c>
    </row>
    <row customHeight="1" ht="11.25">
      <c r="A78" s="1079" t="s">
        <v>1753</v>
      </c>
      <c r="AZ78" s="1125" t="s">
        <v>1288</v>
      </c>
    </row>
    <row customHeight="1" ht="11.25">
      <c r="A79" s="1079" t="s">
        <v>1754</v>
      </c>
      <c r="AZ79" s="1125" t="s">
        <v>1319</v>
      </c>
      <c r="BH79" s="1072" t="s">
        <v>1755</v>
      </c>
      <c r="BJ79" s="1072" t="s">
        <v>1756</v>
      </c>
      <c r="BL79" s="1072" t="s">
        <v>1757</v>
      </c>
    </row>
    <row customHeight="1" ht="11.25">
      <c r="A80" s="1079" t="s">
        <v>1758</v>
      </c>
      <c r="AZ80" s="1125" t="s">
        <v>1340</v>
      </c>
      <c r="BH80" s="1073" t="s">
        <v>1759</v>
      </c>
      <c r="BJ80" s="1073" t="s">
        <v>1760</v>
      </c>
      <c r="BL80" s="1073" t="s">
        <v>1761</v>
      </c>
    </row>
    <row customHeight="1" ht="11.25">
      <c r="A81" s="1079" t="s">
        <v>1762</v>
      </c>
      <c r="AZ81" s="1125" t="s">
        <v>1357</v>
      </c>
      <c r="BH81" s="1073" t="s">
        <v>1763</v>
      </c>
      <c r="BJ81" s="1073" t="s">
        <v>1764</v>
      </c>
      <c r="BL81" s="1073" t="s">
        <v>1765</v>
      </c>
    </row>
    <row customHeight="1" ht="11.25">
      <c r="A82" s="1079" t="s">
        <v>1766</v>
      </c>
      <c r="AZ82" s="1125" t="s">
        <v>1372</v>
      </c>
      <c r="BH82" s="1073" t="s">
        <v>1767</v>
      </c>
      <c r="BJ82" s="1073" t="s">
        <v>1768</v>
      </c>
      <c r="BL82" s="1073" t="s">
        <v>1769</v>
      </c>
    </row>
    <row customHeight="1" ht="11.25">
      <c r="A83" s="1079" t="s">
        <v>1770</v>
      </c>
      <c r="BH83" s="1073" t="s">
        <v>1771</v>
      </c>
      <c r="BJ83" s="1073" t="s">
        <v>1772</v>
      </c>
      <c r="BL83" s="1073" t="s">
        <v>1773</v>
      </c>
    </row>
    <row customHeight="1" ht="11.25">
      <c r="A84" s="1079" t="s">
        <v>1774</v>
      </c>
      <c r="AZ84" s="1072" t="s">
        <v>1775</v>
      </c>
    </row>
    <row customHeight="1" ht="11.25">
      <c r="A85" s="1875" t="s">
        <v>1776</v>
      </c>
      <c r="AZ85" s="1125" t="s">
        <v>1777</v>
      </c>
    </row>
    <row customHeight="1" ht="11.25">
      <c r="A86" s="1079" t="s">
        <v>1778</v>
      </c>
      <c r="AZ86" s="1125" t="s">
        <v>1779</v>
      </c>
      <c r="BH86" s="1072" t="s">
        <v>1780</v>
      </c>
      <c r="BJ86" s="1072" t="s">
        <v>1781</v>
      </c>
      <c r="BL86" s="1072" t="s">
        <v>1782</v>
      </c>
    </row>
    <row customHeight="1" ht="11.25">
      <c r="A87" s="1079" t="s">
        <v>1783</v>
      </c>
      <c r="AZ87" s="1125" t="s">
        <v>1784</v>
      </c>
      <c r="BH87" s="1073" t="s">
        <v>1785</v>
      </c>
      <c r="BJ87" s="1073" t="s">
        <v>1786</v>
      </c>
      <c r="BL87" s="1073" t="s">
        <v>1787</v>
      </c>
    </row>
    <row customHeight="1" ht="11.25">
      <c r="A88" s="1079" t="s">
        <v>1788</v>
      </c>
      <c r="AZ88" s="1611"/>
      <c r="BH88" s="1073" t="s">
        <v>1789</v>
      </c>
      <c r="BJ88" s="1073" t="s">
        <v>1790</v>
      </c>
      <c r="BL88" s="1073" t="s">
        <v>1791</v>
      </c>
    </row>
    <row customHeight="1" ht="11.25">
      <c r="A89" s="1079" t="s">
        <v>1792</v>
      </c>
      <c r="AZ89" s="1072" t="s">
        <v>1793</v>
      </c>
    </row>
    <row customHeight="1" ht="11.25">
      <c r="A90" s="1079" t="s">
        <v>1794</v>
      </c>
      <c r="AZ90" s="1125" t="s">
        <v>1020</v>
      </c>
    </row>
    <row customHeight="1" ht="11.25">
      <c r="A91" s="1079" t="s">
        <v>1795</v>
      </c>
      <c r="AZ91" s="1125" t="s">
        <v>1056</v>
      </c>
      <c r="BH91" s="1072" t="s">
        <v>1796</v>
      </c>
      <c r="BJ91" s="1072" t="s">
        <v>1797</v>
      </c>
      <c r="BL91" s="1072" t="s">
        <v>1798</v>
      </c>
    </row>
    <row customHeight="1" ht="11.25">
      <c r="AZ92" s="1125" t="s">
        <v>1799</v>
      </c>
      <c r="BH92" s="1073" t="s">
        <v>1800</v>
      </c>
      <c r="BJ92" s="1073" t="s">
        <v>1801</v>
      </c>
      <c r="BL92" s="1073" t="s">
        <v>1802</v>
      </c>
    </row>
    <row customHeight="1" ht="11.25">
      <c r="AZ93" s="1125" t="s">
        <v>1803</v>
      </c>
      <c r="BH93" s="1073" t="s">
        <v>1804</v>
      </c>
      <c r="BJ93" s="1073" t="s">
        <v>1805</v>
      </c>
      <c r="BL93" s="1073" t="s">
        <v>1806</v>
      </c>
    </row>
    <row customHeight="1" ht="11.25">
      <c r="AZ94" s="1125" t="s">
        <v>1807</v>
      </c>
    </row>
    <row r="96" customHeight="1" ht="11.25">
      <c r="AZ96" s="1072" t="s">
        <v>1808</v>
      </c>
      <c r="BH96" s="1072" t="s">
        <v>1809</v>
      </c>
      <c r="BJ96" s="1072" t="s">
        <v>1810</v>
      </c>
      <c r="BL96" s="1072" t="s">
        <v>1811</v>
      </c>
      <c r="BN96" s="1072" t="s">
        <v>1812</v>
      </c>
    </row>
    <row customHeight="1" ht="11.25">
      <c r="AZ97" s="1906" t="s">
        <v>1813</v>
      </c>
      <c r="BA97" s="1907" t="s">
        <v>1814</v>
      </c>
      <c r="BH97" s="1073" t="s">
        <v>1815</v>
      </c>
      <c r="BJ97" s="1073" t="s">
        <v>1816</v>
      </c>
      <c r="BL97" s="1073" t="s">
        <v>1817</v>
      </c>
      <c r="BN97" s="1073" t="s">
        <v>1818</v>
      </c>
    </row>
    <row customHeight="1" ht="11.25">
      <c r="AZ98" s="1906" t="s">
        <v>1819</v>
      </c>
      <c r="BA98" s="1907" t="s">
        <v>1820</v>
      </c>
      <c r="BH98" s="1073" t="s">
        <v>1821</v>
      </c>
      <c r="BJ98" s="1073" t="s">
        <v>1822</v>
      </c>
      <c r="BL98" s="1073" t="s">
        <v>1823</v>
      </c>
      <c r="BN98" s="1073" t="s">
        <v>1824</v>
      </c>
    </row>
    <row customHeight="1" ht="22.5">
      <c r="AZ99" s="1906" t="s">
        <v>1825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1826</v>
      </c>
      <c r="BJ99" s="1073" t="s">
        <v>1827</v>
      </c>
      <c r="BL99" s="1073" t="s">
        <v>1828</v>
      </c>
      <c r="BN99" s="1073" t="s">
        <v>1829</v>
      </c>
    </row>
    <row customHeight="1" ht="22.5">
      <c r="AZ100" s="1906" t="s">
        <v>1830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1418</v>
      </c>
      <c r="BL100" s="1073" t="s">
        <v>1418</v>
      </c>
      <c r="BN100" s="1073" t="s">
        <v>1831</v>
      </c>
    </row>
    <row customHeight="1" ht="22.5">
      <c r="AZ101" s="1906" t="s">
        <v>1832</v>
      </c>
      <c r="BA101" s="1907" t="s">
        <v>1833</v>
      </c>
      <c r="BN101" s="1073" t="s">
        <v>1834</v>
      </c>
    </row>
    <row customHeight="1" ht="22.5">
      <c r="AZ102" s="1906" t="s">
        <v>1835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1836</v>
      </c>
    </row>
    <row customHeight="1" ht="11.25">
      <c r="AZ103" s="1906" t="s">
        <v>1837</v>
      </c>
      <c r="BA103" s="1907" t="s">
        <v>1838</v>
      </c>
      <c r="BN103" s="1073" t="s">
        <v>1839</v>
      </c>
    </row>
    <row customHeight="1" ht="11.25">
      <c r="BN104" s="1073" t="s">
        <v>1840</v>
      </c>
    </row>
    <row customHeight="1" ht="11.25">
      <c r="AZ105" s="1697" t="s">
        <v>1841</v>
      </c>
    </row>
    <row customHeight="1" ht="11.25">
      <c r="AZ106" s="1125" t="s">
        <v>1842</v>
      </c>
    </row>
    <row customHeight="1" ht="11.25">
      <c r="AZ107" s="1125" t="s">
        <v>1843</v>
      </c>
      <c r="BH107" s="1072" t="s">
        <v>1844</v>
      </c>
      <c r="BJ107" s="1072" t="s">
        <v>1845</v>
      </c>
      <c r="BL107" s="1072" t="s">
        <v>1846</v>
      </c>
      <c r="BN107" s="1072" t="s">
        <v>1847</v>
      </c>
    </row>
    <row customHeight="1" ht="11.25">
      <c r="AZ108" s="1125" t="s">
        <v>571</v>
      </c>
      <c r="BH108" s="1073" t="s">
        <v>1848</v>
      </c>
      <c r="BJ108" s="1073" t="s">
        <v>1849</v>
      </c>
      <c r="BL108" s="1073" t="s">
        <v>1503</v>
      </c>
      <c r="BN108" s="1073" t="s">
        <v>1850</v>
      </c>
    </row>
    <row customHeight="1" ht="11.25">
      <c r="BH109" s="1073" t="s">
        <v>1851</v>
      </c>
    </row>
    <row customHeight="1" ht="11.25">
      <c r="AZ110" s="1697" t="s">
        <v>1852</v>
      </c>
      <c r="BH110" s="1073" t="s">
        <v>1851</v>
      </c>
    </row>
    <row customHeight="1" ht="11.25">
      <c r="AZ111" s="1906" t="s">
        <v>1813</v>
      </c>
      <c r="BA111" s="1907" t="s">
        <v>1814</v>
      </c>
    </row>
    <row customHeight="1" ht="11.25">
      <c r="AZ112" s="1906" t="s">
        <v>1819</v>
      </c>
      <c r="BA112" s="1907" t="s">
        <v>1820</v>
      </c>
    </row>
    <row customHeight="1" ht="22.5">
      <c r="AZ113" s="1906" t="s">
        <v>1825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1853</v>
      </c>
    </row>
    <row customHeight="1" ht="22.5">
      <c r="AZ115" s="1906" t="s">
        <v>1835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1216</v>
      </c>
    </row>
    <row customHeight="1" ht="11.25">
      <c r="AZ116" s="1906" t="s">
        <v>1837</v>
      </c>
      <c r="BA116" s="1907" t="s">
        <v>1838</v>
      </c>
      <c r="BH116" s="1073" t="s">
        <v>1243</v>
      </c>
    </row>
    <row customHeight="1" ht="11.25">
      <c r="BH117" s="1073" t="s">
        <v>1277</v>
      </c>
    </row>
    <row customHeight="1" ht="11.25">
      <c r="BH118" s="1073"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299F5-AFC3-6983-060E-0.FDCAD54D}"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5" t="s">
        <v>689</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Ненецкий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300</v>
      </c>
      <c r="E9" s="2210"/>
      <c r="F9" s="2210"/>
      <c r="G9" s="2213" t="s">
        <v>301</v>
      </c>
      <c r="J9" s="460">
        <v>11</v>
      </c>
    </row>
    <row customHeight="1" ht="11.549999999999999">
      <c r="A10" s="507"/>
      <c r="B10" s="507"/>
      <c r="C10" s="462"/>
      <c r="D10" s="1479" t="s">
        <v>88</v>
      </c>
      <c r="E10" s="1481" t="s">
        <v>302</v>
      </c>
      <c r="F10" s="1481" t="s">
        <v>303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ИМУП «ПОСЖИЛКОМСЕРВИС»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1854</v>
      </c>
      <c r="F13" s="1526" t="s">
        <v>306</v>
      </c>
      <c r="G13" s="479"/>
      <c r="H13" s="1538"/>
      <c r="J13" s="460">
        <v>19</v>
      </c>
    </row>
    <row customHeight="1" ht="19.95">
      <c r="A14" s="507"/>
      <c r="B14" s="507"/>
      <c r="C14" s="462"/>
      <c r="D14" s="1528" t="s">
        <v>709</v>
      </c>
      <c r="E14" s="1529" t="s">
        <v>1855</v>
      </c>
      <c r="F14" s="1531"/>
      <c r="G14" s="1530" t="s">
        <v>1856</v>
      </c>
      <c r="H14" s="1538"/>
      <c r="J14" s="460">
        <v>19</v>
      </c>
    </row>
    <row customHeight="1" ht="19.95">
      <c r="A15" s="507"/>
      <c r="B15" s="507"/>
      <c r="C15" s="462"/>
      <c r="D15" s="1528" t="s">
        <v>307</v>
      </c>
      <c r="E15" s="1529" t="s">
        <v>1857</v>
      </c>
      <c r="F15" s="1531"/>
      <c r="G15" s="1530" t="s">
        <v>1858</v>
      </c>
      <c r="H15" s="1538"/>
      <c r="J15" s="460">
        <v>19</v>
      </c>
    </row>
    <row customHeight="1" ht="24">
      <c r="A16" s="507"/>
      <c r="B16" s="507"/>
      <c r="C16" s="462"/>
      <c r="D16" s="1528" t="s">
        <v>310</v>
      </c>
      <c r="E16" s="1527" t="s">
        <v>1859</v>
      </c>
      <c r="F16" s="1536"/>
      <c r="G16" s="479" t="s">
        <v>1860</v>
      </c>
      <c r="H16" s="1538"/>
      <c r="J16" s="460">
        <v>23</v>
      </c>
    </row>
    <row customHeight="1" ht="48.29999999999999">
      <c r="A17" s="507"/>
      <c r="B17" s="507"/>
      <c r="C17" s="462"/>
      <c r="D17" s="1525">
        <v>3</v>
      </c>
      <c r="E17" s="1532" t="s">
        <v>1861</v>
      </c>
      <c r="F17" s="1531"/>
      <c r="G17" s="479" t="s">
        <v>1862</v>
      </c>
      <c r="H17" s="1538"/>
      <c r="J17" s="460">
        <v>46</v>
      </c>
    </row>
    <row customHeight="1" ht="48.29999999999999">
      <c r="A18" s="1480">
        <v>1</v>
      </c>
      <c r="B18" s="507"/>
      <c r="C18" s="1482"/>
      <c r="D18" s="1525" t="s">
        <v>91</v>
      </c>
      <c r="E18" s="1532" t="s">
        <v>1863</v>
      </c>
      <c r="F18" s="1531"/>
      <c r="G18" s="479" t="s">
        <v>1862</v>
      </c>
      <c r="H18" s="1538"/>
      <c r="I18" s="857"/>
      <c r="J18" s="460">
        <v>46</v>
      </c>
    </row>
    <row customHeight="1" ht="23.25">
      <c r="A19" s="507"/>
      <c r="B19" s="507"/>
      <c r="C19" s="462"/>
      <c r="D19" s="1525" t="s">
        <v>112</v>
      </c>
      <c r="E19" s="1532" t="s">
        <v>1864</v>
      </c>
      <c r="F19" s="1526" t="s">
        <v>306</v>
      </c>
      <c r="G19" s="2476" t="s">
        <v>1865</v>
      </c>
      <c r="H19" s="480"/>
      <c r="J19" s="460">
        <v>22</v>
      </c>
    </row>
    <row s="1535" customFormat="1" customHeight="1" ht="5.25" hidden="1">
      <c r="A20" s="507"/>
      <c r="B20" s="507"/>
      <c r="C20" s="1534"/>
      <c r="D20" s="1533" t="s">
        <v>1117</v>
      </c>
      <c r="E20" s="1019"/>
      <c r="F20" s="1018"/>
      <c r="G20" s="2477"/>
      <c r="J20" s="1535">
        <v>0</v>
      </c>
    </row>
    <row customHeight="1" ht="15.75">
      <c r="A21" s="507"/>
      <c r="B21" s="507"/>
      <c r="C21" s="462"/>
      <c r="D21" s="472"/>
      <c r="E21" s="420" t="s">
        <v>339</v>
      </c>
      <c r="F21" s="474"/>
      <c r="G21" s="2478"/>
      <c r="H21" s="1538"/>
      <c r="J21" s="460">
        <v>15</v>
      </c>
    </row>
    <row s="506" customFormat="1" customHeight="1" ht="26.25">
      <c r="A22" s="507"/>
      <c r="B22" s="507"/>
      <c r="C22" s="507"/>
      <c r="D22" s="1525" t="s">
        <v>92</v>
      </c>
      <c r="E22" s="479" t="s">
        <v>1866</v>
      </c>
      <c r="F22" s="1531"/>
      <c r="G22" s="479" t="s">
        <v>1867</v>
      </c>
      <c r="H22" s="1537"/>
      <c r="J22" s="506">
        <v>25</v>
      </c>
    </row>
    <row s="506" customFormat="1" customHeight="1" ht="19.95">
      <c r="A23" s="507"/>
      <c r="B23" s="507"/>
      <c r="C23" s="507"/>
      <c r="D23" s="1525" t="s">
        <v>93</v>
      </c>
      <c r="E23" s="1532" t="s">
        <v>1868</v>
      </c>
      <c r="F23" s="1536"/>
      <c r="G23" s="479" t="s">
        <v>1869</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9B783-874D-3F7D-ED38-0.8EE4FD67}"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1870</v>
      </c>
      <c r="G1" s="1636" t="s">
        <v>48</v>
      </c>
      <c r="H1" s="1636" t="s">
        <v>50</v>
      </c>
      <c r="IU1" s="1160" t="s">
        <v>14</v>
      </c>
    </row>
    <row s="1855" customFormat="1" customHeight="1" ht="22.5" hidden="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s="1824" customFormat="1" customHeight="1" ht="21">
      <c r="A8" s="1160"/>
      <c r="B8" s="1165"/>
      <c r="C8" s="1160"/>
      <c r="D8" s="1500"/>
      <c r="E8" s="1553" t="s">
        <v>88</v>
      </c>
      <c r="F8" s="1545" t="s">
        <v>1870</v>
      </c>
      <c r="G8" s="1545" t="s">
        <v>48</v>
      </c>
      <c r="H8" s="1545" t="s">
        <v>50</v>
      </c>
      <c r="I8" s="1545" t="s">
        <v>1871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6E52-348D-CE81-D101-0.7AC97BF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689</v>
      </c>
      <c r="E2" s="1894"/>
      <c r="F2" s="1897" t="str">
        <f>IF(ROIV_INFO_NAME="","",ROIV_INFO_NAME)</f>
        <v>ИМУП «ПОСЖИЛКОМСЕРВИС»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1873</v>
      </c>
      <c r="H9" s="1542" t="s">
        <v>1874</v>
      </c>
      <c r="I9" s="1542" t="s">
        <v>1875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ИМУП «ПОСЖИЛКОМСЕРВИС»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6D66E-BF52-01C7-DD76-0.555FD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689</v>
      </c>
      <c r="E2" s="1909"/>
      <c r="F2" s="1911" t="str">
        <f>IF(ROIV_INFO_NAME="","",ROIV_INFO_NAME)</f>
        <v>ИМУП «ПОСЖИЛКОМСЕРВИС»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s="1824" customFormat="1" customHeight="1" ht="67.2">
      <c r="A8" s="1636"/>
      <c r="B8" s="1371"/>
      <c r="C8" s="1636"/>
      <c r="D8" s="1520"/>
      <c r="E8" s="2483" t="s">
        <v>88</v>
      </c>
      <c r="F8" s="2483" t="s">
        <v>1877</v>
      </c>
      <c r="G8" s="2485" t="s">
        <v>1878</v>
      </c>
      <c r="H8" s="2486"/>
      <c r="I8" s="2487"/>
      <c r="J8" s="2483" t="s">
        <v>1879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1873</v>
      </c>
      <c r="H9" s="1899" t="s">
        <v>1874</v>
      </c>
      <c r="I9" s="1899" t="s">
        <v>1875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ИМУП «ПОСЖИЛКОМСЕРВИС»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F17B-94F7-A4EB-17EE-0.3264F815}"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689</v>
      </c>
      <c r="E2" s="2132">
        <v>1</v>
      </c>
      <c r="F2" s="2308" t="str">
        <f>IF(region_name="","",region_name)</f>
        <v>Ненецкий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1880</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689</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300</v>
      </c>
      <c r="F10" s="2132"/>
      <c r="G10" s="2132"/>
      <c r="H10" s="2132"/>
      <c r="I10" s="2132"/>
      <c r="J10" s="2132"/>
      <c r="K10" s="2132"/>
      <c r="L10" s="2132"/>
      <c r="M10" s="2106"/>
      <c r="N10" s="2483" t="s">
        <v>301</v>
      </c>
      <c r="O10" s="505"/>
      <c r="P10" s="505"/>
      <c r="Q10" s="512">
        <v>14</v>
      </c>
    </row>
    <row s="1824" customFormat="1" customHeight="1" ht="44.25">
      <c r="A11" s="1636"/>
      <c r="B11" s="1371"/>
      <c r="C11" s="1636"/>
      <c r="D11" s="1520"/>
      <c r="E11" s="2497" t="s">
        <v>88</v>
      </c>
      <c r="F11" s="2497" t="s">
        <v>304</v>
      </c>
      <c r="G11" s="2497" t="s">
        <v>1881</v>
      </c>
      <c r="H11" s="2497"/>
      <c r="I11" s="2497" t="s">
        <v>1882</v>
      </c>
      <c r="J11" s="2497"/>
      <c r="K11" s="2497"/>
      <c r="L11" s="2497" t="s">
        <v>1883</v>
      </c>
      <c r="M11" s="2485" t="s">
        <v>1884</v>
      </c>
      <c r="N11" s="2496"/>
      <c r="O11" s="1629"/>
      <c r="P11" s="1629"/>
      <c r="Q11" s="1614">
        <v>42</v>
      </c>
    </row>
    <row s="1824" customFormat="1" customHeight="1" ht="29.25">
      <c r="A12" s="1160"/>
      <c r="B12" s="1165"/>
      <c r="C12" s="1160"/>
      <c r="D12" s="1500"/>
      <c r="E12" s="2483"/>
      <c r="F12" s="2497"/>
      <c r="G12" s="1914" t="s">
        <v>1885</v>
      </c>
      <c r="H12" s="1914" t="s">
        <v>308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Ненецкий автономный округ</v>
      </c>
      <c r="G13" s="2492"/>
      <c r="H13" s="2499"/>
      <c r="I13" s="479"/>
      <c r="J13" s="1910">
        <v>1</v>
      </c>
      <c r="K13" s="1923"/>
      <c r="L13" s="1924"/>
      <c r="M13" s="1924"/>
      <c r="N13" s="2493" t="s">
        <v>1886</v>
      </c>
      <c r="O13" s="1540"/>
      <c r="P13" s="516"/>
      <c r="Q13" s="428">
        <v>22</v>
      </c>
    </row>
    <row s="1855" customFormat="1" customHeight="1" ht="23.25">
      <c r="A14" s="2104"/>
      <c r="B14" s="1165"/>
      <c r="C14" s="1165"/>
      <c r="D14" s="806"/>
      <c r="E14" s="2132"/>
      <c r="F14" s="2491"/>
      <c r="G14" s="2492"/>
      <c r="H14" s="2500"/>
      <c r="I14" s="426"/>
      <c r="J14" s="1505"/>
      <c r="K14" s="1505" t="s">
        <v>1880</v>
      </c>
      <c r="L14" s="1548"/>
      <c r="M14" s="1548"/>
      <c r="N14" s="2494"/>
      <c r="O14" s="1540"/>
      <c r="P14" s="516"/>
      <c r="Q14" s="428">
        <v>22</v>
      </c>
    </row>
    <row s="1855" customFormat="1" customHeight="1" ht="23.25">
      <c r="A15" s="2104"/>
      <c r="B15" s="1165"/>
      <c r="C15" s="417"/>
      <c r="D15" s="806"/>
      <c r="E15" s="426"/>
      <c r="F15" s="1505" t="s">
        <v>1872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B2575-9C36-91BF-7DCB-0.5E90B52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300</v>
      </c>
      <c r="E8" s="2214"/>
      <c r="F8" s="2214"/>
      <c r="G8" s="2214"/>
      <c r="H8" s="2214"/>
      <c r="I8" s="2214" t="s">
        <v>301</v>
      </c>
      <c r="M8" s="126">
        <v>14</v>
      </c>
    </row>
    <row customHeight="1" ht="29.25">
      <c r="D9" s="2214" t="s">
        <v>88</v>
      </c>
      <c r="E9" s="2214" t="s">
        <v>1888</v>
      </c>
      <c r="F9" s="2214"/>
      <c r="G9" s="2214"/>
      <c r="H9" s="2214"/>
      <c r="I9" s="2214"/>
      <c r="M9" s="126">
        <v>28</v>
      </c>
    </row>
    <row customHeight="1" ht="24">
      <c r="D10" s="2214"/>
      <c r="E10" s="132" t="s">
        <v>1889</v>
      </c>
      <c r="F10" s="132" t="s">
        <v>1890</v>
      </c>
      <c r="G10" s="132" t="s">
        <v>1891</v>
      </c>
      <c r="H10" s="132" t="s">
        <v>390</v>
      </c>
      <c r="I10" s="2214"/>
      <c r="M10" s="126">
        <v>23</v>
      </c>
    </row>
    <row customHeight="1" ht="12" hidden="1">
      <c r="D11" s="92" t="s">
        <v>110</v>
      </c>
      <c r="E11" s="92" t="s">
        <v>91</v>
      </c>
      <c r="F11" s="92" t="s">
        <v>112</v>
      </c>
      <c r="G11" s="92" t="s">
        <v>92</v>
      </c>
      <c r="H11" s="92" t="s">
        <v>93</v>
      </c>
      <c r="I11" s="92" t="s">
        <v>113</v>
      </c>
      <c r="M11" s="126">
        <v>0</v>
      </c>
    </row>
    <row s="1828" customFormat="1" customHeight="1" ht="26.25">
      <c r="A12" s="150" t="s">
        <v>90</v>
      </c>
      <c r="B12" s="130" t="s">
        <v>22</v>
      </c>
      <c r="C12" s="131"/>
      <c r="D12" s="133" t="s">
        <v>110</v>
      </c>
      <c r="E12" s="386"/>
      <c r="F12" s="386"/>
      <c r="G12" s="1739" t="s">
        <v>22</v>
      </c>
      <c r="H12" s="387"/>
      <c r="I12" s="2174" t="s">
        <v>1892</v>
      </c>
      <c r="K12" s="277"/>
      <c r="L12" s="278"/>
      <c r="M12" s="122">
        <v>25</v>
      </c>
    </row>
    <row customHeight="1" ht="15.75">
      <c r="A13" s="126"/>
      <c r="B13" s="126"/>
      <c r="C13" s="126"/>
      <c r="D13" s="114"/>
      <c r="E13" s="135" t="s">
        <v>468</v>
      </c>
      <c r="F13" s="134"/>
      <c r="G13" s="134"/>
      <c r="H13" s="219"/>
      <c r="I13" s="2176"/>
      <c r="M13" s="126">
        <v>15</v>
      </c>
    </row>
    <row customHeight="1" ht="3">
      <c r="A14" s="126"/>
      <c r="B14" s="126"/>
      <c r="C14" s="126"/>
      <c r="M14" s="126">
        <v>3</v>
      </c>
    </row>
    <row customHeight="1" ht="29.25">
      <c r="E15" s="2501" t="s">
        <v>1893</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26A64-645D-413E-7432-0.73BB496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1894</v>
      </c>
      <c r="E7" s="2503"/>
      <c r="F7" s="272"/>
      <c r="J7" s="74">
        <v>22</v>
      </c>
    </row>
    <row customHeight="1" ht="3">
      <c r="C8" s="97"/>
      <c r="D8" s="75"/>
      <c r="E8" s="75"/>
      <c r="J8" s="74">
        <v>3</v>
      </c>
    </row>
    <row customHeight="1" ht="16.8">
      <c r="C9" s="97"/>
      <c r="D9" s="110" t="s">
        <v>88</v>
      </c>
      <c r="E9" s="265" t="s">
        <v>1895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1896</v>
      </c>
      <c r="J13" s="74">
        <v>12</v>
      </c>
    </row>
    <row customHeight="1" ht="3">
      <c r="J14" s="74">
        <v>3</v>
      </c>
    </row>
    <row customHeight="1" ht="23.25">
      <c r="C15" s="142"/>
      <c r="D15" s="2504" t="s">
        <v>1897</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44AA6-ACDD-8DAB-DA9F-0.321BA61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1898</v>
      </c>
      <c r="E7" s="2105"/>
      <c r="F7" s="272"/>
      <c r="M7" s="74">
        <v>22</v>
      </c>
    </row>
    <row customHeight="1" ht="3">
      <c r="C8" s="97"/>
      <c r="D8" s="75"/>
      <c r="E8" s="75"/>
      <c r="M8" s="74">
        <v>3</v>
      </c>
    </row>
    <row customHeight="1" ht="16.8">
      <c r="C9" s="97"/>
      <c r="D9" s="110" t="s">
        <v>88</v>
      </c>
      <c r="E9" s="113" t="s">
        <v>287</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1896</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390B-03BA-08F4-0307-0.3221C2D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ИМУП «ПОСЖИЛКОМСЕРВИС»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106</v>
      </c>
      <c r="F8" s="2197" t="s">
        <v>124</v>
      </c>
      <c r="G8" s="2198"/>
      <c r="H8" s="2197" t="s">
        <v>88</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customHeight="1" ht="23.25">
      <c r="D9" s="2132"/>
      <c r="E9" s="2132"/>
      <c r="F9" s="2180" t="s">
        <v>89</v>
      </c>
      <c r="G9" s="2180" t="s">
        <v>130</v>
      </c>
      <c r="H9" s="2199"/>
      <c r="I9" s="2200"/>
      <c r="J9" s="2106"/>
      <c r="K9" s="1564"/>
      <c r="L9" s="2132" t="s">
        <v>288</v>
      </c>
      <c r="M9" s="2106"/>
      <c r="N9" s="2197" t="s">
        <v>88</v>
      </c>
      <c r="O9" s="2198"/>
      <c r="P9" s="2132" t="s">
        <v>131</v>
      </c>
      <c r="Q9" s="1561"/>
      <c r="R9" s="2132" t="s">
        <v>288</v>
      </c>
      <c r="S9" s="2106"/>
      <c r="T9" s="2197" t="s">
        <v>88</v>
      </c>
      <c r="U9" s="2198"/>
      <c r="V9" s="2132" t="s">
        <v>131</v>
      </c>
      <c r="W9" s="1561"/>
      <c r="X9" s="2132" t="s">
        <v>288</v>
      </c>
      <c r="Y9" s="2106"/>
      <c r="Z9" s="2197" t="s">
        <v>88</v>
      </c>
      <c r="AA9" s="2198"/>
      <c r="AB9" s="2132" t="s">
        <v>289</v>
      </c>
      <c r="AC9" s="1561"/>
      <c r="AD9" s="2132" t="s">
        <v>288</v>
      </c>
      <c r="AE9" s="2106"/>
      <c r="AF9" s="2197" t="s">
        <v>88</v>
      </c>
      <c r="AG9" s="2198"/>
      <c r="AH9" s="2106" t="s">
        <v>289</v>
      </c>
      <c r="AI9" s="2132"/>
      <c r="AJ9" s="1579"/>
      <c r="BM9" s="298">
        <v>22</v>
      </c>
    </row>
    <row customHeight="1" ht="24">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customHeight="1" ht="15">
      <c r="D11" s="2188" t="s">
        <v>110</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89DBB-5EED-DADB-B9D3-0.90631F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1899</v>
      </c>
      <c r="C2" s="2505"/>
      <c r="D2" s="2505"/>
      <c r="E2" s="273"/>
      <c r="F2" s="94">
        <v>22</v>
      </c>
    </row>
    <row customHeight="1" ht="3">
      <c r="F3" s="94">
        <v>3</v>
      </c>
    </row>
    <row customHeight="1" ht="23.25">
      <c r="B4" s="2619" t="s">
        <v>1900</v>
      </c>
      <c r="C4" s="388" t="s">
        <v>1901</v>
      </c>
      <c r="D4" s="388" t="s">
        <v>1902</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307F2-12A7-F615-ECE8-0.B42B404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1903</v>
      </c>
    </row>
    <row r="4" s="269" customFormat="1" customHeight="1" ht="15">
      <c r="C4" s="1821"/>
      <c r="D4" s="118"/>
      <c r="E4" s="382"/>
    </row>
    <row r="6" s="1820" customFormat="1" customHeight="1" ht="17.25">
      <c r="A6" s="1820" t="s">
        <v>1904</v>
      </c>
    </row>
    <row r="8" s="269" customFormat="1" customHeight="1" ht="17.25">
      <c r="C8" s="1822"/>
      <c r="D8" s="118"/>
      <c r="E8" s="119"/>
    </row>
    <row r="11" s="1820" customFormat="1" customHeight="1" ht="17.25">
      <c r="A11" s="1820" t="s">
        <v>1905</v>
      </c>
    </row>
    <row r="13" s="1824" customFormat="1" customHeight="1" ht="15">
      <c r="A13" s="2222">
        <v>1</v>
      </c>
      <c r="B13" s="1165"/>
      <c r="C13" s="806" t="s">
        <v>689</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1906</v>
      </c>
    </row>
    <row r="19" s="1855" customFormat="1" customHeight="1" ht="15">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689</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689</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689</v>
      </c>
      <c r="L34" s="1734" t="s">
        <v>110</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1910</v>
      </c>
    </row>
    <row customHeight="1" ht="11.25"/>
    <row s="460" customFormat="1" customHeight="1" ht="22.5">
      <c r="A39" s="1796"/>
      <c r="B39" s="462"/>
      <c r="C39" s="864"/>
      <c r="D39" s="445"/>
      <c r="E39" s="865"/>
      <c r="F39" s="1817"/>
      <c r="G39" s="1827"/>
      <c r="H39" s="480"/>
    </row>
    <row customHeight="1" ht="11.25"/>
    <row s="1820" customFormat="1" customHeight="1" ht="11.25">
      <c r="A41" s="1820" t="s">
        <v>1911</v>
      </c>
    </row>
    <row customHeight="1" ht="11.25"/>
    <row s="460" customFormat="1" customHeight="1" ht="22.5">
      <c r="A43" s="462"/>
      <c r="B43" s="462"/>
      <c r="C43" s="462"/>
      <c r="D43" s="445"/>
      <c r="E43" s="865"/>
      <c r="F43" s="866"/>
      <c r="G43" s="1827"/>
      <c r="H43" s="480"/>
    </row>
    <row customHeight="1" ht="11.25"/>
    <row s="1820" customFormat="1" customHeight="1" ht="11.25">
      <c r="A45" s="1820" t="s">
        <v>1912</v>
      </c>
    </row>
    <row customHeight="1" ht="11.25"/>
    <row s="460" customFormat="1" customHeight="1" ht="24">
      <c r="A47" s="2207" t="s">
        <v>313</v>
      </c>
      <c r="B47" s="507"/>
      <c r="C47" s="2218"/>
      <c r="D47" s="450" t="str">
        <f>A47</f>
        <v>5.1</v>
      </c>
      <c r="E47" s="447" t="s">
        <v>314</v>
      </c>
      <c r="F47" s="1981" t="s">
        <v>306</v>
      </c>
      <c r="G47" s="449" t="s">
        <v>315</v>
      </c>
      <c r="H47" s="480"/>
      <c r="I47" s="857"/>
    </row>
    <row s="460" customFormat="1" customHeight="1" ht="22.5">
      <c r="A48" s="2207"/>
      <c r="B48" s="507"/>
      <c r="C48" s="2218"/>
      <c r="D48" s="445" t="str">
        <f>D47&amp;".1"</f>
        <v>5.1.1</v>
      </c>
      <c r="E48" s="444" t="s">
        <v>316</v>
      </c>
      <c r="F48" s="1982" t="s">
        <v>22</v>
      </c>
      <c r="G48" s="479"/>
      <c r="H48" s="480"/>
      <c r="I48" s="857"/>
    </row>
    <row s="460" customFormat="1" customHeight="1" ht="22.5">
      <c r="A49" s="2207"/>
      <c r="B49" s="507"/>
      <c r="C49" s="2218"/>
      <c r="D49" s="445" t="str">
        <f>D47&amp;".2"</f>
        <v>5.1.2</v>
      </c>
      <c r="E49" s="444" t="s">
        <v>317</v>
      </c>
      <c r="F49" s="1737" t="s">
        <v>22</v>
      </c>
      <c r="G49" s="449" t="s">
        <v>318</v>
      </c>
      <c r="H49" s="480"/>
      <c r="I49" s="857"/>
    </row>
    <row s="460" customFormat="1" customHeight="1" ht="22.5">
      <c r="A50" s="2207"/>
      <c r="B50" s="507"/>
      <c r="C50" s="2218"/>
      <c r="D50" s="445" t="str">
        <f>D47&amp;".3"</f>
        <v>5.1.3</v>
      </c>
      <c r="E50" s="444" t="s">
        <v>319</v>
      </c>
      <c r="F50" s="1982" t="s">
        <v>22</v>
      </c>
      <c r="G50" s="479"/>
      <c r="H50" s="480"/>
      <c r="I50" s="857"/>
    </row>
    <row s="460" customFormat="1" customHeight="1" ht="22.5">
      <c r="A51" s="2207"/>
      <c r="B51" s="507"/>
      <c r="C51" s="2218"/>
      <c r="D51" s="445" t="str">
        <f>D47&amp;".4"</f>
        <v>5.1.4</v>
      </c>
      <c r="E51" s="444" t="s">
        <v>320</v>
      </c>
      <c r="F51" s="1982" t="s">
        <v>22</v>
      </c>
      <c r="G51" s="449" t="s">
        <v>321</v>
      </c>
      <c r="H51" s="480"/>
      <c r="I51" s="857"/>
    </row>
    <row r="54" s="1820" customFormat="1" customHeight="1" ht="17.25">
      <c r="A54" s="1820" t="s">
        <v>1913</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392</v>
      </c>
      <c r="Q56" s="521" t="s">
        <v>393</v>
      </c>
      <c r="R56" s="522" t="s">
        <v>394</v>
      </c>
      <c r="S56" s="1641" t="s">
        <v>395</v>
      </c>
      <c r="T56" s="1641"/>
      <c r="U56" s="1641"/>
      <c r="V56" s="1641"/>
    </row>
    <row r="58" s="1820" customFormat="1" customHeight="1" ht="11.25">
      <c r="A58" s="1820" t="s">
        <v>1914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customHeight="1" ht="11.25">
      <c r="A62" s="1820" t="s">
        <v>1915</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1916</v>
      </c>
    </row>
    <row r="68" s="1640" customFormat="1" customHeight="1" ht="14.25">
      <c r="A68" s="348"/>
      <c r="B68" s="1165"/>
      <c r="C68" s="381"/>
      <c r="D68" s="1815"/>
      <c r="E68" s="891"/>
      <c r="F68" s="1830"/>
      <c r="G68" s="94"/>
      <c r="I68" s="1629"/>
      <c r="J68" s="1629"/>
    </row>
    <row r="70" s="1820" customFormat="1" customHeight="1" ht="11.25">
      <c r="A70" s="1820" t="s">
        <v>1917</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1918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1919</v>
      </c>
    </row>
    <row r="75" s="1820" customFormat="1" customHeight="1" ht="11.25">
      <c r="A75" s="1820" t="s">
        <v>1920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1918</v>
      </c>
    </row>
    <row r="79" s="1820" customFormat="1" customHeight="1" ht="11.25">
      <c r="A79" s="1820" t="s">
        <v>1921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1926</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1930</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1932</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1933</v>
      </c>
    </row>
    <row r="139" s="1855" customFormat="1" customHeight="1" ht="45">
      <c r="A139" s="1811"/>
      <c r="B139" s="1165"/>
      <c r="C139" s="417"/>
      <c r="D139" s="94"/>
      <c r="E139" s="2577"/>
      <c r="F139" s="2113" t="s">
        <v>110</v>
      </c>
      <c r="G139" s="2580" t="s">
        <v>22</v>
      </c>
      <c r="H139" s="294"/>
      <c r="I139" s="642" t="s">
        <v>110</v>
      </c>
      <c r="J139" s="1812" t="s">
        <v>1934</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s="1855" customFormat="1" customHeight="1" ht="11.25">
      <c r="A140" s="1811"/>
      <c r="B140" s="1165"/>
      <c r="C140" s="417"/>
      <c r="D140" s="94"/>
      <c r="E140" s="2578"/>
      <c r="F140" s="2113"/>
      <c r="G140" s="2580"/>
      <c r="H140" s="2132"/>
      <c r="I140" s="2520" t="s">
        <v>1023</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1023</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1937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110</v>
      </c>
      <c r="N154" s="2509" t="str">
        <f>IF(Z154="","",INDEX(TERRITORY_MR_LIST,MATCH(Z154,TERRITORY_LIST_ID,0)))</f>
        <v/>
      </c>
      <c r="O154" s="2190" t="s">
        <v>66</v>
      </c>
      <c r="P154" s="2113"/>
      <c r="Q154" s="2113" t="s">
        <v>110</v>
      </c>
      <c r="R154" s="2507" t="s">
        <v>22</v>
      </c>
      <c r="S154" s="2112" t="s">
        <v>66</v>
      </c>
      <c r="T154" s="1816"/>
      <c r="U154" s="1816" t="s">
        <v>110</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110</v>
      </c>
      <c r="N160" s="2509" t="str">
        <f>IF(Z160="","",INDEX(TERRITORY_MR_LIST,MATCH(Z160,TERRITORY_LIST_ID,0)))</f>
        <v/>
      </c>
      <c r="O160" s="2190" t="s">
        <v>66</v>
      </c>
      <c r="P160" s="2113"/>
      <c r="Q160" s="2113" t="s">
        <v>110</v>
      </c>
      <c r="R160" s="2507" t="s">
        <v>22</v>
      </c>
      <c r="S160" s="2112" t="s">
        <v>66</v>
      </c>
      <c r="T160" s="1816"/>
      <c r="U160" s="1816" t="s">
        <v>110</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66</v>
      </c>
      <c r="P165" s="2113"/>
      <c r="Q165" s="2113" t="s">
        <v>110</v>
      </c>
      <c r="R165" s="2507" t="s">
        <v>22</v>
      </c>
      <c r="S165" s="2112" t="s">
        <v>66</v>
      </c>
      <c r="T165" s="1816"/>
      <c r="U165" s="1816" t="s">
        <v>110</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22</v>
      </c>
      <c r="S169" s="2112" t="s">
        <v>66</v>
      </c>
      <c r="T169" s="1816"/>
      <c r="U169" s="1816" t="s">
        <v>110</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110</v>
      </c>
      <c r="N176" s="2509" t="str">
        <f>IF(Z176="","",INDEX(TERRITORY_MR_LIST,MATCH(Z176,TERRITORY_LIST_ID,0)))</f>
        <v/>
      </c>
      <c r="O176" s="2190" t="s">
        <v>66</v>
      </c>
      <c r="P176" s="2113"/>
      <c r="Q176" s="2113" t="s">
        <v>110</v>
      </c>
      <c r="R176" s="2507" t="s">
        <v>22</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110</v>
      </c>
      <c r="N182" s="2509" t="str">
        <f>IF(Z182="","",INDEX(TERRITORY_MR_LIST,MATCH(Z182,TERRITORY_LIST_ID,0)))</f>
        <v/>
      </c>
      <c r="O182" s="2190" t="s">
        <v>66</v>
      </c>
      <c r="P182" s="2113"/>
      <c r="Q182" s="2113" t="s">
        <v>110</v>
      </c>
      <c r="R182" s="2507" t="s">
        <v>22</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66</v>
      </c>
      <c r="P187" s="2113"/>
      <c r="Q187" s="2113" t="s">
        <v>110</v>
      </c>
      <c r="R187" s="2507" t="s">
        <v>22</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22</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1939</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110</v>
      </c>
      <c r="P202" s="2522"/>
      <c r="Q202" s="1585"/>
      <c r="R202" s="2190" t="s">
        <v>66</v>
      </c>
      <c r="S202" s="2190" t="s">
        <v>66</v>
      </c>
      <c r="T202" s="1860"/>
      <c r="U202" s="2113" t="s">
        <v>110</v>
      </c>
      <c r="V202" s="2529" t="str">
        <f>IF(AK202="","",INDEX(TERRITORY_MR_LIST,MATCH(AK202,TERRITORY_LIST_ID,0)))</f>
        <v/>
      </c>
      <c r="W202" s="1586"/>
      <c r="X202" s="2190" t="s">
        <v>66</v>
      </c>
      <c r="Y202" s="2190" t="s">
        <v>19</v>
      </c>
      <c r="Z202" s="1569"/>
      <c r="AA202" s="2113" t="s">
        <v>110</v>
      </c>
      <c r="AB202" s="2531"/>
      <c r="AC202" s="1587"/>
      <c r="AD202" s="2190" t="s">
        <v>66</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47B9-5F5B-2FBE-623F-0.84EC05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1943</v>
      </c>
      <c r="B1" s="851"/>
      <c r="C1" s="987" t="s">
        <v>1944</v>
      </c>
      <c r="D1" s="985" t="s">
        <v>808</v>
      </c>
      <c r="E1" s="985" t="s">
        <v>854</v>
      </c>
      <c r="F1" s="985" t="s">
        <v>907</v>
      </c>
      <c r="G1" s="985" t="s">
        <v>894</v>
      </c>
      <c r="H1" s="985" t="s">
        <v>1618</v>
      </c>
    </row>
    <row customHeight="1" ht="9">
      <c r="A2" s="988" t="s">
        <v>1945</v>
      </c>
      <c r="B2" s="988"/>
      <c r="C2" s="989" t="str">
        <f>INDEX(TEMPLATE_NUMBER_FORM_LIST,MATCH(TEMPLATE_SPHERE,TEMPLATE_SPHERE_LIST,0))</f>
        <v>16</v>
      </c>
      <c r="D2" s="988" t="s">
        <v>1468</v>
      </c>
      <c r="E2" s="988" t="s">
        <v>151</v>
      </c>
      <c r="F2" s="990" t="s">
        <v>151</v>
      </c>
      <c r="G2" s="988" t="s">
        <v>151</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1947</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1948</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1949</v>
      </c>
    </row>
    <row customHeight="1" ht="117">
      <c r="A5" s="851" t="s">
        <v>1950</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1952</v>
      </c>
    </row>
    <row customHeight="1" ht="90">
      <c r="A6" s="851" t="s">
        <v>1953</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1954</v>
      </c>
      <c r="B7" s="851" t="s">
        <v>112</v>
      </c>
      <c r="C7" s="989" t="str">
        <f>IF(TEMPLATE_SPHERE="HEAT",D7,E7)</f>
        <v>Форма 11. Информация о расходах на капитальный и текущий ремонт основных средств</v>
      </c>
      <c r="D7" s="851" t="s">
        <v>1955</v>
      </c>
      <c r="E7" s="851" t="s">
        <v>1956</v>
      </c>
      <c r="F7" s="991"/>
      <c r="G7" s="991"/>
      <c r="H7" s="991"/>
    </row>
    <row customHeight="1" ht="108">
      <c r="A8" s="851" t="s">
        <v>1957</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1157</v>
      </c>
      <c r="E8" s="851" t="s">
        <v>1958</v>
      </c>
      <c r="F8" s="991"/>
      <c r="G8" s="991"/>
      <c r="H8" s="991"/>
    </row>
    <row customHeight="1" ht="99">
      <c r="A9" s="851" t="s">
        <v>1959</v>
      </c>
      <c r="B9" s="851"/>
      <c r="C9" s="851" t="s">
        <v>1960</v>
      </c>
      <c r="D9" s="851"/>
      <c r="E9" s="851"/>
      <c r="F9" s="991"/>
      <c r="G9" s="991"/>
      <c r="H9" s="991"/>
    </row>
    <row customHeight="1" ht="126">
      <c r="A10" s="851" t="s">
        <v>1961</v>
      </c>
      <c r="B10" s="851"/>
      <c r="C10" s="851" t="s">
        <v>1962</v>
      </c>
      <c r="D10" s="851"/>
      <c r="E10" s="851"/>
      <c r="F10" s="991"/>
      <c r="G10" s="991"/>
      <c r="H10" s="991"/>
    </row>
    <row customHeight="1" ht="108">
      <c r="A11" s="851" t="s">
        <v>1963</v>
      </c>
      <c r="B11" s="851"/>
      <c r="C11" s="851" t="s">
        <v>1964</v>
      </c>
      <c r="D11" s="851"/>
      <c r="E11" s="851"/>
      <c r="F11" s="991"/>
      <c r="G11" s="991"/>
      <c r="H11" s="991"/>
    </row>
    <row customHeight="1" ht="54">
      <c r="A12" s="851" t="s">
        <v>1965</v>
      </c>
      <c r="B12" s="851"/>
      <c r="C12" s="851" t="s">
        <v>1966</v>
      </c>
      <c r="D12" s="851"/>
      <c r="E12" s="851"/>
      <c r="F12" s="991"/>
      <c r="G12" s="991"/>
      <c r="H12" s="991"/>
    </row>
    <row customHeight="1" ht="45">
      <c r="A13" s="851" t="s">
        <v>1967</v>
      </c>
      <c r="B13" s="851"/>
      <c r="C13" s="851" t="s">
        <v>1968</v>
      </c>
      <c r="D13" s="851"/>
      <c r="E13" s="851"/>
      <c r="F13" s="991"/>
      <c r="G13" s="991"/>
      <c r="H13" s="991"/>
    </row>
    <row customHeight="1" ht="117">
      <c r="A14" s="851" t="s">
        <v>1969</v>
      </c>
      <c r="B14" s="851"/>
      <c r="C14" s="851" t="s">
        <v>1970</v>
      </c>
      <c r="D14" s="851"/>
      <c r="E14" s="851"/>
      <c r="F14" s="991"/>
      <c r="G14" s="991"/>
      <c r="H14" s="991"/>
    </row>
    <row customHeight="1" ht="117">
      <c r="A15" s="851" t="s">
        <v>1971</v>
      </c>
      <c r="B15" s="851"/>
      <c r="C15" s="851" t="s">
        <v>1972</v>
      </c>
      <c r="D15" s="851"/>
      <c r="E15" s="851"/>
      <c r="F15" s="991"/>
      <c r="G15" s="991"/>
      <c r="H15" s="991"/>
    </row>
    <row customHeight="1" ht="63">
      <c r="A16" s="851" t="s">
        <v>1973</v>
      </c>
      <c r="B16" s="851"/>
      <c r="C16" s="851" t="s">
        <v>1974</v>
      </c>
      <c r="D16" s="851"/>
      <c r="E16" s="851"/>
      <c r="F16" s="991"/>
      <c r="G16" s="991"/>
      <c r="H16" s="991"/>
    </row>
    <row customHeight="1" ht="54">
      <c r="A17" s="851" t="s">
        <v>1975</v>
      </c>
      <c r="B17" s="851"/>
      <c r="C17" s="989" t="s">
        <v>1976</v>
      </c>
      <c r="D17" s="851"/>
      <c r="E17" s="851"/>
      <c r="F17" s="991"/>
      <c r="G17" s="991"/>
      <c r="H17" s="991"/>
    </row>
    <row customHeight="1" ht="27">
      <c r="A18" s="851" t="s">
        <v>1977</v>
      </c>
      <c r="B18" s="851"/>
      <c r="C18" s="989" t="s">
        <v>1978</v>
      </c>
      <c r="D18" s="851"/>
      <c r="E18" s="851"/>
      <c r="F18" s="991"/>
      <c r="G18" s="991"/>
      <c r="H18" s="991"/>
    </row>
    <row customHeight="1" ht="54">
      <c r="A19" s="851" t="s">
        <v>1979</v>
      </c>
      <c r="B19" s="851"/>
      <c r="C19" s="989" t="s">
        <v>1980</v>
      </c>
      <c r="D19" s="851"/>
      <c r="E19" s="851"/>
      <c r="F19" s="991"/>
      <c r="G19" s="991"/>
      <c r="H19" s="991"/>
    </row>
    <row customHeight="1" ht="36">
      <c r="A20" s="851" t="s">
        <v>1981</v>
      </c>
      <c r="B20" s="851"/>
      <c r="C20" s="989" t="s">
        <v>1982</v>
      </c>
      <c r="D20" s="851"/>
      <c r="E20" s="851"/>
      <c r="F20" s="991"/>
      <c r="G20" s="991"/>
      <c r="H20" s="991"/>
    </row>
    <row customHeight="1" ht="36">
      <c r="A21" s="851" t="s">
        <v>1983</v>
      </c>
      <c r="B21" s="851"/>
      <c r="C21" s="989" t="s">
        <v>1984</v>
      </c>
      <c r="D21" s="851"/>
      <c r="E21" s="851"/>
      <c r="F21" s="991"/>
      <c r="G21" s="991"/>
      <c r="H21" s="991"/>
    </row>
    <row customHeight="1" ht="27">
      <c r="A22" s="851" t="s">
        <v>1985</v>
      </c>
      <c r="B22" s="851"/>
      <c r="C22" s="989" t="s">
        <v>1986</v>
      </c>
      <c r="D22" s="851"/>
      <c r="E22" s="851"/>
      <c r="F22" s="991"/>
      <c r="G22" s="991"/>
      <c r="H22" s="991"/>
    </row>
    <row customHeight="1" ht="36">
      <c r="A23" s="851" t="s">
        <v>1987</v>
      </c>
      <c r="B23" s="851"/>
      <c r="C23" s="989" t="s">
        <v>1988</v>
      </c>
      <c r="D23" s="851"/>
      <c r="E23" s="851"/>
      <c r="F23" s="991"/>
      <c r="G23" s="991"/>
      <c r="H23" s="991"/>
    </row>
    <row customHeight="1" ht="28.5">
      <c r="A24" s="851" t="s">
        <v>1989</v>
      </c>
      <c r="B24" s="851"/>
      <c r="C24" s="989" t="s">
        <v>1990</v>
      </c>
      <c r="D24" s="851"/>
      <c r="E24" s="851"/>
      <c r="F24" s="991"/>
      <c r="G24" s="991"/>
      <c r="H24" s="991"/>
    </row>
    <row customHeight="1" ht="36">
      <c r="A25" s="851" t="s">
        <v>1991</v>
      </c>
      <c r="B25" s="851"/>
      <c r="C25" s="989" t="s">
        <v>1992</v>
      </c>
      <c r="D25" s="851"/>
      <c r="E25" s="851"/>
      <c r="F25" s="991"/>
      <c r="G25" s="991"/>
      <c r="H25" s="991"/>
    </row>
    <row customHeight="1" ht="27">
      <c r="A26" s="851" t="s">
        <v>1993</v>
      </c>
      <c r="B26" s="851"/>
      <c r="C26" s="989" t="s">
        <v>1994</v>
      </c>
      <c r="D26" s="851"/>
      <c r="E26" s="851"/>
      <c r="F26" s="991"/>
      <c r="G26" s="991"/>
      <c r="H26" s="991"/>
    </row>
    <row customHeight="1" ht="36">
      <c r="A27" s="851" t="s">
        <v>1995</v>
      </c>
      <c r="B27" s="851"/>
      <c r="C27" s="989" t="s">
        <v>1996</v>
      </c>
      <c r="D27" s="851"/>
      <c r="E27" s="851"/>
      <c r="F27" s="991"/>
      <c r="G27" s="991"/>
      <c r="H27" s="991"/>
    </row>
    <row customHeight="1" ht="28.5">
      <c r="A28" s="851" t="s">
        <v>1997</v>
      </c>
      <c r="B28" s="851"/>
      <c r="C28" s="989" t="s">
        <v>1998</v>
      </c>
      <c r="D28" s="851"/>
      <c r="E28" s="851"/>
      <c r="F28" s="991"/>
      <c r="G28" s="991"/>
      <c r="H28" s="991"/>
    </row>
    <row customHeight="1" ht="126">
      <c r="A29" s="851" t="s">
        <v>1999</v>
      </c>
      <c r="B29" s="851" t="s">
        <v>1570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2001</v>
      </c>
    </row>
    <row customHeight="1" ht="36">
      <c r="A30" s="851" t="s">
        <v>2002</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2004</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2005</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2006</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2008</v>
      </c>
    </row>
    <row customHeight="1" ht="9">
      <c r="A33" s="851"/>
      <c r="B33" s="851"/>
      <c r="C33" s="989"/>
      <c r="D33" s="851"/>
      <c r="E33" s="851"/>
      <c r="F33" s="991"/>
      <c r="G33" s="991"/>
      <c r="H33" s="991"/>
    </row>
    <row customHeight="1" ht="9">
      <c r="A34" s="851"/>
      <c r="B34" s="851" t="s">
        <v>1506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389DB4-1799-6C71-61BB-0.F5A847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2009</v>
      </c>
      <c r="D1" s="903"/>
      <c r="E1" s="903"/>
      <c r="F1" s="903"/>
      <c r="G1" s="903"/>
      <c r="H1" s="903" t="s">
        <v>2010</v>
      </c>
      <c r="I1" s="903"/>
      <c r="J1" s="903"/>
      <c r="K1" s="903"/>
      <c r="L1" s="903"/>
      <c r="M1" s="903" t="s">
        <v>2011</v>
      </c>
      <c r="N1" s="903" t="s">
        <v>2012</v>
      </c>
      <c r="O1" s="2597" t="s">
        <v>2013</v>
      </c>
      <c r="P1" s="2597"/>
      <c r="Q1" s="2597"/>
      <c r="R1" s="2597"/>
      <c r="S1" s="2597"/>
      <c r="T1" s="2597" t="s">
        <v>2011</v>
      </c>
      <c r="U1" s="2597"/>
      <c r="V1" s="2597"/>
      <c r="W1" s="2597"/>
      <c r="X1" s="2597"/>
      <c r="Y1" s="1004"/>
      <c r="Z1" s="2597" t="s">
        <v>2014</v>
      </c>
      <c r="AA1" s="2597"/>
      <c r="AB1" s="2597"/>
      <c r="AC1" s="2597"/>
      <c r="AD1" s="2597"/>
    </row>
    <row customHeight="1" ht="18">
      <c r="A2" s="851"/>
      <c r="B2" s="851"/>
      <c r="C2" s="846" t="s">
        <v>808</v>
      </c>
      <c r="D2" s="846" t="s">
        <v>854</v>
      </c>
      <c r="E2" s="846" t="s">
        <v>907</v>
      </c>
      <c r="F2" s="846" t="s">
        <v>894</v>
      </c>
      <c r="G2" s="846" t="s">
        <v>1618</v>
      </c>
      <c r="H2" s="848"/>
      <c r="I2" s="848"/>
      <c r="J2" s="848"/>
      <c r="K2" s="848"/>
      <c r="L2" s="848"/>
      <c r="M2" s="848"/>
      <c r="N2" s="848"/>
      <c r="O2" s="846" t="s">
        <v>808</v>
      </c>
      <c r="P2" s="846" t="s">
        <v>854</v>
      </c>
      <c r="Q2" s="846" t="s">
        <v>894</v>
      </c>
      <c r="R2" s="846" t="s">
        <v>907</v>
      </c>
      <c r="S2" s="846" t="s">
        <v>1618</v>
      </c>
      <c r="T2" s="846" t="s">
        <v>808</v>
      </c>
      <c r="U2" s="846" t="s">
        <v>854</v>
      </c>
      <c r="V2" s="846" t="s">
        <v>894</v>
      </c>
      <c r="W2" s="846" t="s">
        <v>907</v>
      </c>
      <c r="X2" s="846" t="s">
        <v>1618</v>
      </c>
      <c r="Y2" s="846"/>
      <c r="Z2" s="846" t="s">
        <v>808</v>
      </c>
      <c r="AA2" s="855" t="s">
        <v>854</v>
      </c>
      <c r="AB2" s="846" t="s">
        <v>894</v>
      </c>
      <c r="AC2" s="846" t="s">
        <v>907</v>
      </c>
      <c r="AD2" s="846" t="s">
        <v>1618</v>
      </c>
    </row>
    <row customHeight="1" ht="162">
      <c r="A3" s="850" t="s">
        <v>27</v>
      </c>
      <c r="B3" s="850"/>
      <c r="C3" s="2601" t="s">
        <v>2015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2016</v>
      </c>
      <c r="AA3" s="848" t="s">
        <v>2017</v>
      </c>
      <c r="AB3" s="851" t="s">
        <v>2018</v>
      </c>
      <c r="AC3" s="851" t="s">
        <v>2019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1557</v>
      </c>
      <c r="D11" s="2604" t="s">
        <v>1553</v>
      </c>
      <c r="E11" s="2604" t="s">
        <v>1650</v>
      </c>
      <c r="F11" s="2604" t="s">
        <v>2020</v>
      </c>
      <c r="G11" s="2604"/>
      <c r="H11" s="903" t="s">
        <v>2021</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2022</v>
      </c>
      <c r="U11" s="848" t="s">
        <v>2023</v>
      </c>
      <c r="V11" s="848"/>
      <c r="W11" s="848"/>
      <c r="X11" s="848"/>
      <c r="Y11" s="1005"/>
      <c r="Z11" s="851" t="s">
        <v>2024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2025</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2026</v>
      </c>
      <c r="U12" s="848" t="s">
        <v>2027</v>
      </c>
      <c r="V12" s="848"/>
      <c r="W12" s="848"/>
      <c r="X12" s="848"/>
      <c r="Y12" s="1005"/>
      <c r="Z12" s="851" t="s">
        <v>2028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2029</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2030</v>
      </c>
      <c r="U13" s="849" t="s">
        <v>2031</v>
      </c>
      <c r="V13" s="849"/>
      <c r="W13" s="849"/>
      <c r="X13" s="848"/>
      <c r="Y13" s="1005"/>
      <c r="Z13" s="851" t="s">
        <v>2032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2034</v>
      </c>
      <c r="AA14" s="854" t="s">
        <v>2034</v>
      </c>
      <c r="AB14" s="851"/>
      <c r="AC14" s="851"/>
      <c r="AD14" s="851"/>
    </row>
    <row customHeight="1" ht="108">
      <c r="A15" s="2598"/>
      <c r="B15" s="904">
        <v>5</v>
      </c>
      <c r="C15" s="2605"/>
      <c r="D15" s="2605"/>
      <c r="E15" s="2605"/>
      <c r="F15" s="2605"/>
      <c r="G15" s="2605"/>
      <c r="H15" s="2599" t="s">
        <v>2035</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2021</v>
      </c>
      <c r="D18" s="972" t="s">
        <v>2021</v>
      </c>
      <c r="E18" s="848" t="s">
        <v>2021</v>
      </c>
      <c r="F18" s="848" t="s">
        <v>2021</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2038</v>
      </c>
      <c r="U18" s="851" t="s">
        <v>2039</v>
      </c>
      <c r="V18" s="851" t="s">
        <v>2040</v>
      </c>
      <c r="W18" s="851" t="s">
        <v>2041</v>
      </c>
      <c r="X18" s="848"/>
      <c r="Y18" s="1005"/>
      <c r="Z18" s="851" t="s">
        <v>2042</v>
      </c>
      <c r="AA18" s="854" t="s">
        <v>2043</v>
      </c>
      <c r="AB18" s="854" t="s">
        <v>2043</v>
      </c>
      <c r="AC18" s="854" t="s">
        <v>2043</v>
      </c>
      <c r="AD18" s="851"/>
    </row>
    <row customHeight="1" ht="36">
      <c r="A19" s="850"/>
      <c r="B19" s="904">
        <v>2</v>
      </c>
      <c r="C19" s="848" t="s">
        <v>2025</v>
      </c>
      <c r="D19" s="972" t="s">
        <v>2025</v>
      </c>
      <c r="E19" s="848" t="s">
        <v>2025</v>
      </c>
      <c r="F19" s="848" t="s">
        <v>2025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2044</v>
      </c>
      <c r="U19" s="851" t="s">
        <v>2045</v>
      </c>
      <c r="V19" s="851" t="s">
        <v>2046</v>
      </c>
      <c r="W19" s="851" t="s">
        <v>2047</v>
      </c>
      <c r="X19" s="848"/>
      <c r="Y19" s="1005"/>
      <c r="Z19" s="851" t="s">
        <v>2048</v>
      </c>
      <c r="AA19" s="854" t="s">
        <v>2048</v>
      </c>
      <c r="AB19" s="854" t="s">
        <v>2048</v>
      </c>
      <c r="AC19" s="854" t="s">
        <v>2048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709</v>
      </c>
      <c r="P20" s="962" t="s">
        <v>709</v>
      </c>
      <c r="Q20" s="962" t="s">
        <v>709</v>
      </c>
      <c r="R20" s="962" t="s">
        <v>709</v>
      </c>
      <c r="S20" s="962"/>
      <c r="T20" s="969" t="s">
        <v>2049</v>
      </c>
      <c r="U20" s="851" t="s">
        <v>2050</v>
      </c>
      <c r="V20" s="851" t="s">
        <v>2051</v>
      </c>
      <c r="W20" s="851" t="s">
        <v>2052</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307</v>
      </c>
      <c r="P21" s="962"/>
      <c r="Q21" s="962"/>
      <c r="R21" s="962"/>
      <c r="S21" s="962"/>
      <c r="T21" s="969" t="s">
        <v>2053</v>
      </c>
      <c r="U21" s="851"/>
      <c r="V21" s="851"/>
      <c r="W21" s="851"/>
      <c r="X21" s="848"/>
      <c r="Y21" s="1005"/>
      <c r="Z21" s="851" t="s">
        <v>2054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307</v>
      </c>
      <c r="R22" s="962"/>
      <c r="S22" s="962"/>
      <c r="T22" s="969"/>
      <c r="U22" s="851"/>
      <c r="V22" s="851" t="s">
        <v>2055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310</v>
      </c>
      <c r="R23" s="962"/>
      <c r="S23" s="962"/>
      <c r="T23" s="969"/>
      <c r="U23" s="851"/>
      <c r="V23" s="851" t="s">
        <v>2056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2057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2058</v>
      </c>
      <c r="U25" s="851" t="s">
        <v>2058</v>
      </c>
      <c r="V25" s="851" t="s">
        <v>2058</v>
      </c>
      <c r="W25" s="851" t="s">
        <v>2058</v>
      </c>
      <c r="X25" s="848"/>
      <c r="Y25" s="1005"/>
      <c r="Z25" s="851"/>
      <c r="AA25" s="854"/>
      <c r="AB25" s="851"/>
      <c r="AC25" s="851"/>
      <c r="AD25" s="851"/>
    </row>
    <row customHeight="1" ht="18">
      <c r="A26" s="850"/>
      <c r="B26" s="904">
        <v>9</v>
      </c>
      <c r="C26" s="848" t="s">
        <v>652</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725</v>
      </c>
      <c r="P26" s="962" t="s">
        <v>719</v>
      </c>
      <c r="Q26" s="962" t="s">
        <v>2059</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2060</v>
      </c>
      <c r="V26" s="969" t="s">
        <v>2060</v>
      </c>
      <c r="W26" s="969" t="s">
        <v>2060</v>
      </c>
      <c r="X26" s="848"/>
      <c r="Y26" s="1005"/>
      <c r="Z26" s="851"/>
      <c r="AA26" s="854"/>
      <c r="AB26" s="851"/>
      <c r="AC26" s="851"/>
      <c r="AD26" s="851"/>
    </row>
    <row customHeight="1" ht="18">
      <c r="A27" s="850"/>
      <c r="B27" s="904">
        <v>10</v>
      </c>
      <c r="C27" s="848" t="s">
        <v>656</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727</v>
      </c>
      <c r="P27" s="962" t="s">
        <v>721</v>
      </c>
      <c r="Q27" s="962" t="s">
        <v>2061</v>
      </c>
      <c r="R27" s="962" t="s">
        <v>721</v>
      </c>
      <c r="S27" s="962"/>
      <c r="T27" s="969" t="s">
        <v>2062</v>
      </c>
      <c r="U27" s="969" t="s">
        <v>2062</v>
      </c>
      <c r="V27" s="969" t="s">
        <v>2062</v>
      </c>
      <c r="W27" s="969" t="s">
        <v>2062</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729</v>
      </c>
      <c r="P28" s="962"/>
      <c r="Q28" s="962"/>
      <c r="R28" s="962"/>
      <c r="S28" s="962"/>
      <c r="T28" s="969" t="s">
        <v>2063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2064</v>
      </c>
      <c r="V29" s="851"/>
      <c r="W29" s="851" t="s">
        <v>2064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738</v>
      </c>
      <c r="P30" s="962" t="s">
        <v>729</v>
      </c>
      <c r="Q30" s="962" t="s">
        <v>738</v>
      </c>
      <c r="R30" s="962" t="s">
        <v>729</v>
      </c>
      <c r="S30" s="962"/>
      <c r="T30" s="969" t="s">
        <v>2065</v>
      </c>
      <c r="U30" s="851" t="s">
        <v>2065</v>
      </c>
      <c r="V30" s="851" t="s">
        <v>2065</v>
      </c>
      <c r="W30" s="851" t="s">
        <v>2065</v>
      </c>
      <c r="X30" s="848"/>
      <c r="Y30" s="1005"/>
      <c r="Z30" s="851"/>
      <c r="AA30" s="854" t="s">
        <v>2066</v>
      </c>
      <c r="AB30" s="854" t="s">
        <v>2066</v>
      </c>
      <c r="AC30" s="854" t="s">
        <v>2066</v>
      </c>
      <c r="AD30" s="851"/>
    </row>
    <row customHeight="1" ht="18">
      <c r="A31" s="850"/>
      <c r="B31" s="904">
        <v>14</v>
      </c>
      <c r="C31" s="848" t="s">
        <v>2067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2068</v>
      </c>
      <c r="P31" s="962" t="s">
        <v>732</v>
      </c>
      <c r="Q31" s="962" t="s">
        <v>2068</v>
      </c>
      <c r="R31" s="962" t="s">
        <v>732</v>
      </c>
      <c r="S31" s="962"/>
      <c r="T31" s="970" t="s">
        <v>2069</v>
      </c>
      <c r="U31" s="851" t="s">
        <v>2069</v>
      </c>
      <c r="V31" s="851" t="s">
        <v>2069</v>
      </c>
      <c r="W31" s="851" t="s">
        <v>2069</v>
      </c>
      <c r="X31" s="848"/>
      <c r="Y31" s="1005"/>
      <c r="Z31" s="851"/>
      <c r="AA31" s="854"/>
      <c r="AB31" s="854"/>
      <c r="AC31" s="854"/>
      <c r="AD31" s="851"/>
    </row>
    <row customHeight="1" ht="36">
      <c r="A32" s="850"/>
      <c r="B32" s="904">
        <v>15</v>
      </c>
      <c r="C32" s="848" t="s">
        <v>2070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2071</v>
      </c>
      <c r="P32" s="962" t="s">
        <v>734</v>
      </c>
      <c r="Q32" s="962" t="s">
        <v>2071</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2072</v>
      </c>
      <c r="V32" s="851" t="s">
        <v>2072</v>
      </c>
      <c r="W32" s="851" t="s">
        <v>2072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2073</v>
      </c>
      <c r="V33" s="851" t="s">
        <v>2073</v>
      </c>
      <c r="W33" s="851" t="s">
        <v>2074</v>
      </c>
      <c r="X33" s="848"/>
      <c r="Y33" s="1005"/>
      <c r="Z33" s="851"/>
      <c r="AA33" s="854" t="s">
        <v>2075</v>
      </c>
      <c r="AB33" s="854" t="s">
        <v>2075</v>
      </c>
      <c r="AC33" s="854" t="s">
        <v>2075</v>
      </c>
      <c r="AD33" s="851"/>
    </row>
    <row customHeight="1" ht="27">
      <c r="A34" s="850"/>
      <c r="B34" s="904">
        <v>17</v>
      </c>
      <c r="C34" s="848" t="s">
        <v>2076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2077</v>
      </c>
      <c r="P34" s="962" t="s">
        <v>2059</v>
      </c>
      <c r="Q34" s="962" t="s">
        <v>2077</v>
      </c>
      <c r="R34" s="962" t="s">
        <v>2059</v>
      </c>
      <c r="S34" s="962"/>
      <c r="T34" s="971" t="s">
        <v>2078</v>
      </c>
      <c r="U34" s="851" t="s">
        <v>2078</v>
      </c>
      <c r="V34" s="851" t="s">
        <v>2078</v>
      </c>
      <c r="W34" s="851" t="s">
        <v>2079</v>
      </c>
      <c r="X34" s="848"/>
      <c r="Y34" s="1005"/>
      <c r="Z34" s="851"/>
      <c r="AA34" s="854"/>
      <c r="AB34" s="851"/>
      <c r="AC34" s="851"/>
      <c r="AD34" s="851"/>
    </row>
    <row customHeight="1" ht="45">
      <c r="A35" s="850"/>
      <c r="B35" s="904">
        <v>18</v>
      </c>
      <c r="C35" s="848" t="s">
        <v>2080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2081</v>
      </c>
      <c r="P35" s="962" t="s">
        <v>2061</v>
      </c>
      <c r="Q35" s="962" t="s">
        <v>2081</v>
      </c>
      <c r="R35" s="962" t="s">
        <v>2061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2082</v>
      </c>
      <c r="V35" s="851" t="s">
        <v>2082</v>
      </c>
      <c r="W35" s="851" t="s">
        <v>2082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2083</v>
      </c>
      <c r="U36" s="851" t="s">
        <v>2083</v>
      </c>
      <c r="V36" s="851" t="s">
        <v>2083</v>
      </c>
      <c r="W36" s="851" t="s">
        <v>2083</v>
      </c>
      <c r="X36" s="848"/>
      <c r="Y36" s="1005"/>
      <c r="Z36" s="851"/>
      <c r="AA36" s="854"/>
      <c r="AB36" s="851"/>
      <c r="AC36" s="851"/>
      <c r="AD36" s="851"/>
    </row>
    <row customHeight="1" ht="18">
      <c r="A37" s="850"/>
      <c r="B37" s="904">
        <v>20</v>
      </c>
      <c r="C37" s="848" t="s">
        <v>2084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2085</v>
      </c>
      <c r="P37" s="962" t="s">
        <v>2068</v>
      </c>
      <c r="Q37" s="962" t="s">
        <v>2085</v>
      </c>
      <c r="R37" s="962" t="s">
        <v>2068</v>
      </c>
      <c r="S37" s="962"/>
      <c r="T37" s="969" t="s">
        <v>2086</v>
      </c>
      <c r="U37" s="851" t="s">
        <v>2086</v>
      </c>
      <c r="V37" s="851" t="s">
        <v>2086</v>
      </c>
      <c r="W37" s="851" t="s">
        <v>2086</v>
      </c>
      <c r="X37" s="848"/>
      <c r="Y37" s="1005"/>
      <c r="Z37" s="851"/>
      <c r="AA37" s="854"/>
      <c r="AB37" s="851"/>
      <c r="AC37" s="851"/>
      <c r="AD37" s="851"/>
    </row>
    <row customHeight="1" ht="18">
      <c r="A38" s="850"/>
      <c r="B38" s="904">
        <v>21</v>
      </c>
      <c r="C38" s="848" t="s">
        <v>2087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2088</v>
      </c>
      <c r="P38" s="962" t="s">
        <v>2071</v>
      </c>
      <c r="Q38" s="962" t="s">
        <v>2088</v>
      </c>
      <c r="R38" s="962" t="s">
        <v>2071</v>
      </c>
      <c r="S38" s="962"/>
      <c r="T38" s="969" t="s">
        <v>2089</v>
      </c>
      <c r="U38" s="851" t="s">
        <v>2089</v>
      </c>
      <c r="V38" s="851" t="s">
        <v>2089</v>
      </c>
      <c r="W38" s="851" t="s">
        <v>2089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746</v>
      </c>
      <c r="P39" s="962" t="s">
        <v>740</v>
      </c>
      <c r="Q39" s="962" t="s">
        <v>746</v>
      </c>
      <c r="R39" s="962" t="s">
        <v>740</v>
      </c>
      <c r="S39" s="962"/>
      <c r="T39" s="969" t="s">
        <v>2090</v>
      </c>
      <c r="U39" s="851" t="s">
        <v>2091</v>
      </c>
      <c r="V39" s="851" t="s">
        <v>2092</v>
      </c>
      <c r="W39" s="851" t="s">
        <v>2093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2094</v>
      </c>
      <c r="P40" s="962" t="s">
        <v>742</v>
      </c>
      <c r="Q40" s="962" t="s">
        <v>2094</v>
      </c>
      <c r="R40" s="962" t="s">
        <v>742</v>
      </c>
      <c r="S40" s="962"/>
      <c r="T40" s="848" t="s">
        <v>2095</v>
      </c>
      <c r="U40" s="848" t="s">
        <v>2095</v>
      </c>
      <c r="V40" s="848" t="s">
        <v>2095</v>
      </c>
      <c r="W40" s="848" t="s">
        <v>2095</v>
      </c>
      <c r="X40" s="848"/>
      <c r="Y40" s="1005"/>
      <c r="Z40" s="851" t="s">
        <v>2096</v>
      </c>
      <c r="AA40" s="854" t="s">
        <v>2096</v>
      </c>
      <c r="AB40" s="854" t="s">
        <v>2096</v>
      </c>
      <c r="AC40" s="854" t="s">
        <v>2096</v>
      </c>
      <c r="AD40" s="851"/>
    </row>
    <row customHeight="1" ht="27">
      <c r="A41" s="850"/>
      <c r="B41" s="904">
        <v>24</v>
      </c>
      <c r="C41" s="848" t="s">
        <v>2097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2098</v>
      </c>
      <c r="P41" s="962" t="s">
        <v>2085</v>
      </c>
      <c r="Q41" s="962" t="s">
        <v>2098</v>
      </c>
      <c r="R41" s="962" t="s">
        <v>2085</v>
      </c>
      <c r="S41" s="962"/>
      <c r="T41" s="848" t="s">
        <v>2099</v>
      </c>
      <c r="U41" s="848" t="s">
        <v>2099</v>
      </c>
      <c r="V41" s="848" t="s">
        <v>2099</v>
      </c>
      <c r="W41" s="848" t="s">
        <v>2099</v>
      </c>
      <c r="X41" s="848"/>
      <c r="Y41" s="1005"/>
      <c r="Z41" s="851" t="s">
        <v>2100</v>
      </c>
      <c r="AA41" s="851" t="s">
        <v>2100</v>
      </c>
      <c r="AB41" s="851" t="s">
        <v>2100</v>
      </c>
      <c r="AC41" s="851" t="s">
        <v>2100</v>
      </c>
      <c r="AD41" s="851"/>
    </row>
    <row customHeight="1" ht="27">
      <c r="A42" s="850"/>
      <c r="B42" s="904">
        <v>25</v>
      </c>
      <c r="C42" s="848" t="s">
        <v>2101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2102</v>
      </c>
      <c r="P42" s="962" t="s">
        <v>2088</v>
      </c>
      <c r="Q42" s="962" t="s">
        <v>2102</v>
      </c>
      <c r="R42" s="962" t="s">
        <v>2088</v>
      </c>
      <c r="S42" s="962"/>
      <c r="T42" s="848" t="s">
        <v>2103</v>
      </c>
      <c r="U42" s="848" t="s">
        <v>2103</v>
      </c>
      <c r="V42" s="848" t="s">
        <v>2103</v>
      </c>
      <c r="W42" s="848" t="s">
        <v>2103</v>
      </c>
      <c r="X42" s="848"/>
      <c r="Y42" s="1005"/>
      <c r="Z42" s="851" t="s">
        <v>2104</v>
      </c>
      <c r="AA42" s="851" t="s">
        <v>2104</v>
      </c>
      <c r="AB42" s="851" t="s">
        <v>2104</v>
      </c>
      <c r="AC42" s="851" t="s">
        <v>2104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2105</v>
      </c>
      <c r="P43" s="962" t="s">
        <v>746</v>
      </c>
      <c r="Q43" s="962" t="s">
        <v>2105</v>
      </c>
      <c r="R43" s="962" t="s">
        <v>746</v>
      </c>
      <c r="S43" s="962"/>
      <c r="T43" s="848" t="s">
        <v>2106</v>
      </c>
      <c r="U43" s="848" t="s">
        <v>2106</v>
      </c>
      <c r="V43" s="848" t="s">
        <v>2106</v>
      </c>
      <c r="W43" s="848" t="s">
        <v>2106</v>
      </c>
      <c r="X43" s="848"/>
      <c r="Y43" s="1005"/>
      <c r="Z43" s="851" t="s">
        <v>2107</v>
      </c>
      <c r="AA43" s="851" t="s">
        <v>2107</v>
      </c>
      <c r="AB43" s="851" t="s">
        <v>2107</v>
      </c>
      <c r="AC43" s="851" t="s">
        <v>2107</v>
      </c>
      <c r="AD43" s="851"/>
    </row>
    <row customHeight="1" ht="27">
      <c r="A44" s="850"/>
      <c r="B44" s="904">
        <v>27</v>
      </c>
      <c r="C44" s="848" t="s">
        <v>2108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2109</v>
      </c>
      <c r="P44" s="962" t="s">
        <v>2110</v>
      </c>
      <c r="Q44" s="962" t="s">
        <v>2109</v>
      </c>
      <c r="R44" s="962" t="s">
        <v>2110</v>
      </c>
      <c r="S44" s="962"/>
      <c r="T44" s="848" t="s">
        <v>2099</v>
      </c>
      <c r="U44" s="848" t="s">
        <v>2099</v>
      </c>
      <c r="V44" s="848" t="s">
        <v>2099</v>
      </c>
      <c r="W44" s="848" t="s">
        <v>2099</v>
      </c>
      <c r="X44" s="848"/>
      <c r="Y44" s="1005"/>
      <c r="Z44" s="851" t="s">
        <v>2111</v>
      </c>
      <c r="AA44" s="851" t="s">
        <v>2111</v>
      </c>
      <c r="AB44" s="851" t="s">
        <v>2111</v>
      </c>
      <c r="AC44" s="851" t="s">
        <v>2111</v>
      </c>
      <c r="AD44" s="851"/>
    </row>
    <row customHeight="1" ht="27">
      <c r="A45" s="850"/>
      <c r="B45" s="904">
        <v>28</v>
      </c>
      <c r="C45" s="848" t="s">
        <v>2112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2113</v>
      </c>
      <c r="P45" s="962" t="s">
        <v>2114</v>
      </c>
      <c r="Q45" s="962" t="s">
        <v>2113</v>
      </c>
      <c r="R45" s="962" t="s">
        <v>2114</v>
      </c>
      <c r="S45" s="962"/>
      <c r="T45" s="848" t="s">
        <v>2103</v>
      </c>
      <c r="U45" s="848" t="s">
        <v>2103</v>
      </c>
      <c r="V45" s="848" t="s">
        <v>2103</v>
      </c>
      <c r="W45" s="848" t="s">
        <v>2103</v>
      </c>
      <c r="X45" s="848"/>
      <c r="Y45" s="1005"/>
      <c r="Z45" s="851" t="s">
        <v>2115</v>
      </c>
      <c r="AA45" s="851" t="s">
        <v>2115</v>
      </c>
      <c r="AB45" s="851" t="s">
        <v>2115</v>
      </c>
      <c r="AC45" s="851" t="s">
        <v>2115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2116</v>
      </c>
      <c r="P46" s="962" t="s">
        <v>2094</v>
      </c>
      <c r="Q46" s="962" t="s">
        <v>2116</v>
      </c>
      <c r="R46" s="962" t="s">
        <v>2094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2117</v>
      </c>
      <c r="V46" s="848" t="s">
        <v>2117</v>
      </c>
      <c r="W46" s="848" t="s">
        <v>2117</v>
      </c>
      <c r="X46" s="848"/>
      <c r="Y46" s="1005"/>
      <c r="Z46" s="851" t="s">
        <v>2118</v>
      </c>
      <c r="AA46" s="851" t="s">
        <v>2119</v>
      </c>
      <c r="AB46" s="851" t="s">
        <v>2119</v>
      </c>
      <c r="AC46" s="851" t="s">
        <v>2119</v>
      </c>
      <c r="AD46" s="851"/>
    </row>
    <row customHeight="1" ht="54">
      <c r="A47" s="850"/>
      <c r="B47" s="904">
        <v>30</v>
      </c>
      <c r="C47" s="848" t="s">
        <v>2120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2121</v>
      </c>
      <c r="P47" s="962" t="s">
        <v>2098</v>
      </c>
      <c r="Q47" s="962" t="s">
        <v>2121</v>
      </c>
      <c r="R47" s="962" t="s">
        <v>2098</v>
      </c>
      <c r="S47" s="962"/>
      <c r="T47" s="848" t="s">
        <v>2122</v>
      </c>
      <c r="U47" s="848" t="s">
        <v>2122</v>
      </c>
      <c r="V47" s="848" t="s">
        <v>2122</v>
      </c>
      <c r="W47" s="848" t="s">
        <v>2122</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2105</v>
      </c>
      <c r="Q48" s="962" t="s">
        <v>2123</v>
      </c>
      <c r="R48" s="962" t="s">
        <v>2105</v>
      </c>
      <c r="S48" s="962"/>
      <c r="T48" s="848"/>
      <c r="U48" s="848" t="s">
        <v>2124</v>
      </c>
      <c r="V48" s="848" t="s">
        <v>2125</v>
      </c>
      <c r="W48" s="848" t="s">
        <v>2125</v>
      </c>
      <c r="X48" s="848"/>
      <c r="Y48" s="1005"/>
      <c r="Z48" s="851"/>
      <c r="AA48" s="854" t="s">
        <v>2119</v>
      </c>
      <c r="AB48" s="854" t="s">
        <v>2119</v>
      </c>
      <c r="AC48" s="854" t="s">
        <v>2119</v>
      </c>
      <c r="AD48" s="851"/>
    </row>
    <row customHeight="1" ht="54">
      <c r="A49" s="850"/>
      <c r="B49" s="904">
        <v>32</v>
      </c>
      <c r="C49" s="848" t="s">
        <v>2126</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2109</v>
      </c>
      <c r="Q49" s="962" t="s">
        <v>2127</v>
      </c>
      <c r="R49" s="962" t="s">
        <v>2109</v>
      </c>
      <c r="S49" s="962"/>
      <c r="T49" s="848"/>
      <c r="U49" s="848" t="s">
        <v>2122</v>
      </c>
      <c r="V49" s="848" t="s">
        <v>2122</v>
      </c>
      <c r="W49" s="848" t="s">
        <v>2122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2123</v>
      </c>
      <c r="P50" s="962" t="s">
        <v>2116</v>
      </c>
      <c r="Q50" s="962" t="s">
        <v>2128</v>
      </c>
      <c r="R50" s="962" t="s">
        <v>2116</v>
      </c>
      <c r="S50" s="962"/>
      <c r="T50" s="848" t="s">
        <v>2129</v>
      </c>
      <c r="U50" s="848" t="s">
        <v>2130</v>
      </c>
      <c r="V50" s="848" t="s">
        <v>2131</v>
      </c>
      <c r="W50" s="848" t="s">
        <v>2132</v>
      </c>
      <c r="X50" s="848"/>
      <c r="Y50" s="1005"/>
      <c r="Z50" s="851" t="s">
        <v>2133</v>
      </c>
      <c r="AA50" s="854" t="s">
        <v>2134</v>
      </c>
      <c r="AB50" s="854" t="s">
        <v>2134</v>
      </c>
      <c r="AC50" s="854" t="s">
        <v>2134</v>
      </c>
      <c r="AD50" s="851"/>
    </row>
    <row customHeight="1" ht="27">
      <c r="A51" s="850"/>
      <c r="B51" s="904">
        <v>34</v>
      </c>
      <c r="C51" s="848" t="s">
        <v>2135</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2136</v>
      </c>
      <c r="U51" s="848"/>
      <c r="V51" s="848"/>
      <c r="W51" s="848"/>
      <c r="X51" s="848"/>
      <c r="Y51" s="1005"/>
      <c r="Z51" s="851"/>
      <c r="AA51" s="854"/>
      <c r="AB51" s="854"/>
      <c r="AC51" s="854"/>
      <c r="AD51" s="851"/>
    </row>
    <row customHeight="1" ht="36">
      <c r="A52" s="850"/>
      <c r="B52" s="904">
        <v>35</v>
      </c>
      <c r="C52" s="848" t="s">
        <v>2029</v>
      </c>
      <c r="D52" s="972" t="s">
        <v>2029</v>
      </c>
      <c r="E52" s="848" t="s">
        <v>2029</v>
      </c>
      <c r="F52" s="848" t="s">
        <v>2029</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2137</v>
      </c>
      <c r="U52" s="848" t="s">
        <v>2138</v>
      </c>
      <c r="V52" s="848" t="s">
        <v>2139</v>
      </c>
      <c r="W52" s="848" t="s">
        <v>2140</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2141</v>
      </c>
      <c r="U53" s="848" t="s">
        <v>2141</v>
      </c>
      <c r="V53" s="848" t="s">
        <v>2141</v>
      </c>
      <c r="W53" s="848" t="s">
        <v>2141</v>
      </c>
      <c r="X53" s="848"/>
      <c r="Y53" s="1005"/>
      <c r="Z53" s="851"/>
      <c r="AA53" s="854"/>
      <c r="AB53" s="851"/>
      <c r="AC53" s="851"/>
      <c r="AD53" s="851"/>
    </row>
    <row customHeight="1" ht="18">
      <c r="A54" s="850"/>
      <c r="B54" s="904">
        <v>37</v>
      </c>
      <c r="C54" s="848" t="s">
        <v>2035</v>
      </c>
      <c r="D54" s="972" t="s">
        <v>2035</v>
      </c>
      <c r="E54" s="848" t="s">
        <v>2035</v>
      </c>
      <c r="F54" s="848" t="s">
        <v>2035</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91</v>
      </c>
      <c r="Q54" s="962" t="s">
        <v>91</v>
      </c>
      <c r="R54" s="962" t="s">
        <v>91</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2142</v>
      </c>
      <c r="V55" s="848" t="s">
        <v>2142</v>
      </c>
      <c r="W55" s="848" t="s">
        <v>2142</v>
      </c>
      <c r="X55" s="848"/>
      <c r="Y55" s="1005"/>
      <c r="Z55" s="851" t="s">
        <v>2143</v>
      </c>
      <c r="AA55" s="851" t="s">
        <v>2143</v>
      </c>
      <c r="AB55" s="851" t="s">
        <v>2143</v>
      </c>
      <c r="AC55" s="851" t="s">
        <v>2143</v>
      </c>
      <c r="AD55" s="851"/>
    </row>
    <row customHeight="1" ht="27">
      <c r="A56" s="850"/>
      <c r="B56" s="904">
        <v>39</v>
      </c>
      <c r="C56" s="848" t="s">
        <v>1023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2144</v>
      </c>
      <c r="V56" s="848" t="s">
        <v>2144</v>
      </c>
      <c r="W56" s="848" t="s">
        <v>2144</v>
      </c>
      <c r="X56" s="848"/>
      <c r="Y56" s="1005"/>
      <c r="Z56" s="851" t="s">
        <v>759</v>
      </c>
      <c r="AA56" s="851" t="s">
        <v>759</v>
      </c>
      <c r="AB56" s="851" t="s">
        <v>759</v>
      </c>
      <c r="AC56" s="851" t="s">
        <v>759</v>
      </c>
      <c r="AD56" s="851"/>
    </row>
    <row customHeight="1" ht="27">
      <c r="A57" s="850"/>
      <c r="B57" s="904">
        <v>40</v>
      </c>
      <c r="C57" s="848" t="s">
        <v>1025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2145</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2146</v>
      </c>
      <c r="V57" s="848" t="s">
        <v>2146</v>
      </c>
      <c r="W57" s="848" t="s">
        <v>2146</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2147</v>
      </c>
      <c r="V58" s="848" t="s">
        <v>2147</v>
      </c>
      <c r="W58" s="848" t="s">
        <v>2147</v>
      </c>
      <c r="X58" s="848"/>
      <c r="Y58" s="1005"/>
      <c r="Z58" s="851"/>
      <c r="AA58" s="854"/>
      <c r="AB58" s="851"/>
      <c r="AC58" s="851"/>
      <c r="AD58" s="851"/>
    </row>
    <row customHeight="1" ht="36">
      <c r="A59" s="850"/>
      <c r="B59" s="904">
        <v>42</v>
      </c>
      <c r="C59" s="848">
        <v>3</v>
      </c>
      <c r="D59" s="972" t="s">
        <v>2135</v>
      </c>
      <c r="E59" s="848" t="s">
        <v>2135</v>
      </c>
      <c r="F59" s="848" t="s">
        <v>2135</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2148</v>
      </c>
      <c r="V59" s="848" t="s">
        <v>2149</v>
      </c>
      <c r="W59" s="848" t="s">
        <v>2150</v>
      </c>
      <c r="X59" s="848"/>
      <c r="Y59" s="1005"/>
      <c r="Z59" s="851"/>
      <c r="AA59" s="854"/>
      <c r="AB59" s="851"/>
      <c r="AC59" s="851"/>
      <c r="AD59" s="851"/>
    </row>
    <row customHeight="1" ht="81">
      <c r="A60" s="850"/>
      <c r="B60" s="904">
        <v>43</v>
      </c>
      <c r="C60" s="848" t="s">
        <v>2151</v>
      </c>
      <c r="D60" s="972" t="s">
        <v>2151</v>
      </c>
      <c r="E60" s="848" t="s">
        <v>2151</v>
      </c>
      <c r="F60" s="848" t="s">
        <v>2151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629</v>
      </c>
      <c r="U60" s="848" t="s">
        <v>629</v>
      </c>
      <c r="V60" s="848" t="s">
        <v>629</v>
      </c>
      <c r="W60" s="848" t="s">
        <v>629</v>
      </c>
      <c r="X60" s="848"/>
      <c r="Y60" s="1005"/>
      <c r="Z60" s="851" t="s">
        <v>2152</v>
      </c>
      <c r="AA60" s="854" t="s">
        <v>2153</v>
      </c>
      <c r="AB60" s="851" t="s">
        <v>2154</v>
      </c>
      <c r="AC60" s="851" t="s">
        <v>2153</v>
      </c>
      <c r="AD60" s="851"/>
    </row>
    <row customHeight="1" ht="9">
      <c r="A61" s="850"/>
      <c r="B61" s="904">
        <v>44</v>
      </c>
      <c r="C61" s="848"/>
      <c r="D61" s="972" t="s">
        <v>2155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2156</v>
      </c>
      <c r="V61" s="848"/>
      <c r="W61" s="848"/>
      <c r="X61" s="848"/>
      <c r="Y61" s="1005"/>
      <c r="Z61" s="851"/>
      <c r="AA61" s="854"/>
      <c r="AB61" s="851"/>
      <c r="AC61" s="851"/>
      <c r="AD61" s="851"/>
    </row>
    <row customHeight="1" ht="9">
      <c r="A62" s="850"/>
      <c r="B62" s="904">
        <v>45</v>
      </c>
      <c r="C62" s="848"/>
      <c r="D62" s="972" t="s">
        <v>2157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2158</v>
      </c>
      <c r="V62" s="848"/>
      <c r="W62" s="848"/>
      <c r="X62" s="848"/>
      <c r="Y62" s="1005"/>
      <c r="Z62" s="851"/>
      <c r="AA62" s="854"/>
      <c r="AB62" s="851"/>
      <c r="AC62" s="851"/>
      <c r="AD62" s="851"/>
    </row>
    <row customHeight="1" ht="18">
      <c r="A63" s="850"/>
      <c r="B63" s="904">
        <v>46</v>
      </c>
      <c r="C63" s="848"/>
      <c r="D63" s="972" t="s">
        <v>2159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2160</v>
      </c>
      <c r="V63" s="848"/>
      <c r="W63" s="848"/>
      <c r="X63" s="848"/>
      <c r="Y63" s="1005"/>
      <c r="Z63" s="851"/>
      <c r="AA63" s="854"/>
      <c r="AB63" s="851"/>
      <c r="AC63" s="851"/>
      <c r="AD63" s="851"/>
    </row>
    <row customHeight="1" ht="18">
      <c r="A64" s="850"/>
      <c r="B64" s="904">
        <v>47</v>
      </c>
      <c r="C64" s="848"/>
      <c r="D64" s="972" t="s">
        <v>2161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2162</v>
      </c>
      <c r="V64" s="848"/>
      <c r="W64" s="848"/>
      <c r="X64" s="848"/>
      <c r="Y64" s="1005"/>
      <c r="Z64" s="851"/>
      <c r="AA64" s="854" t="s">
        <v>2163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2076</v>
      </c>
      <c r="Q65" s="962"/>
      <c r="R65" s="962"/>
      <c r="S65" s="962"/>
      <c r="T65" s="848"/>
      <c r="U65" s="848" t="s">
        <v>2164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2080</v>
      </c>
      <c r="Q66" s="962"/>
      <c r="R66" s="962"/>
      <c r="S66" s="962"/>
      <c r="T66" s="848"/>
      <c r="U66" s="848" t="s">
        <v>2165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2166</v>
      </c>
      <c r="Q67" s="962"/>
      <c r="R67" s="962"/>
      <c r="S67" s="962"/>
      <c r="T67" s="848"/>
      <c r="U67" s="848" t="s">
        <v>2167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2168</v>
      </c>
      <c r="Q68" s="962"/>
      <c r="R68" s="962"/>
      <c r="S68" s="962"/>
      <c r="T68" s="848"/>
      <c r="U68" s="848" t="s">
        <v>2169</v>
      </c>
      <c r="V68" s="848"/>
      <c r="W68" s="848"/>
      <c r="X68" s="848"/>
      <c r="Y68" s="1005"/>
      <c r="Z68" s="851"/>
      <c r="AA68" s="854"/>
      <c r="AB68" s="851"/>
      <c r="AC68" s="851"/>
      <c r="AD68" s="851"/>
    </row>
    <row customHeight="1" ht="9">
      <c r="A69" s="850"/>
      <c r="B69" s="904">
        <v>52</v>
      </c>
      <c r="C69" s="848"/>
      <c r="D69" s="972" t="s">
        <v>2170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2171</v>
      </c>
      <c r="V69" s="848"/>
      <c r="W69" s="848"/>
      <c r="X69" s="848"/>
      <c r="Y69" s="1005"/>
      <c r="Z69" s="851"/>
      <c r="AA69" s="854"/>
      <c r="AB69" s="851"/>
      <c r="AC69" s="851"/>
      <c r="AD69" s="851"/>
    </row>
    <row customHeight="1" ht="27">
      <c r="A70" s="850"/>
      <c r="B70" s="904">
        <v>53</v>
      </c>
      <c r="C70" s="848"/>
      <c r="D70" s="972"/>
      <c r="E70" s="848" t="s">
        <v>2155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2172</v>
      </c>
      <c r="W70" s="848"/>
      <c r="X70" s="848"/>
      <c r="Y70" s="1005"/>
      <c r="Z70" s="851"/>
      <c r="AA70" s="854"/>
      <c r="AB70" s="851"/>
      <c r="AC70" s="851"/>
      <c r="AD70" s="851"/>
    </row>
    <row customHeight="1" ht="36">
      <c r="A71" s="850"/>
      <c r="B71" s="904">
        <v>54</v>
      </c>
      <c r="C71" s="848"/>
      <c r="D71" s="972"/>
      <c r="E71" s="848" t="s">
        <v>2157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2173</v>
      </c>
      <c r="W71" s="848"/>
      <c r="X71" s="848"/>
      <c r="Y71" s="1005"/>
      <c r="Z71" s="851"/>
      <c r="AA71" s="854"/>
      <c r="AB71" s="851"/>
      <c r="AC71" s="851"/>
      <c r="AD71" s="851"/>
    </row>
    <row customHeight="1" ht="27">
      <c r="A72" s="850"/>
      <c r="B72" s="904">
        <v>55</v>
      </c>
      <c r="C72" s="848"/>
      <c r="D72" s="972"/>
      <c r="E72" s="848" t="s">
        <v>2159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2174</v>
      </c>
      <c r="W72" s="848"/>
      <c r="X72" s="848"/>
      <c r="Y72" s="1005"/>
      <c r="Z72" s="851"/>
      <c r="AA72" s="854"/>
      <c r="AB72" s="851"/>
      <c r="AC72" s="851"/>
      <c r="AD72" s="851"/>
    </row>
    <row customHeight="1" ht="36">
      <c r="A73" s="850"/>
      <c r="B73" s="904">
        <v>56</v>
      </c>
      <c r="C73" s="848"/>
      <c r="D73" s="972"/>
      <c r="E73" s="848" t="s">
        <v>2161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2175</v>
      </c>
      <c r="W73" s="848"/>
      <c r="X73" s="848"/>
      <c r="Y73" s="1005"/>
      <c r="Z73" s="851"/>
      <c r="AA73" s="854"/>
      <c r="AB73" s="851"/>
      <c r="AC73" s="851"/>
      <c r="AD73" s="851"/>
    </row>
    <row customHeight="1" ht="18">
      <c r="A74" s="850"/>
      <c r="B74" s="904">
        <v>57</v>
      </c>
      <c r="C74" s="848"/>
      <c r="D74" s="972"/>
      <c r="E74" s="848" t="s">
        <v>2170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2176</v>
      </c>
      <c r="W74" s="848"/>
      <c r="X74" s="848"/>
      <c r="Y74" s="1005"/>
      <c r="Z74" s="851"/>
      <c r="AA74" s="854"/>
      <c r="AB74" s="851"/>
      <c r="AC74" s="851"/>
      <c r="AD74" s="851"/>
    </row>
    <row customHeight="1" ht="18">
      <c r="A75" s="850"/>
      <c r="B75" s="904">
        <v>58</v>
      </c>
      <c r="C75" s="848"/>
      <c r="D75" s="972"/>
      <c r="E75" s="848"/>
      <c r="F75" s="848" t="s">
        <v>2155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2177</v>
      </c>
      <c r="X75" s="848"/>
      <c r="Y75" s="1005"/>
      <c r="Z75" s="851"/>
      <c r="AA75" s="854"/>
      <c r="AB75" s="851"/>
      <c r="AC75" s="851"/>
      <c r="AD75" s="851"/>
    </row>
    <row customHeight="1" ht="36">
      <c r="A76" s="850"/>
      <c r="B76" s="904">
        <v>59</v>
      </c>
      <c r="C76" s="848"/>
      <c r="D76" s="972"/>
      <c r="E76" s="848"/>
      <c r="F76" s="848" t="s">
        <v>2157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2178</v>
      </c>
      <c r="X76" s="848"/>
      <c r="Y76" s="1005"/>
      <c r="Z76" s="851"/>
      <c r="AA76" s="854"/>
      <c r="AB76" s="851"/>
      <c r="AC76" s="851"/>
      <c r="AD76" s="851"/>
    </row>
    <row customHeight="1" ht="18">
      <c r="A77" s="850"/>
      <c r="B77" s="904">
        <v>60</v>
      </c>
      <c r="C77" s="848"/>
      <c r="D77" s="972"/>
      <c r="E77" s="848"/>
      <c r="F77" s="848" t="s">
        <v>2159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2179</v>
      </c>
      <c r="X77" s="848"/>
      <c r="Y77" s="1005"/>
      <c r="Z77" s="851"/>
      <c r="AA77" s="854"/>
      <c r="AB77" s="851"/>
      <c r="AC77" s="851"/>
      <c r="AD77" s="851"/>
    </row>
    <row customHeight="1" ht="72">
      <c r="A78" s="850"/>
      <c r="B78" s="904">
        <v>61</v>
      </c>
      <c r="C78" s="848" t="s">
        <v>2155</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634</v>
      </c>
      <c r="U78" s="848"/>
      <c r="V78" s="848"/>
      <c r="W78" s="848"/>
      <c r="X78" s="848"/>
      <c r="Y78" s="1005"/>
      <c r="Z78" s="851" t="s">
        <v>2180</v>
      </c>
      <c r="AA78" s="854"/>
      <c r="AB78" s="851"/>
      <c r="AC78" s="851"/>
      <c r="AD78" s="851"/>
    </row>
    <row customHeight="1" ht="36">
      <c r="A79" s="850"/>
      <c r="B79" s="904">
        <v>62</v>
      </c>
      <c r="C79" s="848" t="s">
        <v>2157</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2181</v>
      </c>
      <c r="U79" s="848"/>
      <c r="V79" s="848"/>
      <c r="W79" s="848"/>
      <c r="X79" s="848"/>
      <c r="Y79" s="1005"/>
      <c r="Z79" s="851" t="s">
        <v>2182</v>
      </c>
      <c r="AA79" s="854"/>
      <c r="AB79" s="851"/>
      <c r="AC79" s="851"/>
      <c r="AD79" s="851"/>
    </row>
    <row customHeight="1" ht="45">
      <c r="A80" s="850"/>
      <c r="B80" s="904">
        <v>63</v>
      </c>
      <c r="C80" s="848" t="s">
        <v>2159</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2183</v>
      </c>
      <c r="U80" s="848"/>
      <c r="V80" s="848"/>
      <c r="W80" s="848"/>
      <c r="X80" s="848"/>
      <c r="Y80" s="1005"/>
      <c r="Z80" s="851" t="s">
        <v>2184</v>
      </c>
      <c r="AA80" s="854"/>
      <c r="AB80" s="851"/>
      <c r="AC80" s="851"/>
      <c r="AD80" s="851"/>
    </row>
    <row customHeight="1" ht="36">
      <c r="A81" s="850"/>
      <c r="B81" s="904">
        <v>64</v>
      </c>
      <c r="C81" s="848" t="s">
        <v>2161</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2067</v>
      </c>
      <c r="P81" s="962"/>
      <c r="Q81" s="962"/>
      <c r="R81" s="962"/>
      <c r="S81" s="962"/>
      <c r="T81" s="848" t="s">
        <v>2185</v>
      </c>
      <c r="U81" s="848"/>
      <c r="V81" s="848"/>
      <c r="W81" s="848"/>
      <c r="X81" s="848"/>
      <c r="Y81" s="1005"/>
      <c r="Z81" s="851" t="s">
        <v>2186</v>
      </c>
      <c r="AA81" s="854"/>
      <c r="AB81" s="851"/>
      <c r="AC81" s="851"/>
      <c r="AD81" s="851"/>
    </row>
    <row customHeight="1" ht="90">
      <c r="A82" s="850"/>
      <c r="B82" s="904">
        <v>65</v>
      </c>
      <c r="C82" s="848" t="s">
        <v>2170</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2187</v>
      </c>
      <c r="U82" s="848"/>
      <c r="V82" s="848"/>
      <c r="W82" s="848"/>
      <c r="X82" s="848"/>
      <c r="Y82" s="1005"/>
      <c r="Z82" s="851" t="s">
        <v>2188</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2076</v>
      </c>
      <c r="P83" s="962"/>
      <c r="Q83" s="962"/>
      <c r="R83" s="962"/>
      <c r="S83" s="962"/>
      <c r="T83" s="848" t="s">
        <v>2189</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2190</v>
      </c>
      <c r="P84" s="962"/>
      <c r="Q84" s="962"/>
      <c r="R84" s="962"/>
      <c r="S84" s="962"/>
      <c r="T84" s="848" t="s">
        <v>2191</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2080</v>
      </c>
      <c r="P85" s="962"/>
      <c r="Q85" s="962"/>
      <c r="R85" s="962"/>
      <c r="S85" s="962"/>
      <c r="T85" s="848" t="s">
        <v>2192</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2193</v>
      </c>
      <c r="P86" s="962"/>
      <c r="Q86" s="962"/>
      <c r="R86" s="962"/>
      <c r="S86" s="962"/>
      <c r="T86" s="848" t="s">
        <v>2194</v>
      </c>
      <c r="U86" s="848"/>
      <c r="V86" s="848"/>
      <c r="W86" s="848"/>
      <c r="X86" s="848"/>
      <c r="Y86" s="1005"/>
      <c r="Z86" s="851"/>
      <c r="AA86" s="854"/>
      <c r="AB86" s="851"/>
      <c r="AC86" s="851"/>
      <c r="AD86" s="851"/>
    </row>
    <row customHeight="1" ht="36">
      <c r="A87" s="850"/>
      <c r="B87" s="904">
        <v>70</v>
      </c>
      <c r="C87" s="848" t="s">
        <v>2195</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2196</v>
      </c>
      <c r="U87" s="848"/>
      <c r="V87" s="848"/>
      <c r="W87" s="848"/>
      <c r="X87" s="848"/>
      <c r="Y87" s="1005"/>
      <c r="Z87" s="851"/>
      <c r="AA87" s="854"/>
      <c r="AB87" s="851"/>
      <c r="AC87" s="851"/>
      <c r="AD87" s="851"/>
    </row>
    <row customHeight="1" ht="18">
      <c r="A88" s="850"/>
      <c r="B88" s="904">
        <v>71</v>
      </c>
      <c r="C88" s="848" t="s">
        <v>2197</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153</v>
      </c>
      <c r="P88" s="962"/>
      <c r="Q88" s="962"/>
      <c r="R88" s="962"/>
      <c r="S88" s="962"/>
      <c r="T88" s="848" t="s">
        <v>666</v>
      </c>
      <c r="U88" s="848"/>
      <c r="V88" s="848"/>
      <c r="W88" s="848"/>
      <c r="X88" s="848"/>
      <c r="Y88" s="1005"/>
      <c r="Z88" s="851"/>
      <c r="AA88" s="854"/>
      <c r="AB88" s="851"/>
      <c r="AC88" s="851"/>
      <c r="AD88" s="851"/>
    </row>
    <row customHeight="1" ht="18">
      <c r="A89" s="850"/>
      <c r="B89" s="904">
        <v>72</v>
      </c>
      <c r="C89" s="848" t="s">
        <v>2198</v>
      </c>
      <c r="D89" s="972" t="s">
        <v>2195</v>
      </c>
      <c r="E89" s="848" t="s">
        <v>2195</v>
      </c>
      <c r="F89" s="848" t="s">
        <v>2161</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customHeight="1" ht="27">
      <c r="A90" s="850"/>
      <c r="B90" s="904">
        <v>73</v>
      </c>
      <c r="C90" s="848" t="s">
        <v>2199</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155</v>
      </c>
      <c r="P90" s="962"/>
      <c r="Q90" s="962"/>
      <c r="R90" s="962"/>
      <c r="S90" s="962"/>
      <c r="T90" s="848" t="s">
        <v>676</v>
      </c>
      <c r="U90" s="848"/>
      <c r="V90" s="848"/>
      <c r="W90" s="848"/>
      <c r="X90" s="848"/>
      <c r="Y90" s="1005"/>
      <c r="Z90" s="851"/>
      <c r="AA90" s="854"/>
      <c r="AB90" s="851"/>
      <c r="AC90" s="851"/>
      <c r="AD90" s="851"/>
    </row>
    <row customHeight="1" ht="18">
      <c r="A91" s="850"/>
      <c r="B91" s="904">
        <v>74</v>
      </c>
      <c r="C91" s="848"/>
      <c r="D91" s="972" t="s">
        <v>2197</v>
      </c>
      <c r="E91" s="848" t="s">
        <v>2197</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2200</v>
      </c>
      <c r="V91" s="848" t="s">
        <v>2200</v>
      </c>
      <c r="W91" s="848"/>
      <c r="X91" s="848"/>
      <c r="Y91" s="1005"/>
      <c r="Z91" s="851"/>
      <c r="AA91" s="854"/>
      <c r="AB91" s="851"/>
      <c r="AC91" s="851"/>
      <c r="AD91" s="851"/>
    </row>
    <row customHeight="1" ht="27">
      <c r="A92" s="850"/>
      <c r="B92" s="904">
        <v>75</v>
      </c>
      <c r="C92" s="848"/>
      <c r="D92" s="972" t="s">
        <v>2198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2201</v>
      </c>
      <c r="V92" s="848"/>
      <c r="W92" s="848"/>
      <c r="X92" s="848"/>
      <c r="Y92" s="1005"/>
      <c r="Z92" s="851"/>
      <c r="AA92" s="854" t="s">
        <v>2202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2108</v>
      </c>
      <c r="Q93" s="962"/>
      <c r="R93" s="962"/>
      <c r="S93" s="962"/>
      <c r="T93" s="848"/>
      <c r="U93" s="848" t="s">
        <v>2203</v>
      </c>
      <c r="V93" s="848"/>
      <c r="W93" s="848"/>
      <c r="X93" s="848"/>
      <c r="Y93" s="1005"/>
      <c r="Z93" s="851"/>
      <c r="AA93" s="854" t="s">
        <v>2204</v>
      </c>
      <c r="AB93" s="851"/>
      <c r="AC93" s="851"/>
      <c r="AD93" s="851"/>
    </row>
    <row customHeight="1" ht="45">
      <c r="A94" s="850"/>
      <c r="B94" s="904">
        <v>77</v>
      </c>
      <c r="C94" s="848"/>
      <c r="D94" s="972" t="s">
        <v>2199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99</v>
      </c>
      <c r="Q94" s="962"/>
      <c r="R94" s="962"/>
      <c r="S94" s="962"/>
      <c r="T94" s="848"/>
      <c r="U94" s="848" t="s">
        <v>2205</v>
      </c>
      <c r="V94" s="848"/>
      <c r="W94" s="848"/>
      <c r="X94" s="848"/>
      <c r="Y94" s="1005"/>
      <c r="Z94" s="851"/>
      <c r="AA94" s="854" t="s">
        <v>2206</v>
      </c>
      <c r="AB94" s="851"/>
      <c r="AC94" s="851"/>
      <c r="AD94" s="851"/>
    </row>
    <row customHeight="1" ht="99">
      <c r="A95" s="850"/>
      <c r="B95" s="904">
        <v>78</v>
      </c>
      <c r="C95" s="848" t="s">
        <v>2207</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99</v>
      </c>
      <c r="P95" s="962"/>
      <c r="Q95" s="962"/>
      <c r="R95" s="962"/>
      <c r="S95" s="962"/>
      <c r="T95" s="848" t="s">
        <v>2208</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1468</v>
      </c>
      <c r="P96" s="962"/>
      <c r="Q96" s="962"/>
      <c r="R96" s="962"/>
      <c r="S96" s="962"/>
      <c r="T96" s="848" t="s">
        <v>2209</v>
      </c>
      <c r="U96" s="848"/>
      <c r="V96" s="848"/>
      <c r="W96" s="848"/>
      <c r="X96" s="848"/>
      <c r="Y96" s="1005"/>
      <c r="Z96" s="851" t="s">
        <v>2210</v>
      </c>
      <c r="AA96" s="854"/>
      <c r="AB96" s="851"/>
      <c r="AC96" s="851"/>
      <c r="AD96" s="851"/>
    </row>
    <row customHeight="1" ht="63">
      <c r="A97" s="850"/>
      <c r="B97" s="904">
        <v>80</v>
      </c>
      <c r="C97" s="848" t="s">
        <v>2211</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1480</v>
      </c>
      <c r="P97" s="962"/>
      <c r="Q97" s="962"/>
      <c r="R97" s="962"/>
      <c r="S97" s="962"/>
      <c r="T97" s="848" t="s">
        <v>2212</v>
      </c>
      <c r="U97" s="848"/>
      <c r="V97" s="848"/>
      <c r="W97" s="848"/>
      <c r="X97" s="848"/>
      <c r="Y97" s="1005"/>
      <c r="Z97" s="851" t="s">
        <v>2213</v>
      </c>
      <c r="AA97" s="854"/>
      <c r="AB97" s="851"/>
      <c r="AC97" s="851"/>
      <c r="AD97" s="851"/>
    </row>
    <row customHeight="1" ht="63">
      <c r="A98" s="850"/>
      <c r="B98" s="904">
        <v>81</v>
      </c>
      <c r="C98" s="848" t="s">
        <v>2214</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1494</v>
      </c>
      <c r="P98" s="962"/>
      <c r="Q98" s="962"/>
      <c r="R98" s="962"/>
      <c r="S98" s="962"/>
      <c r="T98" s="848" t="s">
        <v>2215</v>
      </c>
      <c r="U98" s="848"/>
      <c r="V98" s="848"/>
      <c r="W98" s="848"/>
      <c r="X98" s="848"/>
      <c r="Y98" s="1005"/>
      <c r="Z98" s="851" t="s">
        <v>2213</v>
      </c>
      <c r="AA98" s="854"/>
      <c r="AB98" s="851"/>
      <c r="AC98" s="851"/>
      <c r="AD98" s="851"/>
    </row>
    <row customHeight="1" ht="90">
      <c r="A99" s="850"/>
      <c r="B99" s="904">
        <v>82</v>
      </c>
      <c r="C99" s="848" t="s">
        <v>2216</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1506</v>
      </c>
      <c r="P99" s="962"/>
      <c r="Q99" s="962"/>
      <c r="R99" s="962"/>
      <c r="S99" s="962"/>
      <c r="T99" s="848" t="s">
        <v>2217</v>
      </c>
      <c r="U99" s="848"/>
      <c r="V99" s="848"/>
      <c r="W99" s="848"/>
      <c r="X99" s="848"/>
      <c r="Y99" s="1005"/>
      <c r="Z99" s="851" t="s">
        <v>631</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2218</v>
      </c>
      <c r="P100" s="962"/>
      <c r="Q100" s="962"/>
      <c r="R100" s="962"/>
      <c r="S100" s="962"/>
      <c r="T100" s="848" t="s">
        <v>2219</v>
      </c>
      <c r="U100" s="848"/>
      <c r="V100" s="848"/>
      <c r="W100" s="848"/>
      <c r="X100" s="848"/>
      <c r="Y100" s="1005"/>
      <c r="Z100" s="851" t="s">
        <v>631</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2220</v>
      </c>
      <c r="P101" s="962"/>
      <c r="Q101" s="962"/>
      <c r="R101" s="962"/>
      <c r="S101" s="962"/>
      <c r="T101" s="848" t="s">
        <v>2221</v>
      </c>
      <c r="U101" s="848"/>
      <c r="V101" s="848"/>
      <c r="W101" s="848"/>
      <c r="X101" s="848"/>
      <c r="Y101" s="1005"/>
      <c r="Z101" s="851" t="s">
        <v>631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1659</v>
      </c>
      <c r="B148" s="850"/>
      <c r="C148" s="848" t="s">
        <v>2222</v>
      </c>
      <c r="D148" s="848" t="s">
        <v>1562</v>
      </c>
      <c r="E148" s="848" t="s">
        <v>1661</v>
      </c>
      <c r="F148" s="848" t="s">
        <v>2223</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0FC83-0413-57D8-7816-0.1FB96D5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2226</v>
      </c>
      <c r="M5" s="2608"/>
      <c r="N5" s="2608"/>
      <c r="O5" s="2608"/>
      <c r="P5" s="2608"/>
      <c r="Q5" s="2608"/>
      <c r="R5" s="2608"/>
      <c r="S5" s="2608"/>
      <c r="T5" s="2608"/>
      <c r="U5" s="2608"/>
      <c r="V5" s="1248"/>
      <c r="AD5" s="1160">
        <v>64</v>
      </c>
    </row>
    <row customHeight="1" ht="14.699999999999998">
      <c r="J6" s="381"/>
      <c r="K6" s="381"/>
      <c r="L6" s="2609" t="str">
        <f>IF(org=0,"Не определено",org)</f>
        <v>ИМУП «ПОСЖИЛКОМСЕРВИС»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300</v>
      </c>
      <c r="M14" s="2132"/>
      <c r="N14" s="2132"/>
      <c r="O14" s="2132"/>
      <c r="P14" s="2132"/>
      <c r="Q14" s="2132"/>
      <c r="R14" s="2132"/>
      <c r="S14" s="2132"/>
      <c r="T14" s="2132"/>
      <c r="U14" s="2132"/>
      <c r="V14" s="2132"/>
      <c r="W14" s="2132"/>
      <c r="X14" s="2132" t="s">
        <v>301</v>
      </c>
      <c r="AD14" s="1160">
        <v>14</v>
      </c>
    </row>
    <row customHeight="1" ht="14.699999999999998">
      <c r="J15" s="381"/>
      <c r="K15" s="381"/>
      <c r="L15" s="2278" t="s">
        <v>88</v>
      </c>
      <c r="M15" s="2214" t="s">
        <v>428</v>
      </c>
      <c r="N15" s="306"/>
      <c r="O15" s="2279" t="s">
        <v>2227</v>
      </c>
      <c r="P15" s="2280"/>
      <c r="Q15" s="2280"/>
      <c r="R15" s="2280"/>
      <c r="S15" s="2280"/>
      <c r="T15" s="2280"/>
      <c r="U15" s="2281"/>
      <c r="V15" s="2282" t="s">
        <v>430</v>
      </c>
      <c r="W15" s="2285" t="s">
        <v>1147</v>
      </c>
      <c r="X15" s="2132"/>
      <c r="AD15" s="1160">
        <v>14</v>
      </c>
    </row>
    <row customHeight="1" ht="35.699999999999996">
      <c r="J16" s="381"/>
      <c r="K16" s="381"/>
      <c r="L16" s="2278"/>
      <c r="M16" s="2214"/>
      <c r="N16" s="1036"/>
      <c r="O16" s="2265" t="s">
        <v>433</v>
      </c>
      <c r="P16" s="2265" t="s">
        <v>434</v>
      </c>
      <c r="Q16" s="2267" t="s">
        <v>435</v>
      </c>
      <c r="R16" s="2268"/>
      <c r="S16" s="2267" t="s">
        <v>449</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2228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2229</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2230</v>
      </c>
      <c r="N35" s="2290"/>
      <c r="O35" s="2290"/>
      <c r="P35" s="2290"/>
      <c r="Q35" s="2290"/>
      <c r="R35" s="2290"/>
      <c r="S35" s="2290"/>
      <c r="T35" s="2290"/>
      <c r="U35" s="2290"/>
      <c r="V35" s="2290"/>
      <c r="W35" s="2290"/>
      <c r="X35" s="2290"/>
      <c r="AD35" s="1160">
        <v>27</v>
      </c>
    </row>
    <row customHeight="1" ht="109.19999999999999">
      <c r="H36" s="542"/>
      <c r="I36" s="1308"/>
      <c r="M36" s="2290" t="s">
        <v>2231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38D94-09A6-77E4-F741-0.5588D8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D414-A053-8CEE-6C36-0.E5FB4F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BFDBA-FC2B-1DD8-3179-0.C29CD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CC22-7DBB-55AD-57C7-0.F9ADB5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E4EDD-5E14-2A92-9255-0.174E6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58A-C3E3-82A7-171C-0.4BC4A8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ИМУП «ПОСЖИЛКОМСЕРВИС»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300</v>
      </c>
      <c r="E8" s="2210"/>
      <c r="F8" s="2210"/>
      <c r="G8" s="2213" t="s">
        <v>301</v>
      </c>
      <c r="J8" s="460">
        <v>11</v>
      </c>
    </row>
    <row customHeight="1" ht="11.549999999999999">
      <c r="A9" s="462"/>
      <c r="B9" s="507"/>
      <c r="C9" s="462"/>
      <c r="D9" s="477" t="s">
        <v>88</v>
      </c>
      <c r="E9" s="451" t="s">
        <v>302</v>
      </c>
      <c r="F9" s="451" t="s">
        <v>303</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304</v>
      </c>
      <c r="F11" s="1016" t="str">
        <f>IF(region_name="","",region_name)</f>
        <v>Ненецкий автономный округ</v>
      </c>
      <c r="G11" s="1017" t="s">
        <v>305</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306</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307</v>
      </c>
      <c r="E14" s="1015" t="s">
        <v>308</v>
      </c>
      <c r="F14" s="1016" t="str">
        <f>IF(inn="","",inn)</f>
        <v>2983013920</v>
      </c>
      <c r="G14" s="1017" t="s">
        <v>309</v>
      </c>
      <c r="H14" s="480"/>
      <c r="J14" s="460">
        <v>0</v>
      </c>
    </row>
    <row customHeight="1" ht="22.5" hidden="1">
      <c r="A15" s="462"/>
      <c r="B15" s="507"/>
      <c r="C15" s="462"/>
      <c r="D15" s="1014" t="s">
        <v>310</v>
      </c>
      <c r="E15" s="1015" t="s">
        <v>311</v>
      </c>
      <c r="F15" s="1016" t="str">
        <f>IF(kpp="","",kpp)</f>
        <v>298301001</v>
      </c>
      <c r="G15" s="1017" t="s">
        <v>312</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313</v>
      </c>
      <c r="B19" s="507"/>
      <c r="C19" s="2218"/>
      <c r="D19" s="450" t="str">
        <f>A19</f>
        <v>5.1</v>
      </c>
      <c r="E19" s="447" t="s">
        <v>314</v>
      </c>
      <c r="F19" s="448" t="s">
        <v>306</v>
      </c>
      <c r="G19" s="449" t="s">
        <v>315</v>
      </c>
      <c r="H19" s="480"/>
      <c r="I19" s="857"/>
      <c r="J19" s="460">
        <v>0</v>
      </c>
    </row>
    <row customHeight="1" ht="24" hidden="1">
      <c r="A20" s="2207"/>
      <c r="B20" s="507"/>
      <c r="C20" s="2218"/>
      <c r="D20" s="445" t="str">
        <f>D19&amp;".1"</f>
        <v>5.1.1</v>
      </c>
      <c r="E20" s="444" t="s">
        <v>316</v>
      </c>
      <c r="F20" s="886" t="s">
        <v>22</v>
      </c>
      <c r="G20" s="479"/>
      <c r="H20" s="480"/>
      <c r="I20" s="857"/>
      <c r="J20" s="460">
        <v>0</v>
      </c>
    </row>
    <row customHeight="1" ht="22.5" hidden="1">
      <c r="A21" s="2207"/>
      <c r="B21" s="507"/>
      <c r="C21" s="2218"/>
      <c r="D21" s="445" t="str">
        <f>D19&amp;".2"</f>
        <v>5.1.2</v>
      </c>
      <c r="E21" s="444" t="s">
        <v>317</v>
      </c>
      <c r="F21" s="1738" t="s">
        <v>22</v>
      </c>
      <c r="G21" s="449" t="s">
        <v>318</v>
      </c>
      <c r="H21" s="480"/>
      <c r="I21" s="857"/>
      <c r="J21" s="460">
        <v>0</v>
      </c>
    </row>
    <row customHeight="1" ht="22.5" hidden="1">
      <c r="A22" s="2207"/>
      <c r="B22" s="507"/>
      <c r="C22" s="2218"/>
      <c r="D22" s="445" t="str">
        <f>D19&amp;".3"</f>
        <v>5.1.3</v>
      </c>
      <c r="E22" s="444" t="s">
        <v>319</v>
      </c>
      <c r="F22" s="886" t="s">
        <v>22</v>
      </c>
      <c r="G22" s="479"/>
      <c r="H22" s="480"/>
      <c r="I22" s="857"/>
      <c r="J22" s="460">
        <v>0</v>
      </c>
    </row>
    <row customHeight="1" ht="22.5" hidden="1">
      <c r="A23" s="2207"/>
      <c r="B23" s="507"/>
      <c r="C23" s="2218"/>
      <c r="D23" s="445" t="str">
        <f>D19&amp;".4"</f>
        <v>5.1.4</v>
      </c>
      <c r="E23" s="444" t="s">
        <v>320</v>
      </c>
      <c r="F23" s="886" t="s">
        <v>22</v>
      </c>
      <c r="G23" s="449" t="s">
        <v>321</v>
      </c>
      <c r="H23" s="480"/>
      <c r="I23" s="857"/>
      <c r="J23" s="460">
        <v>0</v>
      </c>
    </row>
    <row customHeight="1" ht="22.5" hidden="1">
      <c r="A24" s="1983"/>
      <c r="B24" s="507"/>
      <c r="C24" s="497"/>
      <c r="D24" s="472"/>
      <c r="E24" s="1173" t="s">
        <v>322</v>
      </c>
      <c r="F24" s="473"/>
      <c r="G24" s="474"/>
      <c r="H24" s="480"/>
      <c r="I24" s="857"/>
      <c r="J24" s="460">
        <v>0</v>
      </c>
    </row>
    <row s="506" customFormat="1" customHeight="1" ht="24.75" hidden="1">
      <c r="A25" s="462"/>
      <c r="B25" s="507"/>
      <c r="C25" s="507"/>
      <c r="D25" s="1011" t="s">
        <v>90</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306</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338</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338</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339</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340</v>
      </c>
      <c r="H44" s="480"/>
      <c r="J44" s="460">
        <v>22</v>
      </c>
    </row>
    <row customHeight="1" ht="23.25">
      <c r="A45" s="462"/>
      <c r="B45" s="507"/>
      <c r="C45" s="462"/>
      <c r="D45" s="445">
        <f>D44+1</f>
        <v>12</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342</v>
      </c>
      <c r="H46" s="480"/>
      <c r="J46" s="460">
        <v>23</v>
      </c>
    </row>
    <row customHeight="1" ht="24">
      <c r="A47" s="2207"/>
      <c r="B47" s="507"/>
      <c r="C47" s="497"/>
      <c r="D47" s="445" t="str">
        <f>D45&amp;".2"</f>
        <v>12.2</v>
      </c>
      <c r="E47" s="447" t="s">
        <v>343</v>
      </c>
      <c r="F47" s="495"/>
      <c r="G47" s="442" t="s">
        <v>344</v>
      </c>
      <c r="H47" s="480"/>
      <c r="J47" s="460">
        <v>23</v>
      </c>
    </row>
    <row customHeight="1" ht="24">
      <c r="A48" s="2207"/>
      <c r="B48" s="507"/>
      <c r="C48" s="497"/>
      <c r="D48" s="445" t="str">
        <f>D45&amp;".3"</f>
        <v>12.3</v>
      </c>
      <c r="E48" s="447" t="s">
        <v>345</v>
      </c>
      <c r="F48" s="495"/>
      <c r="G48" s="442" t="s">
        <v>346</v>
      </c>
      <c r="H48" s="480"/>
      <c r="J48" s="460">
        <v>23</v>
      </c>
    </row>
    <row customHeight="1" ht="24">
      <c r="A49" s="2207"/>
      <c r="B49" s="507"/>
      <c r="C49" s="497"/>
      <c r="D49" s="445" t="str">
        <f>IF(TEMPLATE_SPHERE="TKO",D45&amp;".0",D45&amp;".4")</f>
        <v>12.4</v>
      </c>
      <c r="E49" s="441" t="s">
        <v>347</v>
      </c>
      <c r="F49" s="1690"/>
      <c r="G49" s="1767" t="s">
        <v>348</v>
      </c>
      <c r="H49" s="480"/>
      <c r="J49" s="460">
        <v>23</v>
      </c>
    </row>
    <row customHeight="1" ht="24">
      <c r="A50" s="462"/>
      <c r="B50" s="507"/>
      <c r="C50" s="462"/>
      <c r="D50" s="472"/>
      <c r="E50" s="420" t="s">
        <v>349</v>
      </c>
      <c r="F50" s="473"/>
      <c r="G50" s="1767" t="s">
        <v>350</v>
      </c>
      <c r="H50" s="481"/>
      <c r="J50" s="460">
        <v>23</v>
      </c>
    </row>
    <row customHeight="1" ht="24">
      <c r="A51" s="863"/>
      <c r="B51" s="507"/>
      <c r="C51" s="497"/>
      <c r="D51" s="445">
        <f>D45+1</f>
        <v>13</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AB191-733C-5E5E-9B16-0.541F7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A3EFB-5CE2-19E1-9C65-0.C65F1B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67E32-66F9-5397-ECE5-0.38768F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6B84D-6FCF-F44C-89DB-0.58E93654}"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2232</v>
      </c>
      <c r="B1" s="2621" t="s">
        <v>2233</v>
      </c>
      <c r="C1" s="2622" t="s">
        <v>2234</v>
      </c>
      <c r="D1" s="2623"/>
      <c r="E1" s="841" t="s">
        <v>2235</v>
      </c>
    </row>
    <row customHeight="1" ht="11.25">
      <c r="A2" s="2624"/>
      <c r="B2" s="770" t="s">
        <v>27</v>
      </c>
      <c r="C2" s="758"/>
      <c r="D2" s="769"/>
      <c r="E2" s="841"/>
    </row>
    <row customHeight="1" ht="11.25">
      <c r="A3" s="2625"/>
      <c r="B3" s="2626" t="s">
        <v>33</v>
      </c>
      <c r="C3" s="758"/>
      <c r="D3" s="769"/>
      <c r="E3" s="841"/>
    </row>
    <row customHeight="1" ht="11.25">
      <c r="A4" s="2627"/>
      <c r="B4" s="771" t="s">
        <v>1659</v>
      </c>
      <c r="C4" s="758"/>
      <c r="D4" s="769"/>
      <c r="E4" s="841"/>
    </row>
    <row customHeight="1" ht="11.25">
      <c r="A5" s="2628"/>
      <c r="B5" s="771" t="s">
        <v>1653</v>
      </c>
      <c r="C5" s="2629" t="s">
        <v>1999</v>
      </c>
      <c r="D5" s="2630" t="s">
        <v>2236</v>
      </c>
      <c r="E5" s="841"/>
    </row>
    <row s="1855" customFormat="1" customHeight="1" ht="11.25">
      <c r="A6" s="2631"/>
      <c r="B6" s="771" t="s">
        <v>1663</v>
      </c>
      <c r="C6" s="758"/>
      <c r="D6" s="769"/>
      <c r="E6" s="841"/>
    </row>
    <row customHeight="1" ht="11.25">
      <c r="A7" s="2632"/>
      <c r="B7" s="771" t="s">
        <v>1671</v>
      </c>
      <c r="C7" s="758"/>
      <c r="D7" s="769"/>
      <c r="E7" s="841"/>
    </row>
    <row customHeight="1" ht="11.25">
      <c r="A8" s="761"/>
      <c r="B8" s="771" t="s">
        <v>1666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89F3B-17A5-974D-6534-0.A922EF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8C77E-3179-09C4-6B2E-0.4F9C9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2796-EC89-2628-FD87-0.23372348}"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2237</v>
      </c>
      <c r="B1" s="73" t="s">
        <v>2238</v>
      </c>
      <c r="C1" s="73" t="s">
        <v>2239</v>
      </c>
      <c r="D1" s="73" t="s">
        <v>2240</v>
      </c>
      <c r="E1" s="73" t="s">
        <v>2241</v>
      </c>
      <c r="F1" s="73" t="s">
        <v>2242</v>
      </c>
      <c r="G1" s="73" t="s">
        <v>2243</v>
      </c>
      <c r="H1" s="73" t="s">
        <v>2244</v>
      </c>
      <c r="I1" s="73" t="s">
        <v>2245</v>
      </c>
    </row>
    <row customHeight="1" ht="11.25">
      <c r="A2" s="1855" t="s">
        <v>2246</v>
      </c>
      <c r="B2" s="1855" t="s">
        <v>16</v>
      </c>
      <c r="C2" s="1855" t="s">
        <v>2247</v>
      </c>
      <c r="D2" s="1855" t="s">
        <v>2248</v>
      </c>
      <c r="E2" s="1855" t="s">
        <v>2249</v>
      </c>
      <c r="F2" s="1855" t="s">
        <v>2250</v>
      </c>
      <c r="G2" s="1855" t="s">
        <v>22</v>
      </c>
      <c r="H2" s="1855" t="s">
        <v>22</v>
      </c>
      <c r="I2" s="1855" t="s">
        <v>808</v>
      </c>
    </row>
    <row customHeight="1" ht="11.25">
      <c r="A3" s="1855" t="s">
        <v>2246</v>
      </c>
      <c r="B3" s="1855" t="s">
        <v>16</v>
      </c>
      <c r="C3" s="1855" t="s">
        <v>2251</v>
      </c>
      <c r="D3" s="1855" t="s">
        <v>2252</v>
      </c>
      <c r="E3" s="1855" t="s">
        <v>2253</v>
      </c>
      <c r="F3" s="1855" t="s">
        <v>51</v>
      </c>
      <c r="G3" s="1855" t="s">
        <v>22</v>
      </c>
      <c r="H3" s="1855" t="s">
        <v>22</v>
      </c>
      <c r="I3" s="1855" t="s">
        <v>808</v>
      </c>
    </row>
    <row customHeight="1" ht="11.25">
      <c r="A4" s="1855" t="s">
        <v>2246</v>
      </c>
      <c r="B4" s="1855" t="s">
        <v>16</v>
      </c>
      <c r="C4" s="1855" t="s">
        <v>2254</v>
      </c>
      <c r="D4" s="1855" t="s">
        <v>2255</v>
      </c>
      <c r="E4" s="1855" t="s">
        <v>2256</v>
      </c>
      <c r="F4" s="1855" t="s">
        <v>51</v>
      </c>
      <c r="G4" s="1855" t="s">
        <v>22</v>
      </c>
      <c r="H4" s="1855" t="s">
        <v>22</v>
      </c>
      <c r="I4" s="1855" t="s">
        <v>808</v>
      </c>
    </row>
    <row customHeight="1" ht="11.25">
      <c r="A5" s="1855" t="s">
        <v>2246</v>
      </c>
      <c r="B5" s="1855" t="s">
        <v>16</v>
      </c>
      <c r="C5" s="1855" t="s">
        <v>13</v>
      </c>
      <c r="D5" s="1855" t="s">
        <v>46</v>
      </c>
      <c r="E5" s="1855" t="s">
        <v>49</v>
      </c>
      <c r="F5" s="1855" t="s">
        <v>51</v>
      </c>
      <c r="G5" s="1855" t="s">
        <v>22</v>
      </c>
      <c r="H5" s="1855" t="s">
        <v>22</v>
      </c>
      <c r="I5" s="1855" t="s">
        <v>808</v>
      </c>
    </row>
    <row customHeight="1" ht="11.25">
      <c r="A6" s="1855" t="s">
        <v>2246</v>
      </c>
      <c r="B6" s="1855" t="s">
        <v>16</v>
      </c>
      <c r="C6" s="1855" t="s">
        <v>2257</v>
      </c>
      <c r="D6" s="1855" t="s">
        <v>2258</v>
      </c>
      <c r="E6" s="1855" t="s">
        <v>2259</v>
      </c>
      <c r="F6" s="1855" t="s">
        <v>51</v>
      </c>
      <c r="G6" s="1855" t="s">
        <v>22</v>
      </c>
      <c r="H6" s="1855" t="s">
        <v>22</v>
      </c>
      <c r="I6" s="1855" t="s">
        <v>808</v>
      </c>
    </row>
    <row customHeight="1" ht="11.25">
      <c r="A7" s="1855" t="s">
        <v>2246</v>
      </c>
      <c r="B7" s="1855" t="s">
        <v>16</v>
      </c>
      <c r="C7" s="1855" t="s">
        <v>2260</v>
      </c>
      <c r="D7" s="1855" t="s">
        <v>2261</v>
      </c>
      <c r="E7" s="1855" t="s">
        <v>2262</v>
      </c>
      <c r="F7" s="1855" t="s">
        <v>51</v>
      </c>
      <c r="G7" s="1855" t="s">
        <v>22</v>
      </c>
      <c r="H7" s="1855" t="s">
        <v>22</v>
      </c>
      <c r="I7" s="1855" t="s">
        <v>808</v>
      </c>
    </row>
    <row customHeight="1" ht="11.25">
      <c r="A8" s="1855" t="s">
        <v>2246</v>
      </c>
      <c r="B8" s="1855" t="s">
        <v>16</v>
      </c>
      <c r="C8" s="1855" t="s">
        <v>2263</v>
      </c>
      <c r="D8" s="1855" t="s">
        <v>2264</v>
      </c>
      <c r="E8" s="1855" t="s">
        <v>2265</v>
      </c>
      <c r="F8" s="1855" t="s">
        <v>51</v>
      </c>
      <c r="G8" s="1855" t="s">
        <v>22</v>
      </c>
      <c r="H8" s="1855" t="s">
        <v>22</v>
      </c>
      <c r="I8" s="1855" t="s">
        <v>808</v>
      </c>
    </row>
    <row customHeight="1" ht="11.25">
      <c r="A9" s="1855" t="s">
        <v>2246</v>
      </c>
      <c r="B9" s="1855" t="s">
        <v>16</v>
      </c>
      <c r="C9" s="1855" t="s">
        <v>2266</v>
      </c>
      <c r="D9" s="1855" t="s">
        <v>2267</v>
      </c>
      <c r="E9" s="1855" t="s">
        <v>2268</v>
      </c>
      <c r="F9" s="1855" t="s">
        <v>51</v>
      </c>
      <c r="G9" s="1855" t="s">
        <v>2269</v>
      </c>
      <c r="H9" s="1855" t="s">
        <v>22</v>
      </c>
      <c r="I9" s="1855" t="s">
        <v>808</v>
      </c>
    </row>
    <row customHeight="1" ht="11.25">
      <c r="A10" s="1855" t="s">
        <v>2246</v>
      </c>
      <c r="B10" s="1855" t="s">
        <v>16</v>
      </c>
      <c r="C10" s="1855" t="s">
        <v>2270</v>
      </c>
      <c r="D10" s="1855" t="s">
        <v>2271</v>
      </c>
      <c r="E10" s="1855" t="s">
        <v>2272</v>
      </c>
      <c r="F10" s="1855" t="s">
        <v>2273</v>
      </c>
      <c r="G10" s="1855" t="s">
        <v>22</v>
      </c>
      <c r="H10" s="1855" t="s">
        <v>22</v>
      </c>
      <c r="I10" s="1855" t="s">
        <v>808</v>
      </c>
    </row>
    <row customHeight="1" ht="11.25">
      <c r="A11" s="1855" t="s">
        <v>2246</v>
      </c>
      <c r="B11" s="1855" t="s">
        <v>16</v>
      </c>
      <c r="C11" s="1855" t="s">
        <v>2274</v>
      </c>
      <c r="D11" s="1855" t="s">
        <v>2275</v>
      </c>
      <c r="E11" s="1855" t="s">
        <v>2276</v>
      </c>
      <c r="F11" s="1855" t="s">
        <v>2277</v>
      </c>
      <c r="G11" s="1855" t="s">
        <v>22</v>
      </c>
      <c r="H11" s="1855" t="s">
        <v>22</v>
      </c>
      <c r="I11" s="1855" t="s">
        <v>808</v>
      </c>
    </row>
    <row customHeight="1" ht="11.25">
      <c r="A12" s="1855" t="s">
        <v>2246</v>
      </c>
      <c r="B12" s="1855" t="s">
        <v>16</v>
      </c>
      <c r="C12" s="1855" t="s">
        <v>2278</v>
      </c>
      <c r="D12" s="1855" t="s">
        <v>2279</v>
      </c>
      <c r="E12" s="1855" t="s">
        <v>2280</v>
      </c>
      <c r="F12" s="1855" t="s">
        <v>51</v>
      </c>
      <c r="G12" s="1855" t="s">
        <v>22</v>
      </c>
      <c r="H12" s="1855" t="s">
        <v>22</v>
      </c>
      <c r="I12" s="1855" t="s">
        <v>808</v>
      </c>
    </row>
    <row customHeight="1" ht="11.25">
      <c r="A13" s="1855" t="s">
        <v>2246</v>
      </c>
      <c r="B13" s="1855" t="s">
        <v>16</v>
      </c>
      <c r="C13" s="1855" t="s">
        <v>2281</v>
      </c>
      <c r="D13" s="1855" t="s">
        <v>2282</v>
      </c>
      <c r="E13" s="1855" t="s">
        <v>2249</v>
      </c>
      <c r="F13" s="1855" t="s">
        <v>2283</v>
      </c>
      <c r="G13" s="1855" t="s">
        <v>2284</v>
      </c>
      <c r="H13" s="1855" t="s">
        <v>22</v>
      </c>
      <c r="I13" s="1855" t="s">
        <v>808</v>
      </c>
    </row>
    <row customHeight="1" ht="11.25">
      <c r="A14" s="1855" t="s">
        <v>2246</v>
      </c>
      <c r="B14" s="1855" t="s">
        <v>16</v>
      </c>
      <c r="C14" s="1855" t="s">
        <v>22</v>
      </c>
      <c r="D14" s="1855" t="s">
        <v>2285</v>
      </c>
      <c r="E14" s="1855" t="s">
        <v>2286</v>
      </c>
      <c r="F14" s="1855" t="s">
        <v>51</v>
      </c>
      <c r="G14" s="1855" t="s">
        <v>22</v>
      </c>
      <c r="H14" s="1855" t="s">
        <v>22</v>
      </c>
      <c r="I14" s="1855" t="s">
        <v>808</v>
      </c>
    </row>
    <row customHeight="1" ht="11.25">
      <c r="A15" s="1855" t="s">
        <v>2246</v>
      </c>
      <c r="B15" s="1855" t="s">
        <v>16</v>
      </c>
      <c r="C15" s="1855" t="s">
        <v>2287</v>
      </c>
      <c r="D15" s="1855" t="s">
        <v>2288</v>
      </c>
      <c r="E15" s="1855" t="s">
        <v>2289</v>
      </c>
      <c r="F15" s="1855" t="s">
        <v>2290</v>
      </c>
      <c r="G15" s="1855" t="s">
        <v>22</v>
      </c>
      <c r="H15" s="1855" t="s">
        <v>22</v>
      </c>
      <c r="I15" s="1855" t="s">
        <v>808</v>
      </c>
    </row>
    <row customHeight="1" ht="11.25">
      <c r="A16" s="1855" t="s">
        <v>2246</v>
      </c>
      <c r="B16" s="1855" t="s">
        <v>16</v>
      </c>
      <c r="C16" s="1855" t="s">
        <v>2291</v>
      </c>
      <c r="D16" s="1855" t="s">
        <v>2292</v>
      </c>
      <c r="E16" s="1855" t="s">
        <v>2289</v>
      </c>
      <c r="F16" s="1855" t="s">
        <v>2293</v>
      </c>
      <c r="G16" s="1855" t="s">
        <v>2294</v>
      </c>
      <c r="H16" s="1855" t="s">
        <v>22</v>
      </c>
      <c r="I16" s="1855" t="s">
        <v>808</v>
      </c>
    </row>
    <row customHeight="1" ht="11.25">
      <c r="A17" s="1855" t="s">
        <v>2246</v>
      </c>
      <c r="B17" s="1855" t="s">
        <v>16</v>
      </c>
      <c r="C17" s="1855" t="s">
        <v>2247</v>
      </c>
      <c r="D17" s="1855" t="s">
        <v>2248</v>
      </c>
      <c r="E17" s="1855" t="s">
        <v>2249</v>
      </c>
      <c r="F17" s="1855" t="s">
        <v>2250</v>
      </c>
      <c r="G17" s="1855" t="s">
        <v>22</v>
      </c>
      <c r="H17" s="1855" t="s">
        <v>22</v>
      </c>
      <c r="I17" s="1855" t="s">
        <v>894</v>
      </c>
    </row>
    <row customHeight="1" ht="11.25">
      <c r="A18" s="1855" t="s">
        <v>2246</v>
      </c>
      <c r="B18" s="1855" t="s">
        <v>16</v>
      </c>
      <c r="C18" s="1855" t="s">
        <v>2251</v>
      </c>
      <c r="D18" s="1855" t="s">
        <v>2252</v>
      </c>
      <c r="E18" s="1855" t="s">
        <v>2253</v>
      </c>
      <c r="F18" s="1855" t="s">
        <v>51</v>
      </c>
      <c r="G18" s="1855" t="s">
        <v>22</v>
      </c>
      <c r="H18" s="1855" t="s">
        <v>22</v>
      </c>
      <c r="I18" s="1855" t="s">
        <v>894</v>
      </c>
    </row>
    <row customHeight="1" ht="11.25">
      <c r="A19" s="1855" t="s">
        <v>2246</v>
      </c>
      <c r="B19" s="1855" t="s">
        <v>16</v>
      </c>
      <c r="C19" s="1855" t="s">
        <v>2254</v>
      </c>
      <c r="D19" s="1855" t="s">
        <v>2255</v>
      </c>
      <c r="E19" s="1855" t="s">
        <v>2256</v>
      </c>
      <c r="F19" s="1855" t="s">
        <v>51</v>
      </c>
      <c r="G19" s="1855" t="s">
        <v>22</v>
      </c>
      <c r="H19" s="1855" t="s">
        <v>22</v>
      </c>
      <c r="I19" s="1855" t="s">
        <v>894</v>
      </c>
    </row>
    <row customHeight="1" ht="11.25">
      <c r="A20" s="1855" t="s">
        <v>2246</v>
      </c>
      <c r="B20" s="1855" t="s">
        <v>16</v>
      </c>
      <c r="C20" s="1855" t="s">
        <v>13</v>
      </c>
      <c r="D20" s="1855" t="s">
        <v>46</v>
      </c>
      <c r="E20" s="1855" t="s">
        <v>49</v>
      </c>
      <c r="F20" s="1855" t="s">
        <v>51</v>
      </c>
      <c r="G20" s="1855" t="s">
        <v>22</v>
      </c>
      <c r="H20" s="1855" t="s">
        <v>22</v>
      </c>
      <c r="I20" s="1855" t="s">
        <v>894</v>
      </c>
    </row>
    <row customHeight="1" ht="11.25">
      <c r="A21" s="1855" t="s">
        <v>2246</v>
      </c>
      <c r="B21" s="1855" t="s">
        <v>16</v>
      </c>
      <c r="C21" s="1855" t="s">
        <v>2257</v>
      </c>
      <c r="D21" s="1855" t="s">
        <v>2258</v>
      </c>
      <c r="E21" s="1855" t="s">
        <v>2259</v>
      </c>
      <c r="F21" s="1855" t="s">
        <v>51</v>
      </c>
      <c r="G21" s="1855" t="s">
        <v>22</v>
      </c>
      <c r="H21" s="1855" t="s">
        <v>22</v>
      </c>
      <c r="I21" s="1855" t="s">
        <v>894</v>
      </c>
    </row>
    <row customHeight="1" ht="11.25">
      <c r="A22" s="1855" t="s">
        <v>2246</v>
      </c>
      <c r="B22" s="1855" t="s">
        <v>16</v>
      </c>
      <c r="C22" s="1855" t="s">
        <v>2263</v>
      </c>
      <c r="D22" s="1855" t="s">
        <v>2264</v>
      </c>
      <c r="E22" s="1855" t="s">
        <v>2265</v>
      </c>
      <c r="F22" s="1855" t="s">
        <v>51</v>
      </c>
      <c r="G22" s="1855" t="s">
        <v>22</v>
      </c>
      <c r="H22" s="1855" t="s">
        <v>22</v>
      </c>
      <c r="I22" s="1855" t="s">
        <v>894</v>
      </c>
    </row>
    <row customHeight="1" ht="11.25">
      <c r="A23" s="1855" t="s">
        <v>2246</v>
      </c>
      <c r="B23" s="1855" t="s">
        <v>16</v>
      </c>
      <c r="C23" s="1855" t="s">
        <v>2266</v>
      </c>
      <c r="D23" s="1855" t="s">
        <v>2267</v>
      </c>
      <c r="E23" s="1855" t="s">
        <v>2268</v>
      </c>
      <c r="F23" s="1855" t="s">
        <v>51</v>
      </c>
      <c r="G23" s="1855" t="s">
        <v>2269</v>
      </c>
      <c r="H23" s="1855" t="s">
        <v>22</v>
      </c>
      <c r="I23" s="1855" t="s">
        <v>894</v>
      </c>
    </row>
    <row customHeight="1" ht="11.25">
      <c r="A24" s="1855" t="s">
        <v>2246</v>
      </c>
      <c r="B24" s="1855" t="s">
        <v>16</v>
      </c>
      <c r="C24" s="1855" t="s">
        <v>2270</v>
      </c>
      <c r="D24" s="1855" t="s">
        <v>2271</v>
      </c>
      <c r="E24" s="1855" t="s">
        <v>2272</v>
      </c>
      <c r="F24" s="1855" t="s">
        <v>2273</v>
      </c>
      <c r="G24" s="1855" t="s">
        <v>22</v>
      </c>
      <c r="H24" s="1855" t="s">
        <v>22</v>
      </c>
      <c r="I24" s="1855" t="s">
        <v>894</v>
      </c>
    </row>
    <row customHeight="1" ht="11.25">
      <c r="A25" s="1855" t="s">
        <v>2246</v>
      </c>
      <c r="B25" s="1855" t="s">
        <v>16</v>
      </c>
      <c r="C25" s="1855" t="s">
        <v>2281</v>
      </c>
      <c r="D25" s="1855" t="s">
        <v>2282</v>
      </c>
      <c r="E25" s="1855" t="s">
        <v>2249</v>
      </c>
      <c r="F25" s="1855" t="s">
        <v>2283</v>
      </c>
      <c r="G25" s="1855" t="s">
        <v>2284</v>
      </c>
      <c r="H25" s="1855" t="s">
        <v>22</v>
      </c>
      <c r="I25" s="1855" t="s">
        <v>894</v>
      </c>
    </row>
    <row customHeight="1" ht="11.25">
      <c r="A26" s="1855" t="s">
        <v>2246</v>
      </c>
      <c r="B26" s="1855" t="s">
        <v>16</v>
      </c>
      <c r="C26" s="1855" t="s">
        <v>22</v>
      </c>
      <c r="D26" s="1855" t="s">
        <v>2285</v>
      </c>
      <c r="E26" s="1855" t="s">
        <v>2286</v>
      </c>
      <c r="F26" s="1855" t="s">
        <v>51</v>
      </c>
      <c r="G26" s="1855" t="s">
        <v>22</v>
      </c>
      <c r="H26" s="1855" t="s">
        <v>22</v>
      </c>
      <c r="I26" s="1855" t="s">
        <v>894</v>
      </c>
    </row>
    <row customHeight="1" ht="11.25">
      <c r="A27" s="1855" t="s">
        <v>2246</v>
      </c>
      <c r="B27" s="1855" t="s">
        <v>16</v>
      </c>
      <c r="C27" s="1855" t="s">
        <v>2291</v>
      </c>
      <c r="D27" s="1855" t="s">
        <v>2292</v>
      </c>
      <c r="E27" s="1855" t="s">
        <v>2289</v>
      </c>
      <c r="F27" s="1855" t="s">
        <v>2293</v>
      </c>
      <c r="G27" s="1855" t="s">
        <v>2294</v>
      </c>
      <c r="H27" s="1855" t="s">
        <v>22</v>
      </c>
      <c r="I27" s="1855" t="s">
        <v>894</v>
      </c>
    </row>
    <row customHeight="1" ht="11.25">
      <c r="A28" s="1855" t="s">
        <v>2246</v>
      </c>
      <c r="B28" s="1855" t="s">
        <v>16</v>
      </c>
      <c r="C28" s="1855" t="s">
        <v>2247</v>
      </c>
      <c r="D28" s="1855" t="s">
        <v>2248</v>
      </c>
      <c r="E28" s="1855" t="s">
        <v>2249</v>
      </c>
      <c r="F28" s="1855" t="s">
        <v>2250</v>
      </c>
      <c r="G28" s="1855" t="s">
        <v>22</v>
      </c>
      <c r="H28" s="1855" t="s">
        <v>22</v>
      </c>
      <c r="I28" s="1855" t="s">
        <v>854</v>
      </c>
    </row>
    <row customHeight="1" ht="11.25">
      <c r="A29" s="1855" t="s">
        <v>2246</v>
      </c>
      <c r="B29" s="1855" t="s">
        <v>16</v>
      </c>
      <c r="C29" s="1855" t="s">
        <v>2254</v>
      </c>
      <c r="D29" s="1855" t="s">
        <v>2255</v>
      </c>
      <c r="E29" s="1855" t="s">
        <v>2256</v>
      </c>
      <c r="F29" s="1855" t="s">
        <v>51</v>
      </c>
      <c r="G29" s="1855" t="s">
        <v>22</v>
      </c>
      <c r="H29" s="1855" t="s">
        <v>22</v>
      </c>
      <c r="I29" s="1855" t="s">
        <v>854</v>
      </c>
    </row>
    <row customHeight="1" ht="11.25">
      <c r="A30" s="1855" t="s">
        <v>2246</v>
      </c>
      <c r="B30" s="1855" t="s">
        <v>16</v>
      </c>
      <c r="C30" s="1855" t="s">
        <v>13</v>
      </c>
      <c r="D30" s="1855" t="s">
        <v>46</v>
      </c>
      <c r="E30" s="1855" t="s">
        <v>49</v>
      </c>
      <c r="F30" s="1855" t="s">
        <v>51</v>
      </c>
      <c r="G30" s="1855" t="s">
        <v>22</v>
      </c>
      <c r="H30" s="1855" t="s">
        <v>22</v>
      </c>
      <c r="I30" s="1855" t="s">
        <v>854</v>
      </c>
    </row>
    <row customHeight="1" ht="11.25">
      <c r="A31" s="1855" t="s">
        <v>2246</v>
      </c>
      <c r="B31" s="1855" t="s">
        <v>16</v>
      </c>
      <c r="C31" s="1855" t="s">
        <v>2295</v>
      </c>
      <c r="D31" s="1855" t="s">
        <v>2296</v>
      </c>
      <c r="E31" s="1855" t="s">
        <v>2297</v>
      </c>
      <c r="F31" s="1855" t="s">
        <v>51</v>
      </c>
      <c r="G31" s="1855" t="s">
        <v>22</v>
      </c>
      <c r="H31" s="1855" t="s">
        <v>22</v>
      </c>
      <c r="I31" s="1855" t="s">
        <v>854</v>
      </c>
    </row>
    <row customHeight="1" ht="11.25">
      <c r="A32" s="1855" t="s">
        <v>2246</v>
      </c>
      <c r="B32" s="1855" t="s">
        <v>16</v>
      </c>
      <c r="C32" s="1855" t="s">
        <v>2298</v>
      </c>
      <c r="D32" s="1855" t="s">
        <v>2299</v>
      </c>
      <c r="E32" s="1855" t="s">
        <v>2300</v>
      </c>
      <c r="F32" s="1855" t="s">
        <v>51</v>
      </c>
      <c r="G32" s="1855" t="s">
        <v>2301</v>
      </c>
      <c r="H32" s="1855" t="s">
        <v>22</v>
      </c>
      <c r="I32" s="1855" t="s">
        <v>854</v>
      </c>
    </row>
    <row customHeight="1" ht="11.25">
      <c r="A33" s="1855" t="s">
        <v>2246</v>
      </c>
      <c r="B33" s="1855" t="s">
        <v>16</v>
      </c>
      <c r="C33" s="1855" t="s">
        <v>2302</v>
      </c>
      <c r="D33" s="1855" t="s">
        <v>2303</v>
      </c>
      <c r="E33" s="1855" t="s">
        <v>2304</v>
      </c>
      <c r="F33" s="1855" t="s">
        <v>51</v>
      </c>
      <c r="G33" s="1855" t="s">
        <v>22</v>
      </c>
      <c r="H33" s="1855" t="s">
        <v>22</v>
      </c>
      <c r="I33" s="1855" t="s">
        <v>854</v>
      </c>
    </row>
    <row customHeight="1" ht="11.25">
      <c r="A34" s="1855" t="s">
        <v>2246</v>
      </c>
      <c r="B34" s="1855" t="s">
        <v>16</v>
      </c>
      <c r="C34" s="1855" t="s">
        <v>2305</v>
      </c>
      <c r="D34" s="1855" t="s">
        <v>2306</v>
      </c>
      <c r="E34" s="1855" t="s">
        <v>2307</v>
      </c>
      <c r="F34" s="1855" t="s">
        <v>51</v>
      </c>
      <c r="G34" s="1855" t="s">
        <v>2308</v>
      </c>
      <c r="H34" s="1855" t="s">
        <v>22</v>
      </c>
      <c r="I34" s="1855" t="s">
        <v>854</v>
      </c>
    </row>
    <row customHeight="1" ht="11.25">
      <c r="A35" s="1855" t="s">
        <v>2246</v>
      </c>
      <c r="B35" s="1855" t="s">
        <v>16</v>
      </c>
      <c r="C35" s="1855" t="s">
        <v>2257</v>
      </c>
      <c r="D35" s="1855" t="s">
        <v>2258</v>
      </c>
      <c r="E35" s="1855" t="s">
        <v>2259</v>
      </c>
      <c r="F35" s="1855" t="s">
        <v>51</v>
      </c>
      <c r="G35" s="1855" t="s">
        <v>22</v>
      </c>
      <c r="H35" s="1855" t="s">
        <v>22</v>
      </c>
      <c r="I35" s="1855" t="s">
        <v>854</v>
      </c>
    </row>
    <row customHeight="1" ht="11.25">
      <c r="A36" s="1855" t="s">
        <v>2246</v>
      </c>
      <c r="B36" s="1855" t="s">
        <v>16</v>
      </c>
      <c r="C36" s="1855" t="s">
        <v>2260</v>
      </c>
      <c r="D36" s="1855" t="s">
        <v>2261</v>
      </c>
      <c r="E36" s="1855" t="s">
        <v>2262</v>
      </c>
      <c r="F36" s="1855" t="s">
        <v>51</v>
      </c>
      <c r="G36" s="1855" t="s">
        <v>22</v>
      </c>
      <c r="H36" s="1855" t="s">
        <v>22</v>
      </c>
      <c r="I36" s="1855" t="s">
        <v>854</v>
      </c>
    </row>
    <row customHeight="1" ht="11.25">
      <c r="A37" s="1855" t="s">
        <v>2246</v>
      </c>
      <c r="B37" s="1855" t="s">
        <v>16</v>
      </c>
      <c r="C37" s="1855" t="s">
        <v>2263</v>
      </c>
      <c r="D37" s="1855" t="s">
        <v>2264</v>
      </c>
      <c r="E37" s="1855" t="s">
        <v>2265</v>
      </c>
      <c r="F37" s="1855" t="s">
        <v>51</v>
      </c>
      <c r="G37" s="1855" t="s">
        <v>22</v>
      </c>
      <c r="H37" s="1855" t="s">
        <v>22</v>
      </c>
      <c r="I37" s="1855" t="s">
        <v>854</v>
      </c>
    </row>
    <row customHeight="1" ht="11.25">
      <c r="A38" s="1855" t="s">
        <v>2246</v>
      </c>
      <c r="B38" s="1855" t="s">
        <v>16</v>
      </c>
      <c r="C38" s="1855" t="s">
        <v>2270</v>
      </c>
      <c r="D38" s="1855" t="s">
        <v>2271</v>
      </c>
      <c r="E38" s="1855" t="s">
        <v>2272</v>
      </c>
      <c r="F38" s="1855" t="s">
        <v>2273</v>
      </c>
      <c r="G38" s="1855" t="s">
        <v>22</v>
      </c>
      <c r="H38" s="1855" t="s">
        <v>22</v>
      </c>
      <c r="I38" s="1855" t="s">
        <v>854</v>
      </c>
    </row>
    <row customHeight="1" ht="11.25">
      <c r="A39" s="1855" t="s">
        <v>2246</v>
      </c>
      <c r="B39" s="1855" t="s">
        <v>16</v>
      </c>
      <c r="C39" s="1855" t="s">
        <v>2278</v>
      </c>
      <c r="D39" s="1855" t="s">
        <v>2279</v>
      </c>
      <c r="E39" s="1855" t="s">
        <v>2280</v>
      </c>
      <c r="F39" s="1855" t="s">
        <v>51</v>
      </c>
      <c r="G39" s="1855" t="s">
        <v>22</v>
      </c>
      <c r="H39" s="1855" t="s">
        <v>22</v>
      </c>
      <c r="I39" s="1855" t="s">
        <v>854</v>
      </c>
    </row>
    <row customHeight="1" ht="11.25">
      <c r="A40" s="1855" t="s">
        <v>2246</v>
      </c>
      <c r="B40" s="1855" t="s">
        <v>16</v>
      </c>
      <c r="C40" s="1855" t="s">
        <v>2281</v>
      </c>
      <c r="D40" s="1855" t="s">
        <v>2282</v>
      </c>
      <c r="E40" s="1855" t="s">
        <v>2249</v>
      </c>
      <c r="F40" s="1855" t="s">
        <v>2283</v>
      </c>
      <c r="G40" s="1855" t="s">
        <v>2284</v>
      </c>
      <c r="H40" s="1855" t="s">
        <v>22</v>
      </c>
      <c r="I40" s="1855" t="s">
        <v>854</v>
      </c>
    </row>
    <row customHeight="1" ht="11.25">
      <c r="A41" s="1855" t="s">
        <v>2246</v>
      </c>
      <c r="B41" s="1855" t="s">
        <v>16</v>
      </c>
      <c r="C41" s="1855" t="s">
        <v>22</v>
      </c>
      <c r="D41" s="1855" t="s">
        <v>2285</v>
      </c>
      <c r="E41" s="1855" t="s">
        <v>2286</v>
      </c>
      <c r="F41" s="1855" t="s">
        <v>51</v>
      </c>
      <c r="G41" s="1855" t="s">
        <v>22</v>
      </c>
      <c r="H41" s="1855" t="s">
        <v>22</v>
      </c>
      <c r="I41" s="1855" t="s">
        <v>854</v>
      </c>
    </row>
    <row customHeight="1" ht="11.25">
      <c r="A42" s="1855" t="s">
        <v>2246</v>
      </c>
      <c r="B42" s="1855" t="s">
        <v>16</v>
      </c>
      <c r="C42" s="1855" t="s">
        <v>2287</v>
      </c>
      <c r="D42" s="1855" t="s">
        <v>2288</v>
      </c>
      <c r="E42" s="1855" t="s">
        <v>2289</v>
      </c>
      <c r="F42" s="1855" t="s">
        <v>2290</v>
      </c>
      <c r="G42" s="1855" t="s">
        <v>22</v>
      </c>
      <c r="H42" s="1855" t="s">
        <v>22</v>
      </c>
      <c r="I42" s="1855" t="s">
        <v>854</v>
      </c>
    </row>
    <row customHeight="1" ht="11.25">
      <c r="A43" s="1855" t="s">
        <v>2246</v>
      </c>
      <c r="B43" s="1855" t="s">
        <v>16</v>
      </c>
      <c r="C43" s="1855" t="s">
        <v>2291</v>
      </c>
      <c r="D43" s="1855" t="s">
        <v>2292</v>
      </c>
      <c r="E43" s="1855" t="s">
        <v>2289</v>
      </c>
      <c r="F43" s="1855" t="s">
        <v>2293</v>
      </c>
      <c r="G43" s="1855" t="s">
        <v>2294</v>
      </c>
      <c r="H43" s="1855" t="s">
        <v>22</v>
      </c>
      <c r="I43" s="1855" t="s">
        <v>854</v>
      </c>
    </row>
    <row customHeight="1" ht="11.25">
      <c r="A44" s="1855" t="s">
        <v>2246</v>
      </c>
      <c r="B44" s="1855" t="s">
        <v>16</v>
      </c>
      <c r="C44" s="1855" t="s">
        <v>2247</v>
      </c>
      <c r="D44" s="1855" t="s">
        <v>2248</v>
      </c>
      <c r="E44" s="1855" t="s">
        <v>2249</v>
      </c>
      <c r="F44" s="1855" t="s">
        <v>2250</v>
      </c>
      <c r="G44" s="1855" t="s">
        <v>22</v>
      </c>
      <c r="H44" s="1855" t="s">
        <v>22</v>
      </c>
      <c r="I44" s="1855" t="s">
        <v>907</v>
      </c>
    </row>
    <row customHeight="1" ht="11.25">
      <c r="A45" s="1855" t="s">
        <v>2246</v>
      </c>
      <c r="B45" s="1855" t="s">
        <v>16</v>
      </c>
      <c r="C45" s="1855" t="s">
        <v>2305</v>
      </c>
      <c r="D45" s="1855" t="s">
        <v>2306</v>
      </c>
      <c r="E45" s="1855" t="s">
        <v>2307</v>
      </c>
      <c r="F45" s="1855" t="s">
        <v>51</v>
      </c>
      <c r="G45" s="1855" t="s">
        <v>2308</v>
      </c>
      <c r="H45" s="1855" t="s">
        <v>22</v>
      </c>
      <c r="I45" s="1855" t="s">
        <v>907</v>
      </c>
    </row>
    <row customHeight="1" ht="11.25">
      <c r="A46" s="1855" t="s">
        <v>2246</v>
      </c>
      <c r="B46" s="1855" t="s">
        <v>16</v>
      </c>
      <c r="C46" s="1855" t="s">
        <v>2257</v>
      </c>
      <c r="D46" s="1855" t="s">
        <v>2258</v>
      </c>
      <c r="E46" s="1855" t="s">
        <v>2259</v>
      </c>
      <c r="F46" s="1855" t="s">
        <v>51</v>
      </c>
      <c r="G46" s="1855" t="s">
        <v>22</v>
      </c>
      <c r="H46" s="1855" t="s">
        <v>22</v>
      </c>
      <c r="I46" s="1855" t="s">
        <v>907</v>
      </c>
    </row>
    <row customHeight="1" ht="11.25">
      <c r="A47" s="1855" t="s">
        <v>2246</v>
      </c>
      <c r="B47" s="1855" t="s">
        <v>16</v>
      </c>
      <c r="C47" s="1855" t="s">
        <v>2263</v>
      </c>
      <c r="D47" s="1855" t="s">
        <v>2264</v>
      </c>
      <c r="E47" s="1855" t="s">
        <v>2265</v>
      </c>
      <c r="F47" s="1855" t="s">
        <v>51</v>
      </c>
      <c r="G47" s="1855" t="s">
        <v>22</v>
      </c>
      <c r="H47" s="1855" t="s">
        <v>22</v>
      </c>
      <c r="I47" s="1855" t="s">
        <v>907</v>
      </c>
    </row>
    <row customHeight="1" ht="11.25">
      <c r="A48" s="1855" t="s">
        <v>2246</v>
      </c>
      <c r="B48" s="1855" t="s">
        <v>16</v>
      </c>
      <c r="C48" s="1855" t="s">
        <v>2270</v>
      </c>
      <c r="D48" s="1855" t="s">
        <v>2271</v>
      </c>
      <c r="E48" s="1855" t="s">
        <v>2272</v>
      </c>
      <c r="F48" s="1855" t="s">
        <v>2273</v>
      </c>
      <c r="G48" s="1855" t="s">
        <v>22</v>
      </c>
      <c r="H48" s="1855" t="s">
        <v>22</v>
      </c>
      <c r="I48" s="1855" t="s">
        <v>907</v>
      </c>
    </row>
    <row customHeight="1" ht="11.25">
      <c r="A49" s="1855" t="s">
        <v>2246</v>
      </c>
      <c r="B49" s="1855" t="s">
        <v>16</v>
      </c>
      <c r="C49" s="1855" t="s">
        <v>2281</v>
      </c>
      <c r="D49" s="1855" t="s">
        <v>2282</v>
      </c>
      <c r="E49" s="1855" t="s">
        <v>2249</v>
      </c>
      <c r="F49" s="1855" t="s">
        <v>2283</v>
      </c>
      <c r="G49" s="1855" t="s">
        <v>2284</v>
      </c>
      <c r="H49" s="1855" t="s">
        <v>22</v>
      </c>
      <c r="I49" s="1855" t="s">
        <v>907</v>
      </c>
    </row>
    <row customHeight="1" ht="11.25">
      <c r="A50" s="1855" t="s">
        <v>2246</v>
      </c>
      <c r="B50" s="1855" t="s">
        <v>16</v>
      </c>
      <c r="C50" s="1855" t="s">
        <v>22</v>
      </c>
      <c r="D50" s="1855" t="s">
        <v>2285</v>
      </c>
      <c r="E50" s="1855" t="s">
        <v>2286</v>
      </c>
      <c r="F50" s="1855" t="s">
        <v>51</v>
      </c>
      <c r="G50" s="1855" t="s">
        <v>22</v>
      </c>
      <c r="H50" s="1855" t="s">
        <v>22</v>
      </c>
      <c r="I50" s="1855" t="s">
        <v>907</v>
      </c>
    </row>
    <row customHeight="1" ht="11.25">
      <c r="A51" s="1855" t="s">
        <v>2246</v>
      </c>
      <c r="B51" s="1855" t="s">
        <v>16</v>
      </c>
      <c r="C51" s="1855" t="s">
        <v>2309</v>
      </c>
      <c r="D51" s="1855" t="s">
        <v>2310</v>
      </c>
      <c r="E51" s="1855" t="s">
        <v>2311</v>
      </c>
      <c r="F51" s="1855" t="s">
        <v>2312</v>
      </c>
      <c r="G51" s="1855" t="s">
        <v>22</v>
      </c>
      <c r="H51" s="1855" t="s">
        <v>22</v>
      </c>
      <c r="I51" s="1855" t="s">
        <v>1618</v>
      </c>
    </row>
    <row customHeight="1" ht="11.25">
      <c r="A52" s="1855" t="s">
        <v>2246</v>
      </c>
      <c r="B52" s="1855" t="s">
        <v>16</v>
      </c>
      <c r="C52" s="1855" t="s">
        <v>2313</v>
      </c>
      <c r="D52" s="1855" t="s">
        <v>2314</v>
      </c>
      <c r="E52" s="1855" t="s">
        <v>2315</v>
      </c>
      <c r="F52" s="1855" t="s">
        <v>575</v>
      </c>
      <c r="G52" s="1855" t="s">
        <v>2316</v>
      </c>
      <c r="H52" s="1855" t="s">
        <v>22</v>
      </c>
      <c r="I52" s="1855" t="s">
        <v>1618</v>
      </c>
    </row>
    <row customHeight="1" ht="11.25">
      <c r="A53" s="1855" t="s">
        <v>2246</v>
      </c>
      <c r="B53" s="1855" t="s">
        <v>16</v>
      </c>
      <c r="C53" s="1855" t="s">
        <v>2257</v>
      </c>
      <c r="D53" s="1855" t="s">
        <v>2258</v>
      </c>
      <c r="E53" s="1855" t="s">
        <v>2259</v>
      </c>
      <c r="F53" s="1855" t="s">
        <v>51</v>
      </c>
      <c r="G53" s="1855" t="s">
        <v>22</v>
      </c>
      <c r="H53" s="1855" t="s">
        <v>22</v>
      </c>
      <c r="I53" s="1855" t="s">
        <v>1618</v>
      </c>
    </row>
    <row customHeight="1" ht="11.25">
      <c r="A54" s="1855" t="s">
        <v>2246</v>
      </c>
      <c r="B54" s="1855" t="s">
        <v>16</v>
      </c>
      <c r="C54" s="1855" t="s">
        <v>2317</v>
      </c>
      <c r="D54" s="1855" t="s">
        <v>2318</v>
      </c>
      <c r="E54" s="1855" t="s">
        <v>2319</v>
      </c>
      <c r="F54" s="1855" t="s">
        <v>51</v>
      </c>
      <c r="G54" s="1855" t="s">
        <v>2320</v>
      </c>
      <c r="H54" s="1855" t="s">
        <v>22</v>
      </c>
      <c r="I54" s="1855" t="s">
        <v>1618</v>
      </c>
    </row>
    <row customHeight="1" ht="11.25">
      <c r="A55" s="1855" t="s">
        <v>2246</v>
      </c>
      <c r="B55" s="1855" t="s">
        <v>16</v>
      </c>
      <c r="C55" s="1855" t="s">
        <v>2321</v>
      </c>
      <c r="D55" s="1855" t="s">
        <v>2322</v>
      </c>
      <c r="E55" s="1855" t="s">
        <v>2323</v>
      </c>
      <c r="F55" s="1855" t="s">
        <v>51</v>
      </c>
      <c r="G55" s="1855" t="s">
        <v>22</v>
      </c>
      <c r="H55" s="1855" t="s">
        <v>22</v>
      </c>
      <c r="I55" s="1855" t="s">
        <v>1618</v>
      </c>
    </row>
    <row customHeight="1" ht="11.25">
      <c r="A56" s="1855" t="s">
        <v>2246</v>
      </c>
      <c r="B56" s="1855" t="s">
        <v>16</v>
      </c>
      <c r="C56" s="1855" t="s">
        <v>22</v>
      </c>
      <c r="D56" s="1855" t="s">
        <v>2285</v>
      </c>
      <c r="E56" s="1855" t="s">
        <v>2286</v>
      </c>
      <c r="F56" s="1855" t="s">
        <v>51</v>
      </c>
      <c r="G56" s="1855" t="s">
        <v>22</v>
      </c>
      <c r="H56" s="1855" t="s">
        <v>22</v>
      </c>
      <c r="I56" s="1855"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14A09-D592-8F0B-42AD-0.063DBE6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5" width="9.140625"/>
  </cols>
  <sheetData>
    <row customHeight="1" ht="11.25">
      <c r="A1" s="378" t="s">
        <v>2324</v>
      </c>
      <c r="B1" s="69" t="s">
        <v>2325</v>
      </c>
      <c r="C1" s="69" t="s">
        <v>2326</v>
      </c>
      <c r="D1" s="69" t="s">
        <v>2327</v>
      </c>
      <c r="E1" s="67" t="s">
        <v>2328</v>
      </c>
      <c r="F1" s="67" t="s">
        <v>2329</v>
      </c>
      <c r="G1" s="67" t="s">
        <v>2330</v>
      </c>
    </row>
    <row customHeight="1" ht="11.25">
      <c r="A2" s="378" t="s">
        <v>16</v>
      </c>
      <c r="B2" s="0" t="s">
        <v>100</v>
      </c>
      <c r="C2" s="0" t="s">
        <v>2331</v>
      </c>
      <c r="D2" s="0" t="s">
        <v>100</v>
      </c>
      <c r="E2" s="0" t="s">
        <v>2331</v>
      </c>
      <c r="F2" s="0" t="s">
        <v>2332</v>
      </c>
      <c r="G2" s="0" t="s">
        <v>110</v>
      </c>
    </row>
    <row customHeight="1" ht="11.25">
      <c r="A3" s="378" t="s">
        <v>16</v>
      </c>
      <c r="B3" s="0" t="s">
        <v>100</v>
      </c>
      <c r="C3" s="0" t="s">
        <v>2331</v>
      </c>
      <c r="D3" s="0" t="s">
        <v>2333</v>
      </c>
      <c r="E3" s="0" t="s">
        <v>2334</v>
      </c>
      <c r="F3" s="0" t="s">
        <v>2335</v>
      </c>
      <c r="G3" s="0" t="s">
        <v>111</v>
      </c>
    </row>
    <row customHeight="1" ht="11.25">
      <c r="A4" s="378" t="s">
        <v>16</v>
      </c>
      <c r="B4" s="0" t="s">
        <v>100</v>
      </c>
      <c r="C4" s="0" t="s">
        <v>2331</v>
      </c>
      <c r="D4" s="0" t="s">
        <v>2336</v>
      </c>
      <c r="E4" s="0" t="s">
        <v>2337</v>
      </c>
      <c r="F4" s="0" t="s">
        <v>2335</v>
      </c>
      <c r="G4" s="0" t="s">
        <v>90</v>
      </c>
    </row>
    <row customHeight="1" ht="11.25">
      <c r="A5" s="378" t="s">
        <v>16</v>
      </c>
      <c r="B5" s="0" t="s">
        <v>100</v>
      </c>
      <c r="C5" s="0" t="s">
        <v>2331</v>
      </c>
      <c r="D5" s="0" t="s">
        <v>2338</v>
      </c>
      <c r="E5" s="0" t="s">
        <v>2339</v>
      </c>
      <c r="F5" s="0" t="s">
        <v>2335</v>
      </c>
      <c r="G5" s="0" t="s">
        <v>91</v>
      </c>
    </row>
    <row customHeight="1" ht="11.25">
      <c r="A6" s="378" t="s">
        <v>16</v>
      </c>
      <c r="B6" s="0" t="s">
        <v>100</v>
      </c>
      <c r="C6" s="0" t="s">
        <v>2331</v>
      </c>
      <c r="D6" s="0" t="s">
        <v>2340</v>
      </c>
      <c r="E6" s="0" t="s">
        <v>2341</v>
      </c>
      <c r="F6" s="0" t="s">
        <v>2335</v>
      </c>
      <c r="G6" s="0" t="s">
        <v>112</v>
      </c>
    </row>
    <row customHeight="1" ht="11.25">
      <c r="A7" s="378" t="s">
        <v>16</v>
      </c>
      <c r="B7" s="0" t="s">
        <v>100</v>
      </c>
      <c r="C7" s="0" t="s">
        <v>2331</v>
      </c>
      <c r="D7" s="0" t="s">
        <v>2342</v>
      </c>
      <c r="E7" s="0" t="s">
        <v>2343</v>
      </c>
      <c r="F7" s="0" t="s">
        <v>2335</v>
      </c>
      <c r="G7" s="0" t="s">
        <v>92</v>
      </c>
    </row>
    <row customHeight="1" ht="11.25">
      <c r="A8" s="378" t="s">
        <v>16</v>
      </c>
      <c r="B8" s="0" t="s">
        <v>100</v>
      </c>
      <c r="C8" s="0" t="s">
        <v>2331</v>
      </c>
      <c r="D8" s="0" t="s">
        <v>2344</v>
      </c>
      <c r="E8" s="0" t="s">
        <v>2345</v>
      </c>
      <c r="F8" s="0" t="s">
        <v>2335</v>
      </c>
      <c r="G8" s="0" t="s">
        <v>93</v>
      </c>
    </row>
    <row customHeight="1" ht="11.25">
      <c r="A9" s="378" t="s">
        <v>16</v>
      </c>
      <c r="B9" s="0" t="s">
        <v>100</v>
      </c>
      <c r="C9" s="0" t="s">
        <v>2331</v>
      </c>
      <c r="D9" s="0" t="s">
        <v>2346</v>
      </c>
      <c r="E9" s="0" t="s">
        <v>2347</v>
      </c>
      <c r="F9" s="0" t="s">
        <v>2335</v>
      </c>
      <c r="G9" s="0" t="s">
        <v>113</v>
      </c>
    </row>
    <row customHeight="1" ht="11.25">
      <c r="A10" s="378" t="s">
        <v>16</v>
      </c>
      <c r="B10" s="0" t="s">
        <v>100</v>
      </c>
      <c r="C10" s="0" t="s">
        <v>2331</v>
      </c>
      <c r="D10" s="0" t="s">
        <v>2348</v>
      </c>
      <c r="E10" s="0" t="s">
        <v>2349</v>
      </c>
      <c r="F10" s="0" t="s">
        <v>2350</v>
      </c>
      <c r="G10" s="0" t="s">
        <v>150</v>
      </c>
    </row>
    <row customHeight="1" ht="11.25">
      <c r="A11" s="378" t="s">
        <v>16</v>
      </c>
      <c r="B11" s="0" t="s">
        <v>100</v>
      </c>
      <c r="C11" s="0" t="s">
        <v>2331</v>
      </c>
      <c r="D11" s="0" t="s">
        <v>2351</v>
      </c>
      <c r="E11" s="0" t="s">
        <v>2352</v>
      </c>
      <c r="F11" s="0" t="s">
        <v>2335</v>
      </c>
      <c r="G11" s="0" t="s">
        <v>151</v>
      </c>
    </row>
    <row customHeight="1" ht="11.25">
      <c r="A12" s="378" t="s">
        <v>16</v>
      </c>
      <c r="B12" s="0" t="s">
        <v>100</v>
      </c>
      <c r="C12" s="0" t="s">
        <v>2331</v>
      </c>
      <c r="D12" s="0" t="s">
        <v>2353</v>
      </c>
      <c r="E12" s="0" t="s">
        <v>2354</v>
      </c>
      <c r="F12" s="0" t="s">
        <v>2335</v>
      </c>
      <c r="G12" s="0" t="s">
        <v>152</v>
      </c>
    </row>
    <row customHeight="1" ht="11.25">
      <c r="A13" s="378" t="s">
        <v>16</v>
      </c>
      <c r="B13" s="0" t="s">
        <v>100</v>
      </c>
      <c r="C13" s="0" t="s">
        <v>2331</v>
      </c>
      <c r="D13" s="0" t="s">
        <v>2355</v>
      </c>
      <c r="E13" s="0" t="s">
        <v>2356</v>
      </c>
      <c r="F13" s="0" t="s">
        <v>2335</v>
      </c>
      <c r="G13" s="0" t="s">
        <v>153</v>
      </c>
    </row>
    <row customHeight="1" ht="11.25">
      <c r="A14" s="378" t="s">
        <v>16</v>
      </c>
      <c r="B14" s="0" t="s">
        <v>100</v>
      </c>
      <c r="C14" s="0" t="s">
        <v>2331</v>
      </c>
      <c r="D14" s="0" t="s">
        <v>2357</v>
      </c>
      <c r="E14" s="0" t="s">
        <v>2358</v>
      </c>
      <c r="F14" s="0" t="s">
        <v>2335</v>
      </c>
      <c r="G14" s="0" t="s">
        <v>154</v>
      </c>
    </row>
    <row customHeight="1" ht="11.25">
      <c r="A15" s="378" t="s">
        <v>16</v>
      </c>
      <c r="B15" s="0" t="s">
        <v>100</v>
      </c>
      <c r="C15" s="0" t="s">
        <v>2331</v>
      </c>
      <c r="D15" s="0" t="s">
        <v>2359</v>
      </c>
      <c r="E15" s="0" t="s">
        <v>2360</v>
      </c>
      <c r="F15" s="0" t="s">
        <v>2335</v>
      </c>
      <c r="G15" s="0" t="s">
        <v>155</v>
      </c>
    </row>
    <row customHeight="1" ht="11.25">
      <c r="A16" s="378" t="s">
        <v>16</v>
      </c>
      <c r="B16" s="0" t="s">
        <v>100</v>
      </c>
      <c r="C16" s="0" t="s">
        <v>2331</v>
      </c>
      <c r="D16" s="0" t="s">
        <v>101</v>
      </c>
      <c r="E16" s="0" t="s">
        <v>102</v>
      </c>
      <c r="F16" s="0" t="s">
        <v>2361</v>
      </c>
      <c r="G16" s="0" t="s">
        <v>99</v>
      </c>
    </row>
    <row customHeight="1" ht="11.25">
      <c r="A17" s="378" t="s">
        <v>16</v>
      </c>
      <c r="B17" s="0" t="s">
        <v>100</v>
      </c>
      <c r="C17" s="0" t="s">
        <v>2331</v>
      </c>
      <c r="D17" s="0" t="s">
        <v>2362</v>
      </c>
      <c r="E17" s="0" t="s">
        <v>2363</v>
      </c>
      <c r="F17" s="0" t="s">
        <v>2335</v>
      </c>
      <c r="G17" s="0" t="s">
        <v>1468</v>
      </c>
    </row>
    <row customHeight="1" ht="11.25">
      <c r="A18" s="378" t="s">
        <v>16</v>
      </c>
      <c r="B18" s="0" t="s">
        <v>100</v>
      </c>
      <c r="C18" s="0" t="s">
        <v>2331</v>
      </c>
      <c r="D18" s="0" t="s">
        <v>2364</v>
      </c>
      <c r="E18" s="0" t="s">
        <v>2365</v>
      </c>
      <c r="F18" s="0" t="s">
        <v>2335</v>
      </c>
      <c r="G18" s="0" t="s">
        <v>1480</v>
      </c>
    </row>
    <row customHeight="1" ht="11.25">
      <c r="A19" s="378" t="s">
        <v>16</v>
      </c>
      <c r="B19" s="0" t="s">
        <v>100</v>
      </c>
      <c r="C19" s="0" t="s">
        <v>2331</v>
      </c>
      <c r="D19" s="0" t="s">
        <v>2366</v>
      </c>
      <c r="E19" s="0" t="s">
        <v>2367</v>
      </c>
      <c r="F19" s="0" t="s">
        <v>2335</v>
      </c>
      <c r="G19" s="0" t="s">
        <v>1494</v>
      </c>
    </row>
    <row customHeight="1" ht="11.25">
      <c r="A20" s="378" t="s">
        <v>16</v>
      </c>
      <c r="B20" s="0" t="s">
        <v>100</v>
      </c>
      <c r="C20" s="0" t="s">
        <v>2331</v>
      </c>
      <c r="D20" s="0" t="s">
        <v>2368</v>
      </c>
      <c r="E20" s="0" t="s">
        <v>2369</v>
      </c>
      <c r="F20" s="0" t="s">
        <v>2335</v>
      </c>
      <c r="G20" s="0" t="s">
        <v>1506</v>
      </c>
    </row>
    <row customHeight="1" ht="11.25">
      <c r="A21" s="378" t="s">
        <v>16</v>
      </c>
      <c r="B21" s="0" t="s">
        <v>100</v>
      </c>
      <c r="C21" s="0" t="s">
        <v>2331</v>
      </c>
      <c r="D21" s="0" t="s">
        <v>2370</v>
      </c>
      <c r="E21" s="0" t="s">
        <v>2371</v>
      </c>
      <c r="F21" s="0" t="s">
        <v>2335</v>
      </c>
      <c r="G21" s="0" t="s">
        <v>1515</v>
      </c>
    </row>
    <row customHeight="1" ht="11.25">
      <c r="A22" s="378" t="s">
        <v>16</v>
      </c>
      <c r="B22" s="0" t="s">
        <v>100</v>
      </c>
      <c r="C22" s="0" t="s">
        <v>2331</v>
      </c>
      <c r="D22" s="0" t="s">
        <v>2372</v>
      </c>
      <c r="E22" s="0" t="s">
        <v>2373</v>
      </c>
      <c r="F22" s="0" t="s">
        <v>2335</v>
      </c>
      <c r="G22" s="0" t="s">
        <v>1531</v>
      </c>
    </row>
    <row customHeight="1" ht="11.25">
      <c r="A23" s="378"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D5FC2-C70C-652C-E1A3-0.2911AAFD}"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2377</v>
      </c>
      <c r="B1" s="840" t="s">
        <v>2378</v>
      </c>
      <c r="C1" s="1164" t="s">
        <v>2379</v>
      </c>
      <c r="D1" s="840" t="s">
        <v>2380</v>
      </c>
      <c r="E1" s="840" t="s">
        <v>2381</v>
      </c>
      <c r="F1" s="1164" t="s">
        <v>2382</v>
      </c>
      <c r="G1" s="1164" t="s">
        <v>2383</v>
      </c>
      <c r="H1" s="1164" t="s">
        <v>2384</v>
      </c>
      <c r="I1" s="1164" t="s">
        <v>2385</v>
      </c>
    </row>
    <row customHeight="1" ht="11.25">
      <c r="A2" s="1696" t="s">
        <v>110</v>
      </c>
      <c r="B2" s="1696" t="s">
        <v>2386</v>
      </c>
      <c r="C2" s="1696" t="s">
        <v>22</v>
      </c>
      <c r="D2" s="1696" t="s">
        <v>2387</v>
      </c>
      <c r="E2" s="1696" t="s">
        <v>2388</v>
      </c>
      <c r="F2" s="1696" t="s">
        <v>22</v>
      </c>
      <c r="G2" s="1696" t="s">
        <v>22</v>
      </c>
      <c r="H2" s="1696" t="s">
        <v>22</v>
      </c>
      <c r="I2" s="1696" t="s">
        <v>22</v>
      </c>
    </row>
    <row customHeight="1" ht="11.25">
      <c r="A3" s="1696" t="s">
        <v>111</v>
      </c>
      <c r="B3" s="1696" t="s">
        <v>2389</v>
      </c>
      <c r="C3" s="1696" t="s">
        <v>22</v>
      </c>
      <c r="D3" s="1696" t="s">
        <v>2390</v>
      </c>
      <c r="E3" s="1696" t="s">
        <v>2388</v>
      </c>
      <c r="F3" s="1696" t="s">
        <v>22</v>
      </c>
      <c r="G3" s="1696" t="s">
        <v>22</v>
      </c>
      <c r="H3" s="1696" t="s">
        <v>22</v>
      </c>
      <c r="I3" s="1696" t="s">
        <v>22</v>
      </c>
    </row>
    <row customHeight="1" ht="11.25">
      <c r="A4" s="1696" t="s">
        <v>90</v>
      </c>
      <c r="B4" s="1696" t="s">
        <v>2391</v>
      </c>
      <c r="C4" s="1696" t="s">
        <v>22</v>
      </c>
      <c r="D4" s="1696" t="s">
        <v>2392</v>
      </c>
      <c r="E4" s="1696" t="s">
        <v>2388</v>
      </c>
      <c r="F4" s="1696" t="s">
        <v>22</v>
      </c>
      <c r="G4" s="1696" t="s">
        <v>22</v>
      </c>
      <c r="H4" s="1696" t="s">
        <v>22</v>
      </c>
      <c r="I4" s="1696" t="s">
        <v>22</v>
      </c>
    </row>
    <row customHeight="1" ht="11.25">
      <c r="A5" s="1696" t="s">
        <v>91</v>
      </c>
      <c r="B5" s="1696" t="s">
        <v>2393</v>
      </c>
      <c r="C5" s="1696" t="s">
        <v>22</v>
      </c>
      <c r="D5" s="1696" t="s">
        <v>2394</v>
      </c>
      <c r="E5" s="1696" t="s">
        <v>2388</v>
      </c>
      <c r="F5" s="1696" t="s">
        <v>22</v>
      </c>
      <c r="G5" s="1696" t="s">
        <v>22</v>
      </c>
      <c r="H5" s="1696" t="s">
        <v>22</v>
      </c>
      <c r="I5" s="1696" t="s">
        <v>22</v>
      </c>
    </row>
    <row customHeight="1" ht="11.25">
      <c r="A6" s="1696" t="s">
        <v>112</v>
      </c>
      <c r="B6" s="1696" t="s">
        <v>2395</v>
      </c>
      <c r="C6" s="1696" t="s">
        <v>22</v>
      </c>
      <c r="D6" s="1696" t="s">
        <v>2396</v>
      </c>
      <c r="E6" s="1696" t="s">
        <v>2397</v>
      </c>
      <c r="F6" s="1696" t="s">
        <v>22</v>
      </c>
      <c r="G6" s="1696" t="s">
        <v>22</v>
      </c>
      <c r="H6" s="1696" t="s">
        <v>22</v>
      </c>
      <c r="I6"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8E42A-35C6-348E-B20F-0.B6C068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07597-824B-DB43-8D81-0.6A10174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ИМУП «ПОСЖИЛКОМСЕРВИС»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customHeight="1" ht="46.199999999999996">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251EC-062C-28A7-D8D4-0.1DF05B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2398</v>
      </c>
    </row>
    <row customHeight="1" ht="11.25">
      <c r="A2" s="188" t="s">
        <v>98</v>
      </c>
      <c r="B2" s="188" t="s">
        <v>2399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7297A-D2A8-5B37-F73F-0.DC85DD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2400</v>
      </c>
      <c r="B1" s="840" t="s">
        <v>2401</v>
      </c>
    </row>
    <row customHeight="1" ht="11.25">
      <c r="A2" s="840">
        <v>4213775</v>
      </c>
      <c r="B2" s="840" t="s">
        <v>1221</v>
      </c>
    </row>
    <row customHeight="1" ht="11.25">
      <c r="A3" s="840">
        <v>4213784</v>
      </c>
      <c r="B3" s="840" t="s">
        <v>1255</v>
      </c>
    </row>
    <row customHeight="1" ht="11.25">
      <c r="A4" s="840">
        <v>4213781</v>
      </c>
      <c r="B4" s="840" t="s">
        <v>1248</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1388</v>
      </c>
    </row>
    <row customHeight="1" ht="11.25">
      <c r="A10" s="840">
        <v>4213783</v>
      </c>
      <c r="B10" s="840" t="s">
        <v>1403</v>
      </c>
    </row>
    <row customHeight="1" ht="11.25">
      <c r="A11" s="840">
        <v>4213782</v>
      </c>
      <c r="B11" s="84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804DC-4C4A-C35A-D124-0.B8E809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2400</v>
      </c>
      <c r="B1" s="840" t="s">
        <v>2402</v>
      </c>
    </row>
    <row customHeight="1" ht="11.25">
      <c r="A2" s="840" t="s">
        <v>2403</v>
      </c>
      <c r="B2" s="840" t="s">
        <v>1500</v>
      </c>
    </row>
    <row customHeight="1" ht="11.25">
      <c r="A3" s="840" t="s">
        <v>2404</v>
      </c>
      <c r="B3" s="840" t="s">
        <v>1510</v>
      </c>
    </row>
    <row customHeight="1" ht="11.25">
      <c r="A4" s="840" t="s">
        <v>2405</v>
      </c>
      <c r="B4" s="840" t="s">
        <v>1519</v>
      </c>
    </row>
    <row customHeight="1" ht="11.25">
      <c r="A5" s="840" t="s">
        <v>2406</v>
      </c>
      <c r="B5" s="840" t="s">
        <v>1528</v>
      </c>
    </row>
    <row customHeight="1" ht="11.25">
      <c r="A6" s="840" t="s">
        <v>2407</v>
      </c>
      <c r="B6" s="840" t="s">
        <v>1534</v>
      </c>
    </row>
    <row customHeight="1" ht="11.25">
      <c r="A7" s="840" t="s">
        <v>2408</v>
      </c>
      <c r="B7" s="840" t="s">
        <v>1542</v>
      </c>
    </row>
    <row customHeight="1" ht="11.25">
      <c r="A8" s="840" t="s">
        <v>2409</v>
      </c>
      <c r="B8" s="840" t="s">
        <v>1549</v>
      </c>
    </row>
    <row customHeight="1" ht="11.25">
      <c r="A9" s="840" t="s">
        <v>2410</v>
      </c>
      <c r="B9" s="840" t="s">
        <v>1555</v>
      </c>
    </row>
    <row customHeight="1" ht="11.25">
      <c r="A10" s="840" t="s">
        <v>2411</v>
      </c>
      <c r="B10" s="840" t="s">
        <v>1559</v>
      </c>
    </row>
    <row customHeight="1" ht="11.25">
      <c r="A11" s="840" t="s">
        <v>2412</v>
      </c>
      <c r="B11" s="84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5F2EE-2406-6C58-BCB8-0.0C4BC04D}"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8" t="s">
        <v>2324</v>
      </c>
      <c r="B1" s="378" t="s">
        <v>2325</v>
      </c>
      <c r="C1" s="378" t="s">
        <v>2326</v>
      </c>
      <c r="D1" s="378"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0592A-6024-0A04-F795-0.B7FCE4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2413</v>
      </c>
      <c r="B1" s="840" t="s">
        <v>2414</v>
      </c>
      <c r="C1" s="840" t="s">
        <v>1166</v>
      </c>
    </row>
    <row customHeight="1" ht="11.25">
      <c r="A2" s="840">
        <v>4189678</v>
      </c>
      <c r="B2" s="840" t="s">
        <v>2415</v>
      </c>
      <c r="C2" s="840" t="s">
        <v>2416</v>
      </c>
    </row>
    <row customHeight="1" ht="11.25">
      <c r="A3" s="840">
        <v>4190415</v>
      </c>
      <c r="B3" s="840" t="s">
        <v>2417</v>
      </c>
      <c r="C3" s="840"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5825E-EE74-D398-935E-0.8E7462B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2418</v>
      </c>
      <c r="B1" s="168" t="s">
        <v>2419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78A62-4604-F632-EB1E-0.9C6546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2420</v>
      </c>
      <c r="B1" s="0" t="b">
        <v>1</v>
      </c>
    </row>
    <row customHeight="1" ht="11.25">
      <c r="A2" s="0" t="s">
        <v>2421</v>
      </c>
      <c r="B2" s="0" t="b">
        <v>0</v>
      </c>
    </row>
    <row customHeight="1" ht="11.25">
      <c r="A3" s="0" t="s">
        <v>2422</v>
      </c>
      <c r="B3" s="0" t="b">
        <v>1</v>
      </c>
    </row>
    <row customHeight="1" ht="11.25">
      <c r="A4" s="0" t="s">
        <v>2423</v>
      </c>
      <c r="B4" s="0" t="b">
        <v>0</v>
      </c>
    </row>
    <row customHeight="1" ht="11.25">
      <c r="A5" s="0" t="s">
        <v>2424</v>
      </c>
      <c r="B5" s="0" t="b">
        <v>0</v>
      </c>
    </row>
    <row customHeight="1" ht="11.25">
      <c r="A6" s="0" t="s">
        <v>2425</v>
      </c>
      <c r="B6" s="0" t="b">
        <v>0</v>
      </c>
    </row>
    <row customHeight="1" ht="11.25">
      <c r="A7" s="0" t="s">
        <v>2426</v>
      </c>
      <c r="B7" s="0" t="b">
        <v>0</v>
      </c>
    </row>
    <row customHeight="1" ht="11.25">
      <c r="A8" s="0" t="s">
        <v>2427</v>
      </c>
      <c r="B8" s="0" t="b">
        <v>0</v>
      </c>
    </row>
    <row customHeight="1" ht="11.25">
      <c r="A9" s="0" t="s">
        <v>2428</v>
      </c>
      <c r="B9" s="0" t="b">
        <v>0</v>
      </c>
    </row>
    <row customHeight="1" ht="11.25">
      <c r="A10" s="0" t="s">
        <v>2429</v>
      </c>
      <c r="B10" s="0" t="b">
        <v>0</v>
      </c>
    </row>
    <row customHeight="1" ht="11.25">
      <c r="A11" s="0" t="s">
        <v>2430</v>
      </c>
      <c r="B11" s="0" t="b">
        <v>1</v>
      </c>
    </row>
    <row customHeight="1" ht="11.25">
      <c r="A12" s="0" t="s">
        <v>2431</v>
      </c>
      <c r="B12" s="0" t="b">
        <v>0</v>
      </c>
    </row>
    <row customHeight="1" ht="11.25">
      <c r="A13" s="0" t="s">
        <v>2432</v>
      </c>
      <c r="B13" s="0" t="b">
        <v>0</v>
      </c>
    </row>
    <row customHeight="1" ht="11.25">
      <c r="A14" s="0" t="s">
        <v>2433</v>
      </c>
      <c r="B14" s="0" t="b">
        <v>0</v>
      </c>
    </row>
    <row customHeight="1" ht="11.25">
      <c r="A15" s="0" t="s">
        <v>2434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9DB1C-C625-A118-16C8-0.685C65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8A5EC-A9FA-CA77-3ACF-0.01DFE9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2435</v>
      </c>
      <c r="B1" s="72" t="s">
        <v>2436</v>
      </c>
    </row>
    <row customHeight="1" ht="11.25">
      <c r="A2" s="69" t="s">
        <v>2437</v>
      </c>
      <c r="B2" s="69" t="s">
        <v>2438</v>
      </c>
    </row>
    <row customHeight="1" ht="11.25">
      <c r="A3" s="69" t="s">
        <v>2439</v>
      </c>
      <c r="B3" s="69" t="s">
        <v>2440</v>
      </c>
    </row>
    <row customHeight="1" ht="11.25">
      <c r="A4" s="69" t="s">
        <v>2441</v>
      </c>
      <c r="B4" s="69" t="s">
        <v>2442</v>
      </c>
    </row>
    <row customHeight="1" ht="11.25">
      <c r="A5" s="69" t="s">
        <v>2443</v>
      </c>
      <c r="B5" s="69" t="s">
        <v>2444</v>
      </c>
    </row>
    <row customHeight="1" ht="11.25">
      <c r="A6" s="69" t="s">
        <v>2445</v>
      </c>
      <c r="B6" s="69" t="s">
        <v>2446</v>
      </c>
    </row>
    <row customHeight="1" ht="11.25">
      <c r="A7" s="69" t="s">
        <v>2447</v>
      </c>
      <c r="B7" s="69" t="s">
        <v>2448</v>
      </c>
    </row>
    <row customHeight="1" ht="11.25">
      <c r="A8" s="69" t="s">
        <v>2449</v>
      </c>
      <c r="B8" s="69" t="s">
        <v>2450</v>
      </c>
    </row>
    <row customHeight="1" ht="11.25">
      <c r="A9" s="69" t="s">
        <v>2451</v>
      </c>
      <c r="B9" s="69" t="s">
        <v>2452</v>
      </c>
    </row>
    <row customHeight="1" ht="11.25">
      <c r="A10" s="69" t="s">
        <v>2453</v>
      </c>
      <c r="B10" s="69" t="s">
        <v>2454</v>
      </c>
    </row>
    <row customHeight="1" ht="11.25">
      <c r="A11" s="69" t="s">
        <v>2455</v>
      </c>
      <c r="B11" s="69" t="s">
        <v>2456</v>
      </c>
    </row>
    <row customHeight="1" ht="11.25">
      <c r="A12" s="69" t="s">
        <v>2457</v>
      </c>
      <c r="B12" s="69" t="s">
        <v>2458</v>
      </c>
    </row>
    <row customHeight="1" ht="11.25">
      <c r="A13" s="69" t="s">
        <v>2459</v>
      </c>
      <c r="B13" s="69" t="s">
        <v>2460</v>
      </c>
    </row>
    <row customHeight="1" ht="11.25">
      <c r="A14" s="69" t="s">
        <v>2461</v>
      </c>
      <c r="B14" s="69" t="s">
        <v>2462</v>
      </c>
    </row>
    <row customHeight="1" ht="11.25">
      <c r="A15" s="69" t="s">
        <v>2463</v>
      </c>
      <c r="B15" s="69" t="s">
        <v>2464</v>
      </c>
    </row>
    <row customHeight="1" ht="11.25">
      <c r="A16" s="69" t="s">
        <v>2465</v>
      </c>
      <c r="B16" s="69" t="s">
        <v>2466</v>
      </c>
    </row>
    <row customHeight="1" ht="11.25">
      <c r="A17" s="69" t="s">
        <v>2467</v>
      </c>
      <c r="B17" s="69" t="s">
        <v>2468</v>
      </c>
    </row>
    <row customHeight="1" ht="11.25">
      <c r="A18" s="69" t="s">
        <v>2469</v>
      </c>
      <c r="B18" s="69" t="s">
        <v>2470</v>
      </c>
    </row>
    <row customHeight="1" ht="11.25">
      <c r="A19" s="69" t="s">
        <v>2471</v>
      </c>
      <c r="B19" s="69" t="s">
        <v>2472</v>
      </c>
    </row>
    <row customHeight="1" ht="11.25">
      <c r="A20" s="69" t="s">
        <v>2473</v>
      </c>
      <c r="B20" s="69" t="s">
        <v>2474</v>
      </c>
    </row>
    <row customHeight="1" ht="11.25">
      <c r="A21" s="69" t="s">
        <v>2475</v>
      </c>
      <c r="B21" s="69" t="s">
        <v>2476</v>
      </c>
    </row>
    <row customHeight="1" ht="11.25">
      <c r="A22" s="69" t="s">
        <v>2477</v>
      </c>
      <c r="B22" s="69" t="s">
        <v>2478</v>
      </c>
    </row>
    <row customHeight="1" ht="11.25">
      <c r="A23" s="69" t="s">
        <v>2479</v>
      </c>
      <c r="B23" s="69" t="s">
        <v>2480</v>
      </c>
    </row>
    <row customHeight="1" ht="11.25">
      <c r="A24" s="69" t="s">
        <v>2481</v>
      </c>
      <c r="B24" s="69" t="s">
        <v>2482</v>
      </c>
    </row>
    <row customHeight="1" ht="11.25">
      <c r="A25" s="69" t="s">
        <v>2483</v>
      </c>
      <c r="B25" s="69" t="s">
        <v>2484</v>
      </c>
    </row>
    <row customHeight="1" ht="11.25">
      <c r="A26" s="69" t="s">
        <v>2485</v>
      </c>
      <c r="B26" s="69" t="s">
        <v>2486</v>
      </c>
    </row>
    <row customHeight="1" ht="11.25">
      <c r="A27" s="69" t="s">
        <v>2487</v>
      </c>
      <c r="B27" s="69" t="s">
        <v>2488</v>
      </c>
    </row>
    <row customHeight="1" ht="11.25">
      <c r="A28" s="69" t="s">
        <v>2489</v>
      </c>
      <c r="B28" s="69" t="s">
        <v>2490</v>
      </c>
    </row>
    <row customHeight="1" ht="11.25">
      <c r="A29" s="69" t="s">
        <v>2491</v>
      </c>
      <c r="B29" s="69" t="s">
        <v>2492</v>
      </c>
    </row>
    <row customHeight="1" ht="11.25">
      <c r="A30" s="69" t="s">
        <v>2493</v>
      </c>
      <c r="B30" s="69" t="s">
        <v>2494</v>
      </c>
    </row>
    <row customHeight="1" ht="11.25">
      <c r="A31" s="69" t="s">
        <v>2495</v>
      </c>
      <c r="B31" s="69" t="s">
        <v>2496</v>
      </c>
    </row>
    <row customHeight="1" ht="11.25">
      <c r="A32" s="69" t="s">
        <v>2497</v>
      </c>
      <c r="B32" s="69" t="s">
        <v>2498</v>
      </c>
    </row>
    <row customHeight="1" ht="11.25">
      <c r="A33" s="69" t="s">
        <v>2499</v>
      </c>
      <c r="B33" s="69" t="s">
        <v>2500</v>
      </c>
    </row>
    <row customHeight="1" ht="11.25">
      <c r="A34" s="69" t="s">
        <v>2501</v>
      </c>
      <c r="B34" s="69" t="s">
        <v>2502</v>
      </c>
    </row>
    <row customHeight="1" ht="11.25">
      <c r="A35" s="69" t="s">
        <v>2503</v>
      </c>
      <c r="B35" s="69" t="s">
        <v>2504</v>
      </c>
    </row>
    <row customHeight="1" ht="11.25">
      <c r="A36" s="69" t="s">
        <v>2505</v>
      </c>
      <c r="B36" s="69" t="s">
        <v>2506</v>
      </c>
    </row>
    <row customHeight="1" ht="11.25">
      <c r="A37" s="69" t="s">
        <v>2507</v>
      </c>
      <c r="B37" s="69" t="s">
        <v>2508</v>
      </c>
    </row>
    <row customHeight="1" ht="11.25">
      <c r="A38" s="69" t="s">
        <v>2509</v>
      </c>
      <c r="B38" s="69" t="s">
        <v>2510</v>
      </c>
    </row>
    <row customHeight="1" ht="11.25">
      <c r="A39" s="69" t="s">
        <v>2511</v>
      </c>
      <c r="B39" s="69" t="s">
        <v>2512</v>
      </c>
    </row>
    <row customHeight="1" ht="11.25">
      <c r="A40" s="69" t="s">
        <v>2513</v>
      </c>
      <c r="B40" s="69" t="s">
        <v>2514</v>
      </c>
    </row>
    <row customHeight="1" ht="11.25">
      <c r="A41" s="69" t="s">
        <v>2515</v>
      </c>
      <c r="B41" s="69" t="s">
        <v>2516</v>
      </c>
    </row>
    <row customHeight="1" ht="11.25">
      <c r="A42" s="69" t="s">
        <v>2517</v>
      </c>
      <c r="B42" s="69" t="s">
        <v>2518</v>
      </c>
    </row>
    <row customHeight="1" ht="11.25">
      <c r="A43" s="69" t="s">
        <v>2519</v>
      </c>
      <c r="B43" s="69" t="s">
        <v>2520</v>
      </c>
    </row>
    <row customHeight="1" ht="11.25">
      <c r="A44" s="69" t="s">
        <v>2521</v>
      </c>
      <c r="B44" s="69" t="s">
        <v>2522</v>
      </c>
    </row>
    <row customHeight="1" ht="11.25">
      <c r="A45" s="69" t="s">
        <v>2523</v>
      </c>
      <c r="B45" s="69" t="s">
        <v>2524</v>
      </c>
    </row>
    <row customHeight="1" ht="11.25">
      <c r="A46" s="69" t="s">
        <v>2525</v>
      </c>
      <c r="B46" s="69" t="s">
        <v>2526</v>
      </c>
    </row>
    <row customHeight="1" ht="11.25">
      <c r="A47" s="69" t="s">
        <v>2527</v>
      </c>
      <c r="B47" s="69" t="s">
        <v>2528</v>
      </c>
    </row>
    <row customHeight="1" ht="11.25">
      <c r="A48" s="69" t="s">
        <v>2529</v>
      </c>
      <c r="B48" s="69" t="s">
        <v>2530</v>
      </c>
    </row>
    <row customHeight="1" ht="11.25">
      <c r="A49" s="69" t="s">
        <v>2531</v>
      </c>
      <c r="B49" s="69" t="s">
        <v>2532</v>
      </c>
    </row>
    <row customHeight="1" ht="11.25">
      <c r="A50" s="69" t="s">
        <v>2533</v>
      </c>
      <c r="B50" s="69" t="s">
        <v>2534</v>
      </c>
    </row>
    <row customHeight="1" ht="11.25">
      <c r="A51" s="69" t="s">
        <v>2535</v>
      </c>
      <c r="B51" s="69" t="s">
        <v>2536</v>
      </c>
    </row>
    <row customHeight="1" ht="11.25">
      <c r="A52" s="69" t="s">
        <v>2537</v>
      </c>
      <c r="B52" s="69" t="s">
        <v>2538</v>
      </c>
    </row>
    <row customHeight="1" ht="11.25">
      <c r="A53" s="69" t="s">
        <v>2539</v>
      </c>
      <c r="B53" s="69" t="s">
        <v>2540</v>
      </c>
    </row>
    <row customHeight="1" ht="11.25">
      <c r="A54" s="69" t="s">
        <v>2541</v>
      </c>
      <c r="B54" s="69" t="s">
        <v>2542</v>
      </c>
    </row>
    <row customHeight="1" ht="11.25">
      <c r="A55" s="69" t="s">
        <v>2543</v>
      </c>
      <c r="B55" s="69" t="s">
        <v>2544</v>
      </c>
    </row>
    <row customHeight="1" ht="11.25">
      <c r="A56" s="69" t="s">
        <v>2545</v>
      </c>
      <c r="B56" s="69" t="s">
        <v>2546</v>
      </c>
    </row>
    <row customHeight="1" ht="11.25">
      <c r="A57" s="69" t="s">
        <v>2547</v>
      </c>
      <c r="B57" s="69" t="s">
        <v>2548</v>
      </c>
    </row>
    <row customHeight="1" ht="11.25">
      <c r="A58" s="69" t="s">
        <v>2549</v>
      </c>
      <c r="B58" s="69" t="s">
        <v>2550</v>
      </c>
    </row>
    <row customHeight="1" ht="11.25">
      <c r="A59" s="69" t="s">
        <v>2551</v>
      </c>
      <c r="B59" s="69" t="s">
        <v>2552</v>
      </c>
    </row>
    <row customHeight="1" ht="11.25">
      <c r="A60" s="69" t="s">
        <v>2553</v>
      </c>
      <c r="B60" s="69" t="s">
        <v>2554</v>
      </c>
    </row>
    <row customHeight="1" ht="11.25">
      <c r="A61" s="69"/>
      <c r="B61" s="69" t="s">
        <v>2555</v>
      </c>
    </row>
    <row customHeight="1" ht="11.25">
      <c r="A62" s="69"/>
      <c r="B62" s="69" t="s">
        <v>2556</v>
      </c>
    </row>
    <row customHeight="1" ht="11.25">
      <c r="A63" s="69"/>
      <c r="B63" s="69" t="s">
        <v>2557</v>
      </c>
    </row>
    <row customHeight="1" ht="11.25">
      <c r="A64" s="69"/>
      <c r="B64" s="69" t="s">
        <v>2558</v>
      </c>
    </row>
    <row customHeight="1" ht="11.25">
      <c r="A65" s="69"/>
      <c r="B65" s="69" t="s">
        <v>2559</v>
      </c>
    </row>
    <row customHeight="1" ht="11.25">
      <c r="A66" s="69"/>
      <c r="B66" s="69" t="s">
        <v>2560</v>
      </c>
    </row>
    <row customHeight="1" ht="11.25">
      <c r="A67" s="69"/>
      <c r="B67" s="69" t="s">
        <v>2561</v>
      </c>
    </row>
    <row customHeight="1" ht="11.25">
      <c r="A68" s="69"/>
      <c r="B68" s="69" t="s">
        <v>2562</v>
      </c>
    </row>
    <row customHeight="1" ht="11.25">
      <c r="A69" s="69"/>
      <c r="B69" s="69" t="s">
        <v>2563</v>
      </c>
    </row>
    <row customHeight="1" ht="11.25">
      <c r="A70" s="69"/>
      <c r="B70" s="69" t="s">
        <v>2564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52DCD-2A74-4CFF-52AD-0.F207309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2565</v>
      </c>
    </row>
    <row customHeight="1" ht="90">
      <c r="B2" s="99" t="s">
        <v>2566</v>
      </c>
    </row>
    <row customHeight="1" ht="67.5">
      <c r="B3" s="99" t="s">
        <v>2567</v>
      </c>
    </row>
    <row customHeight="1" ht="33.75">
      <c r="B4" s="99" t="s">
        <v>2568</v>
      </c>
    </row>
    <row customHeight="1" ht="11.25">
      <c r="B5" s="99" t="s">
        <v>2569</v>
      </c>
    </row>
    <row customHeight="1" ht="22.5">
      <c r="B6" s="99" t="s">
        <v>2570</v>
      </c>
    </row>
    <row customHeight="1" ht="22.5">
      <c r="B7" s="99" t="s">
        <v>2571</v>
      </c>
    </row>
    <row customHeight="1" ht="22.5">
      <c r="B8" s="99" t="s">
        <v>2572</v>
      </c>
    </row>
    <row customHeight="1" ht="22.5">
      <c r="B9" s="99" t="s">
        <v>2573</v>
      </c>
    </row>
    <row customHeight="1" ht="56.25">
      <c r="B10" s="99" t="s">
        <v>2574</v>
      </c>
    </row>
    <row customHeight="1" ht="12.75">
      <c r="B11" s="164" t="s">
        <v>2575</v>
      </c>
    </row>
    <row customHeight="1" ht="11.25">
      <c r="B12" s="98" t="s">
        <v>2576</v>
      </c>
    </row>
    <row customHeight="1" ht="22.5">
      <c r="B13" s="99" t="s">
        <v>2577</v>
      </c>
    </row>
    <row customHeight="1" ht="67.5">
      <c r="B14" s="99" t="s">
        <v>2578</v>
      </c>
    </row>
    <row customHeight="1" ht="22.5">
      <c r="B15" s="99" t="s">
        <v>2579</v>
      </c>
    </row>
    <row customHeight="1" ht="11.25">
      <c r="B16" s="98" t="s">
        <v>2580</v>
      </c>
      <c r="D16" s="105"/>
    </row>
    <row customHeight="1" ht="33.75">
      <c r="B17" s="99" t="s">
        <v>2581</v>
      </c>
    </row>
    <row customHeight="1" ht="33.75">
      <c r="B18" s="99" t="s">
        <v>2582</v>
      </c>
    </row>
    <row customHeight="1" ht="11.25">
      <c r="B19" s="99" t="s">
        <v>2583</v>
      </c>
    </row>
    <row customHeight="1" ht="33.75">
      <c r="B20" s="99" t="s">
        <v>2584</v>
      </c>
    </row>
    <row customHeight="1" ht="11.25">
      <c r="B21" s="98" t="s">
        <v>2585</v>
      </c>
    </row>
    <row customHeight="1" ht="11.25">
      <c r="B22" s="99" t="s">
        <v>2586</v>
      </c>
    </row>
    <row r="24" customHeight="1" ht="22.5">
      <c r="B24" s="166" t="s">
        <v>2587</v>
      </c>
    </row>
    <row r="26" customHeight="1" ht="11.25">
      <c r="B26" s="98" t="s">
        <v>2588</v>
      </c>
    </row>
    <row customHeight="1" ht="22.5">
      <c r="B27" s="165" t="s">
        <v>396</v>
      </c>
    </row>
    <row customHeight="1" ht="56.25">
      <c r="B28" s="165" t="s">
        <v>2589</v>
      </c>
    </row>
    <row customHeight="1" ht="11.25">
      <c r="B29" s="215" t="s">
        <v>2590</v>
      </c>
    </row>
    <row customHeight="1" ht="22.5">
      <c r="B30" s="165" t="s">
        <v>2591</v>
      </c>
    </row>
    <row r="32" customHeight="1" ht="11.25">
      <c r="A32" s="193"/>
      <c r="B32" s="194" t="s">
        <v>2592</v>
      </c>
    </row>
    <row customHeight="1" ht="14.25">
      <c r="A33" s="195">
        <v>1</v>
      </c>
      <c r="B33" s="196" t="s">
        <v>2593</v>
      </c>
    </row>
    <row customHeight="1" ht="14.25">
      <c r="A34" s="195">
        <v>2</v>
      </c>
      <c r="B34" s="196" t="s">
        <v>2594</v>
      </c>
    </row>
    <row customHeight="1" ht="11.25">
      <c r="B35" s="194" t="s">
        <v>2595</v>
      </c>
    </row>
    <row customHeight="1" ht="11.25">
      <c r="B36" s="196" t="s">
        <v>2596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B618A-BF16-0345-696D-0.FE8B7A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352</v>
      </c>
      <c r="I1" s="2222"/>
      <c r="V1" s="1612" t="s">
        <v>14</v>
      </c>
    </row>
    <row s="1640" customFormat="1" customHeight="1" ht="14.25" hidden="1">
      <c r="C2" s="1624"/>
      <c r="D2" s="2238" t="s">
        <v>110</v>
      </c>
      <c r="E2" s="2240"/>
      <c r="F2" s="1630"/>
      <c r="G2" s="1625" t="s">
        <v>110</v>
      </c>
      <c r="H2" s="1628"/>
      <c r="I2" s="1626"/>
      <c r="L2" s="1627"/>
      <c r="M2" s="1627"/>
      <c r="N2" s="1627"/>
      <c r="O2" s="1627" t="s">
        <v>382</v>
      </c>
      <c r="P2" s="1627"/>
      <c r="Q2" s="1627"/>
      <c r="R2" s="1629" t="s">
        <v>381</v>
      </c>
      <c r="S2" s="1629" t="s">
        <v>381</v>
      </c>
      <c r="T2" s="1627"/>
      <c r="U2" s="1627"/>
      <c r="V2" s="1623">
        <v>0</v>
      </c>
    </row>
    <row s="1640" customFormat="1" customHeight="1" ht="14.25" hidden="1">
      <c r="C3" s="1624"/>
      <c r="D3" s="2239"/>
      <c r="E3" s="2241"/>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42" t="s">
        <v>384</v>
      </c>
      <c r="E6" s="2242"/>
      <c r="F6" s="2242"/>
      <c r="G6" s="2242"/>
      <c r="H6" s="2242"/>
      <c r="I6" s="2242"/>
      <c r="J6" s="496"/>
      <c r="K6" s="1620"/>
      <c r="V6" s="1612">
        <v>28</v>
      </c>
    </row>
    <row customHeight="1" ht="18">
      <c r="C7" s="1521"/>
      <c r="D7" s="2181" t="str">
        <f>IF(org=0,"Не определено",org)</f>
        <v>ИМУП «ПОСЖИЛКОМСЕРВИС»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300</v>
      </c>
      <c r="E10" s="2224"/>
      <c r="F10" s="2224"/>
      <c r="G10" s="2224"/>
      <c r="H10" s="2224"/>
      <c r="I10" s="2224"/>
      <c r="J10" s="2228" t="s">
        <v>301</v>
      </c>
      <c r="V10" s="1612">
        <v>14</v>
      </c>
    </row>
    <row customHeight="1" ht="27.299999999999997">
      <c r="C11" s="1521"/>
      <c r="D11" s="2132" t="s">
        <v>88</v>
      </c>
      <c r="E11" s="2228" t="s">
        <v>106</v>
      </c>
      <c r="F11" s="2197" t="s">
        <v>88</v>
      </c>
      <c r="G11" s="2198"/>
      <c r="H11" s="2180" t="s">
        <v>385</v>
      </c>
      <c r="I11" s="2180" t="s">
        <v>386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387</v>
      </c>
      <c r="K14" s="1612"/>
      <c r="R14" s="505" t="s">
        <v>381</v>
      </c>
      <c r="S14" s="505" t="s">
        <v>381</v>
      </c>
      <c r="V14" s="1612">
        <v>14</v>
      </c>
    </row>
    <row customHeight="1" ht="14.699999999999998">
      <c r="A15" s="1612"/>
      <c r="C15" s="1521"/>
      <c r="D15" s="2239"/>
      <c r="E15" s="2241"/>
      <c r="F15" s="410"/>
      <c r="G15" s="874"/>
      <c r="H15" s="874" t="s">
        <v>383</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