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ТСО'!$100:$102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Т-ТН'!$72:$75</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Т-гор.вода'!$82:$84</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ТСО'!$103:$106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Т-ТН'!$76:$79</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Т-гор.вода'!$85:$87</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тарифов'!$99:$123</definedName>
    <definedName name="BLOCK_PT_HEAT">'Перечень тарифов'!$13:$97</definedName>
    <definedName name="BLOCK_PT_HEAT_NOT_R">'Перечень тарифов'!$83:$87</definedName>
    <definedName name="BLOCK_PT_HEAT_NOT_R_TMP">'Перечень тарифов'!$78:$82</definedName>
    <definedName name="BLOCK_PT_HEAT_PHEAT">'Перечень тарифов'!$35:$39</definedName>
    <definedName name="BLOCK_PT_HEAT_PHEAT_HIDDEN_FORMULAS">'Перечень тарифов'!$Z$35:$AQ$35</definedName>
    <definedName name="BLOCK_PT_HEAT_RHEAT">'Перечень тарифов'!$18:$34</definedName>
    <definedName name="BLOCK_PT_HEAT_RHEAT_HIDDEN_FORMULAS">'Перечень тарифов'!$Z$18:$AQ$18</definedName>
    <definedName name="BLOCK_PT_HOTVSNA">'Перечень тарифов'!$125:$139</definedName>
    <definedName name="BLOCK_PT_VOTV">'Перечень тарифов'!$141:$155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тарифов'!$Z$12:$Z$157</definedName>
    <definedName name="DIFFERENTIATION_TARIFF_VD_ID">'Перечень тарифов'!$AB$12:$AB$157</definedName>
    <definedName name="DIFFERENTIATION_TARIFF_VTAR_ID">'Перечень тарифов'!$AA$12:$AA$157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Предложение!$L$95</definedName>
    <definedName name="OFFER_METHOD">Предложение!$K$24:$K$93</definedName>
    <definedName name="OFFER_METHOD_FLAG">TEHSHEET!$L$6</definedName>
    <definedName name="OFFER_TARIFF_A_1">Предложение!$24:$26</definedName>
    <definedName name="OFFER_TARIFF_A_2">Предложение!$97:$99</definedName>
    <definedName name="OFFER_TARIFF_A_3">Предложение!$168:$170</definedName>
    <definedName name="OFFER_TARIFF_A_4">Предложение!$239:$241</definedName>
    <definedName name="OFFER_TARIFF_A_5">Предложение!$310:$312</definedName>
    <definedName name="OFFER_TARIFF_A_COLDVSNA_1">Предложение!$61:$63</definedName>
    <definedName name="OFFER_TARIFF_A_COLDVSNA_2">Предложение!$134:$136</definedName>
    <definedName name="OFFER_TARIFF_A_COLDVSNA_3">Предложение!$205:$207</definedName>
    <definedName name="OFFER_TARIFF_A_COLDVSNA_4">Предложение!$276:$278</definedName>
    <definedName name="OFFER_TARIFF_A_COLDVSNA_5">Предложение!$347:$349</definedName>
    <definedName name="OFFER_TARIFF_A_HOTVSNA_1">Предложение!$76:$78</definedName>
    <definedName name="OFFER_TARIFF_A_HOTVSNA_2">Предложение!$149:$151</definedName>
    <definedName name="OFFER_TARIFF_A_HOTVSNA_3">Предложение!$220:$222</definedName>
    <definedName name="OFFER_TARIFF_A_HOTVSNA_4">Предложение!$291:$293</definedName>
    <definedName name="OFFER_TARIFF_A_HOTVSNA_5">Предложение!$362:$364</definedName>
    <definedName name="OFFER_TARIFF_A_VOTV_1">Предложение!$85:$87</definedName>
    <definedName name="OFFER_TARIFF_A_VOTV_2">Предложение!$158:$160</definedName>
    <definedName name="OFFER_TARIFF_A_VOTV_3">Предложение!$229:$231</definedName>
    <definedName name="OFFER_TARIFF_A_VOTV_4">Предложение!$300:$302</definedName>
    <definedName name="OFFER_TARIFF_A_VOTV_5">Предложение!$371:$373</definedName>
    <definedName name="OFFER_TARIFF_B_1">Предложение!$27:$35</definedName>
    <definedName name="OFFER_TARIFF_B_2">Предложение!$100:$108</definedName>
    <definedName name="OFFER_TARIFF_B_3">Предложение!$171:$179</definedName>
    <definedName name="OFFER_TARIFF_B_4">Предложение!$242:$250</definedName>
    <definedName name="OFFER_TARIFF_B_5">Предложение!$313:$321</definedName>
    <definedName name="OFFER_TARIFF_B_COLDVSNA_1">Предложение!$64:$66</definedName>
    <definedName name="OFFER_TARIFF_B_COLDVSNA_2">Предложение!$137:$139</definedName>
    <definedName name="OFFER_TARIFF_B_COLDVSNA_3">Предложение!$208:$210</definedName>
    <definedName name="OFFER_TARIFF_B_COLDVSNA_4">Предложение!$279:$281</definedName>
    <definedName name="OFFER_TARIFF_B_COLDVSNA_5">Предложение!$350:$352</definedName>
    <definedName name="OFFER_TARIFF_B_HOTVSNA_1">Предложение!$79:$81</definedName>
    <definedName name="OFFER_TARIFF_B_HOTVSNA_2">Предложение!$152:$154</definedName>
    <definedName name="OFFER_TARIFF_B_HOTVSNA_3">Предложение!$223:$225</definedName>
    <definedName name="OFFER_TARIFF_B_HOTVSNA_4">Предложение!$294:$296</definedName>
    <definedName name="OFFER_TARIFF_B_HOTVSNA_5">Предложение!$365:$367</definedName>
    <definedName name="OFFER_TARIFF_B_VOTV_1">Предложение!$88:$90</definedName>
    <definedName name="OFFER_TARIFF_B_VOTV_2">Предложение!$161:$163</definedName>
    <definedName name="OFFER_TARIFF_B_VOTV_3">Предложение!$232:$234</definedName>
    <definedName name="OFFER_TARIFF_B_VOTV_4">Предложение!$303:$305</definedName>
    <definedName name="OFFER_TARIFF_B_VOTV_5">Предложение!$374:$376</definedName>
    <definedName name="OFFER_TARIFF_C_1">Предложение!$36:$40</definedName>
    <definedName name="OFFER_TARIFF_C_2">Предложение!$109:$113</definedName>
    <definedName name="OFFER_TARIFF_C_3">Предложение!$180:$184</definedName>
    <definedName name="OFFER_TARIFF_C_4">Предложение!$251:$255</definedName>
    <definedName name="OFFER_TARIFF_C_5">Предложение!$322:$326</definedName>
    <definedName name="OFFER_TARIFF_C_COLDVSNA_1">Предложение!$67:$69</definedName>
    <definedName name="OFFER_TARIFF_C_COLDVSNA_2">Предложение!$140:$142</definedName>
    <definedName name="OFFER_TARIFF_C_COLDVSNA_3">Предложение!$211:$213</definedName>
    <definedName name="OFFER_TARIFF_C_COLDVSNA_4">Предложение!$282:$284</definedName>
    <definedName name="OFFER_TARIFF_C_COLDVSNA_5">Предложение!$353:$355</definedName>
    <definedName name="OFFER_TARIFF_C_HOTVSNA_1">Предложение!$82:$84</definedName>
    <definedName name="OFFER_TARIFF_C_HOTVSNA_2">Предложение!$155:$157</definedName>
    <definedName name="OFFER_TARIFF_C_HOTVSNA_3">Предложение!$226:$228</definedName>
    <definedName name="OFFER_TARIFF_C_HOTVSNA_4">Предложение!$297:$299</definedName>
    <definedName name="OFFER_TARIFF_C_HOTVSNA_5">Предложение!$368:$370</definedName>
    <definedName name="OFFER_TARIFF_C_VOTV_1">Предложение!$91:$93</definedName>
    <definedName name="OFFER_TARIFF_C_VOTV_2">Предложение!$164:$166</definedName>
    <definedName name="OFFER_TARIFF_C_VOTV_3">Предложение!$235:$237</definedName>
    <definedName name="OFFER_TARIFF_C_VOTV_4">Предложение!$306:$308</definedName>
    <definedName name="OFFER_TARIFF_C_VOTV_5">Предложение!$377:$379</definedName>
    <definedName name="OFFER_TARIFF_D_1">Предложение!$41:$45</definedName>
    <definedName name="OFFER_TARIFF_D_2">Предложение!$114:$118</definedName>
    <definedName name="OFFER_TARIFF_D_3">Предложение!$185:$189</definedName>
    <definedName name="OFFER_TARIFF_D_4">Предложение!$256:$260</definedName>
    <definedName name="OFFER_TARIFF_D_5">Предложение!$327:$331</definedName>
    <definedName name="OFFER_TARIFF_D_COLDVSNA_1">Предложение!$70:$72</definedName>
    <definedName name="OFFER_TARIFF_D_COLDVSNA_2">Предложение!$143:$145</definedName>
    <definedName name="OFFER_TARIFF_D_COLDVSNA_3">Предложение!$214:$216</definedName>
    <definedName name="OFFER_TARIFF_D_COLDVSNA_4">Предложение!$285:$287</definedName>
    <definedName name="OFFER_TARIFF_D_COLDVSNA_5">Предложение!$356:$358</definedName>
    <definedName name="OFFER_TARIFF_E_COLDVSNA_1">Предложение!$73:$75</definedName>
    <definedName name="OFFER_TARIFF_E_COLDVSNA_2">Предложение!$146:$148</definedName>
    <definedName name="OFFER_TARIFF_E_COLDVSNA_3">Предложение!$217:$219</definedName>
    <definedName name="OFFER_TARIFF_E_COLDVSNA_4">Предложение!$288:$290</definedName>
    <definedName name="OFFER_TARIFF_E_COLDVSNA_5">Предложение!$359:$361</definedName>
    <definedName name="OFFER_TARIFF_E1_1">Предложение!$46:$48</definedName>
    <definedName name="OFFER_TARIFF_E1_2">Предложение!$119:$121</definedName>
    <definedName name="OFFER_TARIFF_E1_3">Предложение!$190:$192</definedName>
    <definedName name="OFFER_TARIFF_E1_4">Предложение!$261:$263</definedName>
    <definedName name="OFFER_TARIFF_E1_5">Предложение!$332:$334</definedName>
    <definedName name="OFFER_TARIFF_E2_1">Предложение!$49:$51</definedName>
    <definedName name="OFFER_TARIFF_E2_2">Предложение!$122:$124</definedName>
    <definedName name="OFFER_TARIFF_E2_3">Предложение!$193:$195</definedName>
    <definedName name="OFFER_TARIFF_E2_4">Предложение!$264:$266</definedName>
    <definedName name="OFFER_TARIFF_E2_5">Предложение!$335:$337</definedName>
    <definedName name="OFFER_TARIFF_F_1">Предложение!$52:$54</definedName>
    <definedName name="OFFER_TARIFF_F_2">Предложение!$125:$127</definedName>
    <definedName name="OFFER_TARIFF_F_3">Предложение!$196:$198</definedName>
    <definedName name="OFFER_TARIFF_F_4">Предложение!$267:$269</definedName>
    <definedName name="OFFER_TARIFF_F_5">Предложение!$338:$340</definedName>
    <definedName name="OFFER_TARIFF_G_1">Предложение!$55:$57</definedName>
    <definedName name="OFFER_TARIFF_G_2">Предложение!$128:$130</definedName>
    <definedName name="OFFER_TARIFF_G_3">Предложение!$199:$201</definedName>
    <definedName name="OFFER_TARIFF_G_4">Предложение!$270:$272</definedName>
    <definedName name="OFFER_TARIFF_G_5">Предложение!$341:$343</definedName>
    <definedName name="OFFER_TARIFF_H_1">Предложение!$58:$60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Предложение!$G$63</definedName>
    <definedName name="pIns_PT_VTAR_A_COLDVSNA_OFFER_2">Предложение!$G$136</definedName>
    <definedName name="pIns_PT_VTAR_A_COLDVSNA_OFFER_3">Предложение!$G$207</definedName>
    <definedName name="pIns_PT_VTAR_A_COLDVSNA_OFFER_4">Предложение!$G$278</definedName>
    <definedName name="pIns_PT_VTAR_A_COLDVSNA_OFFER_5">Предложение!$G$349</definedName>
    <definedName name="pIns_PT_VTAR_A_COLDVSNA_OFFER5">Предложение!$G$349</definedName>
    <definedName name="pIns_PT_VTAR_A_HOTVSNA">'ГВС. Т-гор.вода'!$T$54</definedName>
    <definedName name="pIns_PT_VTAR_A_HOTVSNA_OFFER_1">Предложение!$G$78</definedName>
    <definedName name="pIns_PT_VTAR_A_HOTVSNA_OFFER_2">Предложение!$G$151</definedName>
    <definedName name="pIns_PT_VTAR_A_HOTVSNA_OFFER_3">Предложение!$G$222</definedName>
    <definedName name="pIns_PT_VTAR_A_HOTVSNA_OFFER_4">Предложение!$G$293</definedName>
    <definedName name="pIns_PT_VTAR_A_HOTVSNA_OFFER_5">Предложение!$G$364</definedName>
    <definedName name="pIns_PT_VTAR_A_OFFER_1">Предложение!$G$26</definedName>
    <definedName name="pIns_PT_VTAR_A_OFFER_2">Предложение!$G$99</definedName>
    <definedName name="pIns_PT_VTAR_A_OFFER_3">Предложение!$G$170</definedName>
    <definedName name="pIns_PT_VTAR_A_OFFER_4">Предложение!$G$241</definedName>
    <definedName name="pIns_PT_VTAR_A_OFFER_5">Предложение!$G$312</definedName>
    <definedName name="pIns_PT_VTAR_A_VOTV">'ВО. Т-во'!$T$53</definedName>
    <definedName name="pIns_PT_VTAR_A_VOTV_OFFER_1">Предложение!$G$87</definedName>
    <definedName name="pIns_PT_VTAR_A_VOTV_OFFER_2">Предложение!$G$160</definedName>
    <definedName name="pIns_PT_VTAR_A_VOTV_OFFER_3">Предложение!$G$231</definedName>
    <definedName name="pIns_PT_VTAR_A_VOTV_OFFER_4">Предложение!$G$302</definedName>
    <definedName name="pIns_PT_VTAR_A_VOTV_OFFER_5">Предложение!$G$373</definedName>
    <definedName name="pIns_PT_VTAR_B">'ТС. Т-ТЭ | ТСО'!$T$99</definedName>
    <definedName name="pIns_PT_VTAR_B_COLDVSNA">'ХВС. Т-тех'!$T$53</definedName>
    <definedName name="pIns_PT_VTAR_B_COLDVSNA_OFFER_1">Предложение!$G$66</definedName>
    <definedName name="pIns_PT_VTAR_B_COLDVSNA_OFFER_2">Предложение!$G$139</definedName>
    <definedName name="pIns_PT_VTAR_B_COLDVSNA_OFFER_3">Предложение!$G$210</definedName>
    <definedName name="pIns_PT_VTAR_B_COLDVSNA_OFFER_4">Предложение!$G$281</definedName>
    <definedName name="pIns_PT_VTAR_B_COLDVSNA_OFFER_5">Предложение!$G$352</definedName>
    <definedName name="pIns_PT_VTAR_B_HOTVSNA">'ГВС. Т-транс'!$T$54</definedName>
    <definedName name="pIns_PT_VTAR_B_HOTVSNA_OFFER_1">Предложение!$G$81</definedName>
    <definedName name="pIns_PT_VTAR_B_HOTVSNA_OFFER_2">Предложение!$G$154</definedName>
    <definedName name="pIns_PT_VTAR_B_HOTVSNA_OFFER_3">Предложение!$G$225</definedName>
    <definedName name="pIns_PT_VTAR_B_HOTVSNA_OFFER_4">Предложение!$G$296</definedName>
    <definedName name="pIns_PT_VTAR_B_HOTVSNA_OFFER_5">Предложение!$G$367</definedName>
    <definedName name="pIns_PT_VTAR_B_OFFER_1">Предложение!$G$35</definedName>
    <definedName name="pIns_PT_VTAR_B_OFFER_2">Предложение!$G$108</definedName>
    <definedName name="pIns_PT_VTAR_B_OFFER_3">Предложение!$G$179</definedName>
    <definedName name="pIns_PT_VTAR_B_OFFER_4">Предложение!$G$250</definedName>
    <definedName name="pIns_PT_VTAR_B_OFFER_5">Предложение!$G$321</definedName>
    <definedName name="pIns_PT_VTAR_B_VOTV">'ВО. Т-транс'!$T$53</definedName>
    <definedName name="pIns_PT_VTAR_B_VOTV_OFFER_1">Предложение!$G$90</definedName>
    <definedName name="pIns_PT_VTAR_B_VOTV_OFFER_2">Предложение!$G$163</definedName>
    <definedName name="pIns_PT_VTAR_B_VOTV_OFFER_3">Предложение!$G$234</definedName>
    <definedName name="pIns_PT_VTAR_B_VOTV_OFFER_4">Предложение!$G$305</definedName>
    <definedName name="pIns_PT_VTAR_B_VOTV_OFFER_5">Предложение!$G$376</definedName>
    <definedName name="pIns_PT_VTAR_C">'ТС. Т-ТН'!$T$71</definedName>
    <definedName name="pIns_PT_VTAR_C_COLDVSNA">'ХВС. Т-транс'!$T$53</definedName>
    <definedName name="pIns_PT_VTAR_C_COLDVSNA_OFFER_1">Предложение!$G$69</definedName>
    <definedName name="pIns_PT_VTAR_C_COLDVSNA_OFFER_2">Предложение!$G$142</definedName>
    <definedName name="pIns_PT_VTAR_C_COLDVSNA_OFFER_3">Предложение!$G$213</definedName>
    <definedName name="pIns_PT_VTAR_C_COLDVSNA_OFFER_4">Предложение!$G$284</definedName>
    <definedName name="pIns_PT_VTAR_C_COLDVSNA_OFFER_5">Предложение!$G$355</definedName>
    <definedName name="pIns_PT_VTAR_C_HOTVSNA">'ГВС. Т-подкл'!$T$63</definedName>
    <definedName name="pIns_PT_VTAR_C_HOTVSNA_OFFER_1">Предложение!$G$84</definedName>
    <definedName name="pIns_PT_VTAR_C_HOTVSNA_OFFER_2">Предложение!$G$157</definedName>
    <definedName name="pIns_PT_VTAR_C_HOTVSNA_OFFER_3">Предложение!$G$228</definedName>
    <definedName name="pIns_PT_VTAR_C_HOTVSNA_OFFER_4">Предложение!$G$299</definedName>
    <definedName name="pIns_PT_VTAR_C_HOTVSNA_OFFER_5">Предложение!$G$370</definedName>
    <definedName name="pIns_PT_VTAR_C_OFFER_1">Предложение!$G$40</definedName>
    <definedName name="pIns_PT_VTAR_C_OFFER_2">Предложение!$G$113</definedName>
    <definedName name="pIns_PT_VTAR_C_OFFER_3">Предложение!$G$184</definedName>
    <definedName name="pIns_PT_VTAR_C_OFFER_4">Предложение!$G$255</definedName>
    <definedName name="pIns_PT_VTAR_C_OFFER_5">Предложение!$G$326</definedName>
    <definedName name="pIns_PT_VTAR_C_VOTV">'ВО. Т-подкл'!$T$63</definedName>
    <definedName name="pIns_PT_VTAR_C_VOTV_OFFER_1">Предложение!$G$93</definedName>
    <definedName name="pIns_PT_VTAR_C_VOTV_OFFER_2">Предложение!$G$166</definedName>
    <definedName name="pIns_PT_VTAR_C_VOTV_OFFER_3">Предложение!$G$237</definedName>
    <definedName name="pIns_PT_VTAR_C_VOTV_OFFER_4">Предложение!$G$308</definedName>
    <definedName name="pIns_PT_VTAR_C_VOTV_OFFER_5">Предложение!$G$379</definedName>
    <definedName name="pIns_PT_VTAR_D">'ТС. Т-гор.вода'!$V$81</definedName>
    <definedName name="pIns_PT_VTAR_D_COLDVSNA">'ХВС. Т-подвоз'!$T$53</definedName>
    <definedName name="pIns_PT_VTAR_D_COLDVSNA_OFFER_1">Предложение!$G$72</definedName>
    <definedName name="pIns_PT_VTAR_D_COLDVSNA_OFFER_2">Предложение!$G$145</definedName>
    <definedName name="pIns_PT_VTAR_D_COLDVSNA_OFFER_3">Предложение!$G$216</definedName>
    <definedName name="pIns_PT_VTAR_D_COLDVSNA_OFFER_4">Предложение!$G$287</definedName>
    <definedName name="pIns_PT_VTAR_D_COLDVSNA_OFFER_5">Предложение!$G$358</definedName>
    <definedName name="pIns_PT_VTAR_D_OFFER_1">Предложение!$G$45</definedName>
    <definedName name="pIns_PT_VTAR_D_OFFER_2">Предложение!$G$118</definedName>
    <definedName name="pIns_PT_VTAR_D_OFFER_3">Предложение!$G$189</definedName>
    <definedName name="pIns_PT_VTAR_D_OFFER_4">Предложение!$G$260</definedName>
    <definedName name="pIns_PT_VTAR_D_OFFER_5">Предложение!$G$331</definedName>
    <definedName name="pIns_PT_VTAR_E_COLDVSNA">'ХВС. Т-подкл'!$T$63</definedName>
    <definedName name="pIns_PT_VTAR_E_COLDVSNA_OFFER_1">Предложение!$G$75</definedName>
    <definedName name="pIns_PT_VTAR_E_COLDVSNA_OFFER_2">Предложение!$G$148</definedName>
    <definedName name="pIns_PT_VTAR_E_COLDVSNA_OFFER_3">Предложение!$G$219</definedName>
    <definedName name="pIns_PT_VTAR_E_COLDVSNA_OFFER_4">Предложение!$G$290</definedName>
    <definedName name="pIns_PT_VTAR_E_COLDVSNA_OFFER_5">Предложение!$G$361</definedName>
    <definedName name="pIns_PT_VTAR_E1">'ТС. Т-передача ТЭ'!$T$57</definedName>
    <definedName name="pIns_PT_VTAR_E1_OFFER_1">Предложение!$G$48</definedName>
    <definedName name="pIns_PT_VTAR_E1_OFFER_2">Предложение!$G$121</definedName>
    <definedName name="pIns_PT_VTAR_E1_OFFER_3">Предложение!$G$192</definedName>
    <definedName name="pIns_PT_VTAR_E1_OFFER_4">Предложение!$G$263</definedName>
    <definedName name="pIns_PT_VTAR_E1_OFFER_5">Предложение!$G$334</definedName>
    <definedName name="pIns_PT_VTAR_E2">'ТС. Т-передача ТН'!$T$57</definedName>
    <definedName name="pIns_PT_VTAR_E2_OFFER_1">Предложение!$G$51</definedName>
    <definedName name="pIns_PT_VTAR_E2_OFFER_2">Предложение!$G$124</definedName>
    <definedName name="pIns_PT_VTAR_E2_OFFER_3">Предложение!$G$195</definedName>
    <definedName name="pIns_PT_VTAR_E2_OFFER_4">Предложение!$G$266</definedName>
    <definedName name="pIns_PT_VTAR_E2_OFFER_5">Предложение!$G$337</definedName>
    <definedName name="pIns_PT_VTAR_F">'ТС. Резерв мощности'!$T$57</definedName>
    <definedName name="pIns_PT_VTAR_F_OFFER_1">Предложение!$G$54</definedName>
    <definedName name="pIns_PT_VTAR_F_OFFER_2">Предложение!$G$127</definedName>
    <definedName name="pIns_PT_VTAR_F_OFFER_3">Предложение!$G$198</definedName>
    <definedName name="pIns_PT_VTAR_F_OFFER_4">Предложение!$G$269</definedName>
    <definedName name="pIns_PT_VTAR_F_OFFER_5">Предложение!$G$340</definedName>
    <definedName name="pIns_PT_VTAR_G">'ТС. Т-подкл'!$T$62</definedName>
    <definedName name="pIns_PT_VTAR_G_OFFER_1">Предложение!$G$57</definedName>
    <definedName name="pIns_PT_VTAR_G_OFFER_2">Предложение!$G$130</definedName>
    <definedName name="pIns_PT_VTAR_G_OFFER_3">Предложение!$G$201</definedName>
    <definedName name="pIns_PT_VTAR_G_OFFER_4">Предложение!$G$272</definedName>
    <definedName name="pIns_PT_VTAR_G_OFFER_5">Предложение!$G$343</definedName>
    <definedName name="pIns_PT_VTAR_H">'ТС. Т-подкл(инд)'!$T$56</definedName>
    <definedName name="pIns_PT_VTAR_H_OFFER_1">Предложение!$G$60</definedName>
    <definedName name="pIns_PT_VTAR_H_OFFER_2">Предложение!$G$133</definedName>
    <definedName name="pIns_PT_VTAR_H_OFFER_3">Предложение!$G$204</definedName>
    <definedName name="pIns_PT_VTAR_H_OFFER_4">Предложение!$G$275</definedName>
    <definedName name="pIns_PT_VTAR_H_OFFER_5">Предложение!$G$346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ТСО'!$DF$39</definedName>
    <definedName name="pIns_ver_HEAT_TARIFF_C">'ТС. Т-ТН'!$DF$39</definedName>
    <definedName name="pIns_ver_HEAT_TARIFF_D">'ТС. Т-гор.вода'!$DS$43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тарифов'!$AL$12:$AL$157</definedName>
    <definedName name="PT_DIFFERENTIATION_CS_ID">'Перечень тарифов'!$AF$12:$AF$157</definedName>
    <definedName name="PT_DIFFERENTIATION_IST_TE">'Перечень тарифов'!$AM$12:$AM$157</definedName>
    <definedName name="PT_DIFFERENTIATION_IST_TE_ID">'Перечень тарифов'!$AG$12:$AG$157</definedName>
    <definedName name="PT_DIFFERENTIATION_NTAR">'Перечень тарифов'!$AJ$12:$AJ$157</definedName>
    <definedName name="PT_DIFFERENTIATION_NTAR_ID">'Перечень тарифов'!$AD$12:$AD$157</definedName>
    <definedName name="PT_DIFFERENTIATION_NUM_CS">'Перечень тарифов'!$AP$12:$AP$157</definedName>
    <definedName name="PT_DIFFERENTIATION_NUM_IST_TE">'Перечень тарифов'!$AQ$12:$AQ$157</definedName>
    <definedName name="PT_DIFFERENTIATION_NUM_NTAR">'Перечень тарифов'!$AN$12:$AN$157</definedName>
    <definedName name="PT_DIFFERENTIATION_NUM_TER">'Перечень тарифов'!$AO$12:$AO$157</definedName>
    <definedName name="PT_DIFFERENTIATION_TER">'Перечень тарифов'!$AK$12:$AK$157</definedName>
    <definedName name="PT_DIFFERENTIATION_TER_ID">'Перечень тарифов'!$AE$12:$AE$157</definedName>
    <definedName name="PT_DIFFERENTIATION_VDET">'Перечень тарифов'!$AI$12:$AI$157</definedName>
    <definedName name="PT_DIFFERENTIATION_VTAR">'Перечень тарифов'!$AH$12:$AH$157</definedName>
    <definedName name="PT_DIFFERENTIATION_VTAR_ID">'Перечень тарифов'!$AC$12:$AC$157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тарифов'!$F$83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тарифов'!$W$156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Предложение!$L$380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Предложение!$L$380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ТСО'!$DF$100</definedName>
    <definedName name="tblEnd_1_TARIFF_B_COLDVSNA">'ХВС. Т-тех'!$AJ$54</definedName>
    <definedName name="tblEnd_1_TARIFF_B_HOTVSNA">'ГВС. Т-транс'!$AR$55</definedName>
    <definedName name="tblEnd_1_TARIFF_B_VOTV">'ВО. Т-транс'!$AJ$54</definedName>
    <definedName name="tblEnd_1_TARIFF_C">'ТС. Т-ТН'!$DF$72</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Т-гор.вода'!$DS$82</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definedName>
    <definedName name="VD_LIST">REESTR_VED!$A$2:$B$11</definedName>
    <definedName name="VD_ID_LIST">REESTR_VED!$A$2:$A$11</definedName>
    <definedName name="VD_NAME_LIST">REESTR_VED!$B$2:$B$11</definedName>
    <definedName name="et_B_FHD20_1">et_union_hor!$127:$135</definedName>
    <definedName name="pt_ntar_30">'ТС. Т-ТЭ | ТСО'!$57:$70</definedName>
    <definedName name="pt_ter_30">'ТС. Т-ТЭ | ТСО'!$58:$69</definedName>
    <definedName name="pt_cs_30">'ТС. Т-ТЭ | ТСО'!$59:$68</definedName>
    <definedName name="pt_ist_te_30">'ТС. Т-ТЭ | ТСО'!$60:$67</definedName>
    <definedName name="pt_ntar_301">'ТС. Т-ТЭ | ТСО'!$71:$84</definedName>
    <definedName name="pt_ter_31">'ТС. Т-ТЭ | ТСО'!$72:$83</definedName>
    <definedName name="pt_cs_31">'ТС. Т-ТЭ | ТСО'!$73:$82</definedName>
    <definedName name="pt_ist_te_31">'ТС. Т-ТЭ | ТСО'!$74:$81</definedName>
    <definedName name="pt_ntar_3011">'ТС. Т-ТЭ | ТСО'!$85:$98</definedName>
    <definedName name="pt_ter_32">'ТС. Т-ТЭ | ТСО'!$86:$97</definedName>
    <definedName name="pt_cs_32">'ТС. Т-ТЭ | ТСО'!$87:$96</definedName>
    <definedName name="pt_ist_te_32">'ТС. Т-ТЭ | ТСО'!$88:$95</definedName>
    <definedName name="pt_ntar_30111">'ТС. Т-ТН'!$57:$70</definedName>
    <definedName name="pt_ter_33">'ТС. Т-ТН'!$58:$69</definedName>
    <definedName name="pt_cs_33">'ТС. Т-ТН'!$59:$68</definedName>
    <definedName name="pt_ist_te_33">'ТС. Т-ТН'!$60:$67</definedName>
    <definedName name="pt_ntar_301111">'ТС. Т-гор.вода'!$65:$80</definedName>
    <definedName name="pt_ter_34">'ТС. Т-гор.вода'!$66:$79</definedName>
    <definedName name="pt_cs_34">'ТС. Т-гор.вода'!$67:$78</definedName>
    <definedName name="pt_ist_te_34">'ТС. Т-гор.вода'!$68:$77</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<sst xmlns="http://schemas.openxmlformats.org/spreadsheetml/2006/main" count="10608" uniqueCount="2641">
  <si>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</si>
  <si>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</si>
  <si>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</si>
  <si>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</si>
  <si>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</si>
  <si>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</si>
  <si>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</si>
  <si>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</si>
  <si>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</si>
  <si>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</si>
  <si>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</si>
  <si>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</si>
  <si>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</si>
  <si>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31500726</t>
  </si>
  <si>
    <t>Flag_Row_Size</t>
  </si>
  <si>
    <t>Субъект РФ</t>
  </si>
  <si>
    <t>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</si>
  <si>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</si>
  <si>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</si>
  <si>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</si>
  <si>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</si>
  <si>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</si>
  <si>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</si>
  <si>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</si>
  <si>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</si>
  <si>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</si>
  <si>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</si>
  <si>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</si>
  <si>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</si>
  <si>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</si>
  <si>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</si>
  <si>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</si>
  <si>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</si>
  <si>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</si>
  <si>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</si>
  <si>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</si>
  <si>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</si>
  <si>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</si>
  <si>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</si>
  <si>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</si>
  <si>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</si>
  <si>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64</t>
  </si>
  <si>
    <t>Наименование органа регулирования, принявшего решение об утверждении тарифов</t>
  </si>
  <si>
    <t>Управление по государственному регулированию цен (тарифов) Ненецкого автономного округа</t>
  </si>
  <si>
    <t>Источник официального опубликования решения</t>
  </si>
  <si>
    <t xml:space="preserve">Официальный интернет портал правовой информации http://pravo.gov.ru </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</si>
  <si>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</si>
  <si>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</si>
  <si>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ИМУП «ПОСЖИЛКОМСЕРВИС»</t>
  </si>
  <si>
    <t>Наименование (описание) обособленного подразделения</t>
  </si>
  <si>
    <t>ИНН</t>
  </si>
  <si>
    <t>2983013920</t>
  </si>
  <si>
    <t>КПП</t>
  </si>
  <si>
    <t>298301001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</si>
  <si>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</si>
  <si>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</si>
  <si>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</si>
  <si>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</si>
  <si>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</si>
  <si>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</si>
  <si>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</si>
  <si>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</si>
  <si>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</si>
  <si>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</si>
  <si>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</si>
  <si>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</si>
  <si>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</si>
  <si>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</si>
  <si>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</si>
  <si>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</si>
  <si>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</si>
  <si>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</si>
  <si>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166700,Ненецкий АО, Заполярный р-н, рп. Искателей, ул. Губкина, д.15</t>
  </si>
  <si>
    <t>Фамилия, имя, отчество руководителя</t>
  </si>
  <si>
    <t>Бурадчук Артём Анатольевич</t>
  </si>
  <si>
    <t>Ответственный за заполнение формы</t>
  </si>
  <si>
    <t>Фамилия, имя, отчество</t>
  </si>
  <si>
    <t>Коваленко Анна Валерьевна</t>
  </si>
  <si>
    <t>Должность</t>
  </si>
  <si>
    <t>Начальник ЭО</t>
  </si>
  <si>
    <t>Контактный телефон</t>
  </si>
  <si>
    <t>(81853)4-77-58</t>
  </si>
  <si>
    <t>E-mail</t>
  </si>
  <si>
    <t>teplovoda21@mail.ru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</si>
  <si>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</si>
  <si>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</si>
  <si>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</si>
  <si>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</si>
  <si>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</si>
  <si>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</si>
  <si>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</si>
  <si>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</si>
  <si>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</si>
  <si>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</si>
  <si>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</si>
  <si>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</si>
  <si>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</si>
  <si>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</si>
  <si>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</si>
  <si>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</si>
  <si>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</si>
  <si>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15</t>
  </si>
  <si>
    <t>"Заполярный район"</t>
  </si>
  <si>
    <t>Рабочий поселок Искателей</t>
  </si>
  <si>
    <t>11811111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</si>
  <si>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</si>
  <si>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</si>
  <si>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</si>
  <si>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</si>
  <si>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</si>
  <si>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</si>
  <si>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</si>
  <si>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</si>
  <si>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</si>
  <si>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</si>
  <si>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</si>
  <si>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</si>
  <si>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</si>
  <si>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</si>
  <si>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</si>
  <si>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</si>
  <si>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</si>
  <si>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</si>
  <si>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</si>
  <si>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</si>
  <si>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</si>
  <si>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</si>
  <si>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</si>
  <si>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</si>
  <si>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</si>
  <si>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</si>
  <si>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</si>
  <si>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</si>
  <si>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</si>
  <si>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</si>
  <si>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</si>
  <si>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</si>
  <si>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</si>
  <si>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</si>
  <si>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</si>
  <si>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</si>
  <si>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</si>
  <si>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</si>
  <si>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</si>
  <si>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</si>
  <si>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</si>
  <si>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</si>
  <si>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</si>
  <si>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</si>
  <si>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</si>
  <si>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</si>
  <si>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</si>
  <si>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</si>
  <si>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</si>
  <si>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</si>
  <si>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</si>
  <si>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</si>
  <si>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</si>
  <si>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</si>
  <si>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</si>
  <si>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</si>
  <si>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</si>
  <si>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</si>
  <si>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</si>
  <si>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тепловую энергию (мощность), поставляемую потребителям</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</si>
  <si>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</si>
  <si>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</si>
  <si>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</si>
  <si>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</si>
  <si>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</si>
  <si>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</si>
  <si>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</si>
  <si>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</si>
  <si>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</si>
  <si>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</si>
  <si>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t>
  </si>
  <si>
    <t>pt_ntar_30</t>
  </si>
  <si>
    <t>pt_ter_30</t>
  </si>
  <si>
    <t>pt_cs_30</t>
  </si>
  <si>
    <t>pt_ist_te_30</t>
  </si>
  <si>
    <t>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t>
  </si>
  <si>
    <t>pt_ntar_301</t>
  </si>
  <si>
    <t>pt_ter_31</t>
  </si>
  <si>
    <t>pt_cs_31</t>
  </si>
  <si>
    <t>pt_ist_te_31</t>
  </si>
  <si>
    <t>Льготные тарифы на тепловую энергию (мощность),поставляемую населению и потребителям, приравненным к населению</t>
  </si>
  <si>
    <t>pt_ntar_3011</t>
  </si>
  <si>
    <t>pt_ter_32</t>
  </si>
  <si>
    <t>pt_cs_32</t>
  </si>
  <si>
    <t>pt_ist_te_32</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</si>
  <si>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</si>
  <si>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</si>
  <si>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Тарифы на теплоноситель, поставляемый потребителям</t>
  </si>
  <si>
    <t>"4190067"; "4190069"; "4190071"</t>
  </si>
  <si>
    <t>pIns_PT_VTAR_C</t>
  </si>
  <si>
    <t>pt_ntar_3</t>
  </si>
  <si>
    <t>pt_ter_3</t>
  </si>
  <si>
    <t>pt_cs_3</t>
  </si>
  <si>
    <t>pt_ist_te_3</t>
  </si>
  <si>
    <t>Льготные тарифы на теплоноситель, поставляемый населению и потребителям, приравненным к населению</t>
  </si>
  <si>
    <t>pt_ntar_30111</t>
  </si>
  <si>
    <t>pt_ter_33</t>
  </si>
  <si>
    <t>pt_cs_33</t>
  </si>
  <si>
    <t>pt_ist_te_33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</si>
  <si>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</si>
  <si>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Тарифы на горячую в открытых системах теплоснабжения (горячего водоснабжения), поставляемую потребителям</t>
  </si>
  <si>
    <t>"4190064"; "4190067"; "4190070"</t>
  </si>
  <si>
    <t>pIns_PT_VTAR_D</t>
  </si>
  <si>
    <t>pt_ntar_4</t>
  </si>
  <si>
    <t>pt_ter_4</t>
  </si>
  <si>
    <t>pt_cs_4</t>
  </si>
  <si>
    <t>pt_ist_te_4</t>
  </si>
  <si>
    <t>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t>
  </si>
  <si>
    <t>pt_ntar_301111</t>
  </si>
  <si>
    <t>pt_ter_34</t>
  </si>
  <si>
    <t>pt_cs_34</t>
  </si>
  <si>
    <t>pt_ist_te_34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</si>
  <si>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</si>
  <si>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</si>
  <si>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</si>
  <si>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</si>
  <si>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</si>
  <si>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</si>
  <si>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</si>
  <si>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</si>
  <si>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</si>
  <si>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</si>
  <si>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</si>
  <si>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</si>
  <si>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</si>
  <si>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</si>
  <si>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</si>
  <si>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</si>
  <si>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</si>
  <si>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</si>
  <si>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</si>
  <si>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</si>
  <si>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</si>
  <si>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</si>
  <si>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</si>
  <si>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</si>
  <si>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</si>
  <si>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</si>
  <si>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</si>
  <si>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</si>
  <si>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</si>
  <si>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</si>
  <si>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</si>
  <si>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</si>
  <si>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</si>
  <si>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</si>
  <si>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</si>
  <si>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</si>
  <si>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</si>
  <si>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</si>
  <si>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</si>
  <si>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</si>
  <si>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</si>
  <si>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</si>
  <si>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</si>
  <si>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</si>
  <si>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</si>
  <si>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</si>
  <si>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</si>
  <si>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</si>
  <si>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</si>
  <si>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</si>
  <si>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</si>
  <si>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</si>
  <si>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</si>
  <si>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</si>
  <si>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</si>
  <si>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</si>
  <si>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</si>
  <si>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</si>
  <si>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</si>
  <si>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</si>
  <si>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</si>
  <si>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</si>
  <si>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</si>
  <si>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</si>
  <si>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</si>
  <si>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</si>
  <si>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</si>
  <si>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</si>
  <si>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</si>
  <si>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</si>
  <si>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</si>
  <si>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</si>
  <si>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</si>
  <si>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</si>
  <si>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</si>
  <si>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</si>
  <si>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</si>
  <si>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</si>
  <si>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</si>
  <si>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</si>
  <si>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</si>
  <si>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</si>
  <si>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</si>
  <si>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</si>
  <si>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</si>
  <si>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</si>
  <si>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</si>
  <si>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</si>
  <si>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</si>
  <si>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</si>
  <si>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</si>
  <si>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</si>
  <si>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</si>
  <si>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</si>
  <si>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</si>
  <si>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</si>
  <si>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</si>
  <si>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</si>
  <si>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</si>
  <si>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</si>
  <si>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</si>
  <si>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</si>
  <si>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</si>
  <si>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</si>
  <si>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</si>
  <si>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</si>
  <si>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</si>
  <si>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</si>
  <si>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</si>
  <si>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</si>
  <si>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</si>
  <si>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</si>
  <si>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</si>
  <si>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</si>
  <si>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</si>
  <si>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</si>
  <si>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</si>
  <si>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</si>
  <si>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</si>
  <si>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</si>
  <si>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</si>
  <si>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</si>
  <si>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</si>
  <si>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</si>
  <si>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</si>
  <si>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</si>
  <si>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</si>
  <si>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</si>
  <si>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</si>
  <si>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</si>
  <si>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</si>
  <si>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</si>
  <si>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</si>
  <si>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</si>
  <si>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</si>
  <si>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</si>
  <si>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</si>
  <si>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</si>
  <si>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</si>
  <si>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</si>
  <si>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</si>
  <si>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</si>
  <si>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</si>
  <si>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</si>
  <si>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</si>
  <si>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</si>
  <si>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</si>
  <si>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</si>
  <si>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</si>
  <si>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</si>
  <si>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</si>
  <si>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</si>
  <si>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</si>
  <si>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</si>
  <si>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</si>
  <si>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</si>
  <si>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</si>
  <si>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</si>
  <si>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</si>
  <si>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</si>
  <si>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</si>
  <si>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</si>
  <si>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</si>
  <si>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</si>
  <si>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</si>
  <si>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</si>
  <si>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</si>
  <si>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</si>
  <si>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</si>
  <si>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</si>
  <si>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</si>
  <si>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</si>
  <si>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</si>
  <si>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</si>
  <si>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</si>
  <si>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</si>
  <si>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</si>
  <si>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</si>
  <si>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</si>
  <si>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</si>
  <si>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</si>
  <si>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</si>
  <si>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</si>
  <si>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</si>
  <si>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</si>
  <si>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</si>
  <si>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</si>
  <si>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</si>
  <si>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</si>
  <si>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</si>
  <si>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</si>
  <si>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</si>
  <si>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</si>
  <si>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</si>
  <si>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</si>
  <si>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</si>
  <si>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</si>
  <si>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</si>
  <si>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</si>
  <si>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</si>
  <si>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</si>
  <si>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</si>
  <si>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</si>
  <si>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</si>
  <si>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</si>
  <si>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</si>
  <si>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</si>
  <si>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</si>
  <si>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</si>
  <si>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</si>
  <si>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</si>
  <si>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</si>
  <si>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</si>
  <si>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</si>
  <si>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</si>
  <si>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</si>
  <si>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</si>
  <si>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</si>
  <si>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</si>
  <si>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</si>
  <si>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</si>
  <si>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</si>
  <si>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</si>
  <si>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</si>
  <si>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</si>
  <si>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</si>
  <si>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</si>
  <si>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</si>
  <si>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</si>
  <si>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</si>
  <si>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</si>
  <si>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</si>
  <si>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</si>
  <si>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</si>
  <si>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</si>
  <si>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</si>
  <si>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</si>
  <si>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</si>
  <si>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</si>
  <si>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</si>
  <si>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</si>
  <si>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</si>
  <si>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</si>
  <si>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</si>
  <si>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</si>
  <si>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</si>
  <si>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</si>
  <si>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</si>
  <si>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</si>
  <si>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</si>
  <si>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</si>
  <si>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</si>
  <si>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</si>
  <si>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</si>
  <si>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</si>
  <si>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</si>
  <si>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</si>
  <si>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</si>
  <si>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</si>
  <si>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</si>
  <si>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</si>
  <si>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</si>
  <si>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</si>
  <si>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</si>
  <si>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</si>
  <si>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</si>
  <si>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</si>
  <si>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прочие</t>
  </si>
  <si>
    <t>вода</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</si>
  <si>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</si>
  <si>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</si>
  <si>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</si>
  <si>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</si>
  <si>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</si>
  <si>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</si>
  <si>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</si>
  <si>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</si>
  <si>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</si>
  <si>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</si>
  <si>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</si>
  <si>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</si>
  <si>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</si>
  <si>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</si>
  <si>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</si>
  <si>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горячая вода в системе централизованного теплоснабжения на отопление</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</si>
  <si>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</si>
  <si>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</si>
  <si>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</si>
  <si>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</si>
  <si>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</si>
  <si>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</si>
  <si>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</si>
  <si>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</si>
  <si>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</si>
  <si>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</si>
  <si>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</si>
  <si>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</si>
  <si>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</si>
  <si>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</si>
  <si>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</si>
  <si>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</si>
  <si>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</si>
  <si>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</si>
  <si>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</si>
  <si>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</si>
  <si>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</si>
  <si>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</si>
  <si>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</si>
  <si>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</si>
  <si>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</si>
  <si>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</si>
  <si>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</si>
  <si>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</si>
  <si>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</si>
  <si>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</si>
  <si>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</si>
  <si>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</si>
  <si>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</si>
  <si>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</si>
  <si>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</si>
  <si>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</si>
  <si>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</si>
  <si>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</si>
  <si>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</si>
  <si>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</si>
  <si>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</si>
  <si>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</si>
  <si>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</si>
  <si>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</si>
  <si>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</si>
  <si>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</si>
  <si>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</si>
  <si>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</si>
  <si>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</si>
  <si>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</si>
  <si>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</si>
  <si>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</si>
  <si>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</si>
  <si>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</si>
  <si>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</si>
  <si>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</si>
  <si>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</si>
  <si>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</si>
  <si>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</si>
  <si>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</si>
  <si>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</si>
  <si>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</si>
  <si>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</si>
  <si>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</si>
  <si>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</si>
  <si>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</si>
  <si>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</si>
  <si>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</si>
  <si>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</si>
  <si>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</si>
  <si>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</si>
  <si>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</si>
  <si>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</si>
  <si>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</si>
  <si>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</si>
  <si>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</si>
  <si>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</si>
  <si>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</si>
  <si>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</si>
  <si>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</si>
  <si>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</si>
  <si>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</si>
  <si>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</si>
  <si>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</si>
  <si>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</si>
  <si>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</si>
  <si>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</si>
  <si>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</si>
  <si>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</si>
  <si>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</si>
  <si>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</si>
  <si>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</si>
  <si>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</si>
  <si>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</si>
  <si>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</si>
  <si>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</si>
  <si>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</si>
  <si>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</si>
  <si>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</si>
  <si>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</si>
  <si>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</si>
  <si>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</si>
  <si>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</si>
  <si>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</si>
  <si>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</si>
  <si>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</si>
  <si>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</si>
  <si>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</si>
  <si>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</si>
  <si>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</si>
  <si>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</si>
  <si>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</si>
  <si>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</si>
  <si>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</si>
  <si>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</si>
  <si>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</si>
  <si>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</si>
  <si>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</si>
  <si>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</si>
  <si>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</si>
  <si>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</si>
  <si>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</si>
  <si>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</si>
  <si>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</si>
  <si>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</si>
  <si>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</si>
  <si>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</si>
  <si>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</si>
  <si>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</si>
  <si>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</si>
  <si>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</si>
  <si>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</si>
  <si>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</si>
  <si>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</si>
  <si>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</si>
  <si>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</si>
  <si>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</si>
  <si>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</si>
  <si>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</si>
  <si>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</si>
  <si>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</si>
  <si>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</si>
  <si>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</si>
  <si>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</si>
  <si>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</si>
  <si>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</si>
  <si>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</si>
  <si>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</si>
  <si>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</si>
  <si>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</si>
  <si>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</si>
  <si>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</si>
  <si>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</si>
  <si>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</si>
  <si>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</si>
  <si>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</si>
  <si>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</si>
  <si>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</si>
  <si>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</si>
  <si>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</si>
  <si>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</si>
  <si>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</si>
  <si>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</si>
  <si>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</si>
  <si>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</si>
  <si>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</si>
  <si>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</si>
  <si>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</si>
  <si>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</si>
  <si>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</si>
  <si>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</si>
  <si>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</si>
  <si>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</si>
  <si>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</si>
  <si>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</si>
  <si>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</si>
  <si>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</si>
  <si>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</si>
  <si>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</si>
  <si>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</si>
  <si>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</si>
  <si>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</si>
  <si>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</si>
  <si>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</si>
  <si>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</si>
  <si>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</si>
  <si>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</si>
  <si>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</si>
  <si>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</si>
  <si>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</si>
  <si>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</si>
  <si>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</si>
  <si>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</si>
  <si>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</si>
  <si>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</si>
  <si>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</si>
  <si>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</si>
  <si>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</si>
  <si>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</si>
  <si>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</si>
  <si>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</si>
  <si>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</si>
  <si>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</si>
  <si>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</si>
  <si>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</si>
  <si>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</si>
  <si>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</si>
  <si>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</si>
  <si>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</si>
  <si>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</si>
  <si>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</si>
  <si>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</si>
  <si>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</si>
  <si>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</si>
  <si>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</si>
  <si>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</si>
  <si>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</si>
  <si>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</si>
  <si>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</si>
  <si>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</si>
  <si>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</si>
  <si>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</si>
  <si>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</si>
  <si>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</si>
  <si>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</si>
  <si>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</si>
  <si>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</si>
  <si>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</si>
  <si>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</si>
  <si>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</si>
  <si>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</si>
  <si>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</si>
  <si>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</si>
  <si>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</si>
  <si>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</si>
  <si>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</si>
  <si>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</si>
  <si>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</si>
  <si>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</si>
  <si>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</si>
  <si>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</si>
  <si>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</si>
  <si>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</si>
  <si>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</si>
  <si>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</si>
  <si>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</si>
  <si>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</si>
  <si>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</si>
  <si>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</si>
  <si>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</si>
  <si>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</si>
  <si>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</si>
  <si>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</si>
  <si>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</si>
  <si>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</si>
  <si>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</si>
  <si>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</si>
  <si>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</si>
  <si>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</si>
  <si>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</si>
  <si>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</si>
  <si>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</si>
  <si>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</si>
  <si>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</si>
  <si>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</si>
  <si>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</si>
  <si>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</si>
  <si>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</si>
  <si>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</si>
  <si>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</si>
  <si>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</si>
  <si>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</si>
  <si>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</si>
  <si>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</si>
  <si>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</si>
  <si>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</si>
  <si>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</si>
  <si>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</si>
  <si>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</si>
  <si>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</si>
  <si>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</si>
  <si>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</si>
  <si>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</si>
  <si>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</si>
  <si>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</si>
  <si>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</si>
  <si>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</si>
  <si>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</si>
  <si>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</si>
  <si>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</si>
  <si>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</si>
  <si>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</si>
  <si>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</si>
  <si>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</si>
  <si>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</si>
  <si>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</si>
  <si>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</si>
  <si>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</si>
  <si>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</si>
  <si>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</si>
  <si>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</si>
  <si>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</si>
  <si>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</si>
  <si>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</si>
  <si>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</si>
  <si>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</si>
  <si>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</si>
  <si>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</si>
  <si>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</si>
  <si>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</si>
  <si>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</si>
  <si>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</si>
  <si>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</si>
  <si>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</si>
  <si>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</si>
  <si>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</si>
  <si>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</si>
  <si>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</si>
  <si>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</si>
  <si>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</si>
  <si>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</si>
  <si>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</si>
  <si>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</si>
  <si>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</si>
  <si>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</si>
  <si>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</si>
  <si>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</si>
  <si>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</si>
  <si>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</si>
  <si>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</si>
  <si>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</si>
  <si>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</si>
  <si>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</si>
  <si>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</si>
  <si>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</si>
  <si>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</si>
  <si>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</si>
  <si>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</si>
  <si>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</si>
  <si>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</si>
  <si>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</si>
  <si>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</si>
  <si>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</si>
  <si>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</si>
  <si>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</si>
  <si>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</si>
  <si>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</si>
  <si>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</si>
  <si>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</si>
  <si>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</si>
  <si>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</si>
  <si>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</si>
  <si>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</si>
  <si>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</si>
  <si>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</si>
  <si>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</si>
  <si>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</si>
  <si>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</si>
  <si>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</si>
  <si>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</si>
  <si>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</si>
  <si>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</si>
  <si>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</si>
  <si>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</si>
  <si>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</si>
  <si>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</si>
  <si>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</si>
  <si>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</si>
  <si>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</si>
  <si>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</si>
  <si>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</si>
  <si>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</si>
  <si>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</si>
  <si>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</si>
  <si>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</si>
  <si>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</si>
  <si>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</si>
  <si>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</si>
  <si>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</si>
  <si>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</si>
  <si>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</si>
  <si>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</si>
  <si>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</si>
  <si>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</si>
  <si>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</si>
  <si>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</si>
  <si>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</si>
  <si>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</si>
  <si>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</si>
  <si>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</si>
  <si>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</si>
  <si>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</si>
  <si>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</si>
  <si>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</si>
  <si>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</si>
  <si>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</si>
  <si>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</si>
  <si>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</si>
  <si>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</si>
  <si>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</si>
  <si>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</si>
  <si>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</si>
  <si>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</si>
  <si>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</si>
  <si>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</si>
  <si>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</si>
  <si>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</si>
  <si>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</si>
  <si>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</si>
  <si>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</si>
  <si>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</si>
  <si>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</si>
  <si>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</si>
  <si>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</si>
  <si>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</si>
  <si>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</si>
  <si>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</si>
  <si>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</si>
  <si>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</si>
  <si>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</si>
  <si>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</si>
  <si>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</si>
  <si>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</si>
  <si>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</si>
  <si>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</si>
  <si>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</si>
  <si>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</si>
  <si>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</si>
  <si>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</si>
  <si>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</si>
  <si>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</si>
  <si>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</si>
  <si>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</si>
  <si>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</si>
  <si>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</si>
  <si>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</si>
  <si>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</si>
  <si>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</si>
  <si>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</si>
  <si>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</si>
  <si>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</si>
  <si>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</si>
  <si>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</si>
  <si>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</si>
  <si>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</si>
  <si>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</si>
  <si>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</si>
  <si>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</si>
  <si>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</si>
  <si>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</si>
  <si>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</si>
  <si>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</si>
  <si>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</si>
  <si>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</si>
  <si>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</si>
  <si>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</si>
  <si>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</si>
  <si>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</si>
  <si>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</si>
  <si>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</si>
  <si>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</si>
  <si>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</si>
  <si>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</si>
  <si>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</si>
  <si>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</si>
  <si>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</si>
  <si>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</si>
  <si>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</si>
  <si>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</si>
  <si>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</si>
  <si>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</si>
  <si>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</si>
  <si>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</si>
  <si>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</si>
  <si>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</si>
  <si>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</si>
  <si>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</si>
  <si>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</si>
  <si>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</si>
  <si>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</si>
  <si>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</si>
  <si>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</si>
  <si>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</si>
  <si>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</si>
  <si>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</si>
  <si>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</si>
  <si>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</si>
  <si>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</si>
  <si>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</si>
  <si>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</si>
  <si>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</si>
  <si>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</si>
  <si>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</si>
  <si>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</si>
  <si>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</si>
  <si>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</si>
  <si>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</si>
  <si>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</si>
  <si>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</si>
  <si>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</si>
  <si>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</si>
  <si>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</si>
  <si>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</si>
  <si>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</si>
  <si>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</si>
  <si>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</si>
  <si>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</si>
  <si>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</si>
  <si>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</si>
  <si>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</si>
  <si>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</si>
  <si>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</si>
  <si>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</si>
  <si>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</si>
  <si>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</si>
  <si>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</si>
  <si>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</si>
  <si>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</si>
  <si>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</si>
  <si>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</si>
  <si>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</si>
  <si>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</si>
  <si>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</si>
  <si>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</si>
  <si>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</si>
  <si>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</si>
  <si>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</si>
  <si>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</si>
  <si>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</si>
  <si>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</si>
  <si>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</si>
  <si>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</si>
  <si>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</si>
  <si>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</si>
  <si>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</si>
  <si>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</si>
  <si>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</si>
  <si>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</si>
  <si>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</si>
  <si>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</si>
  <si>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</si>
  <si>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</si>
  <si>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</si>
  <si>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</si>
  <si>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</si>
  <si>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</si>
  <si>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</si>
  <si>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</si>
  <si>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</si>
  <si>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</si>
  <si>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</si>
  <si>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</si>
  <si>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</si>
  <si>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</si>
  <si>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</si>
  <si>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</si>
  <si>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</si>
  <si>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</si>
  <si>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</si>
  <si>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</si>
  <si>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</si>
  <si>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</si>
  <si>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</si>
  <si>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</si>
  <si>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</si>
  <si>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</si>
  <si>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</si>
  <si>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</si>
  <si>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</si>
  <si>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</si>
  <si>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</si>
  <si>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</si>
  <si>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</si>
  <si>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</si>
  <si>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</si>
  <si>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</si>
  <si>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</si>
  <si>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</si>
  <si>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</si>
  <si>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</si>
  <si>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</si>
  <si>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</si>
  <si>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</si>
  <si>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</si>
  <si>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</si>
  <si>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</si>
  <si>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</si>
  <si>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</si>
  <si>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</si>
  <si>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</si>
  <si>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</si>
  <si>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</si>
  <si>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</si>
  <si>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</si>
  <si>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</si>
  <si>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</si>
  <si>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</si>
  <si>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</si>
  <si>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</si>
  <si>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</si>
  <si>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</si>
  <si>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</si>
  <si>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</si>
  <si>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</si>
  <si>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</si>
  <si>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</si>
  <si>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</si>
  <si>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</si>
  <si>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</si>
  <si>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</si>
  <si>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</si>
  <si>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</si>
  <si>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</si>
  <si>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</si>
  <si>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</si>
  <si>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</si>
  <si>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</si>
  <si>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</si>
  <si>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</si>
  <si>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</si>
  <si>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</si>
  <si>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</si>
  <si>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</si>
  <si>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</si>
  <si>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</si>
  <si>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</si>
  <si>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</si>
  <si>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</si>
  <si>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</si>
  <si>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</si>
  <si>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</si>
  <si>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</si>
  <si>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</si>
  <si>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</si>
  <si>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</si>
  <si>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</si>
  <si>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</si>
  <si>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</si>
  <si>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</si>
  <si>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</si>
  <si>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</si>
  <si>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</si>
  <si>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</si>
  <si>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</si>
  <si>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</si>
  <si>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</si>
  <si>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</si>
  <si>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</si>
  <si>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</si>
  <si>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</si>
  <si>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</si>
  <si>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</si>
  <si>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</si>
  <si>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</si>
  <si>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</si>
  <si>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</si>
  <si>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</si>
  <si>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</si>
  <si>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</si>
  <si>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</si>
  <si>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</si>
  <si>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</si>
  <si>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</si>
  <si>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</si>
  <si>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</si>
  <si>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</si>
  <si>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</si>
  <si>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</si>
  <si>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</si>
  <si>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</si>
  <si>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</si>
  <si>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http://pzhksnao.ru/</t>
  </si>
  <si>
    <t>https://portal.eias.ru/Portal/DownloadPage.aspx?type=12&amp;guid=bfa5329f-32ef-4129-b697-4ebda2f20b77</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</si>
  <si>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</si>
  <si>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https://portal.eias.ru/Portal/DownloadPage.aspx?type=12&amp;guid=9c222c39-b00f-429b-be99-dc8de3b82db4</t>
  </si>
  <si>
    <t>Перечень документов и сведений, представляемых одновременно с заявкой о подключении к централизованной системе теплоснабжения, и указание на запрет требовать представления документов и сведений или осуществления действий</t>
  </si>
  <si>
    <t>https://portal.eias.ru/Portal/DownloadPage.aspx?type=12&amp;guid=5168bcff-8483-4253-a6de-16ac1e7a9da3</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</si>
  <si>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</si>
  <si>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 xml:space="preserve">https://portal.eias.ru/Portal/DownloadPage.aspx?type=12&amp;guid=28cd6256-db5a-4511-8325-83af0eefcae9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</si>
  <si>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</si>
  <si>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</si>
  <si>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(81853) 4-77-50, 4-80-11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</si>
  <si>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</si>
  <si>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</si>
  <si>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Ненецкий АО, р.п. Искателей, ул. Губкина, д. 15</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</si>
  <si>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</si>
  <si>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понедельник-пятниц: 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</si>
  <si>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</si>
  <si>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</si>
  <si>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</si>
  <si>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</si>
  <si>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</si>
  <si>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</si>
  <si>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</si>
  <si>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</si>
  <si>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</si>
  <si>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</si>
  <si>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</si>
  <si>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</si>
  <si>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</si>
  <si>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</si>
  <si>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</si>
  <si>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</si>
  <si>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</si>
  <si>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</si>
  <si>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</si>
  <si>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</si>
  <si>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</si>
  <si>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</si>
  <si>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</si>
  <si>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</si>
  <si>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</si>
  <si>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</si>
  <si>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</si>
  <si>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</si>
  <si>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</si>
  <si>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</si>
  <si>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</si>
  <si>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</si>
  <si>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</si>
  <si>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</si>
  <si>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</si>
  <si>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</si>
  <si>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</si>
  <si>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</si>
  <si>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</si>
  <si>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</si>
  <si>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</si>
  <si>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</si>
  <si>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</si>
  <si>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</si>
  <si>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</si>
  <si>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</si>
  <si>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</si>
  <si>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</si>
  <si>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</si>
  <si>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</si>
  <si>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</si>
  <si>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</si>
  <si>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</si>
  <si>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</si>
  <si>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</si>
  <si>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</si>
  <si>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</si>
  <si>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</si>
  <si>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</si>
  <si>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</si>
  <si>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</si>
  <si>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</si>
  <si>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</si>
  <si>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</si>
  <si>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</si>
  <si>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</si>
  <si>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</si>
  <si>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</si>
  <si>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</si>
  <si>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</si>
  <si>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</si>
  <si>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</si>
  <si>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</si>
  <si>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</si>
  <si>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</si>
  <si>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</si>
  <si>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</si>
  <si>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</si>
  <si>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</si>
  <si>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</si>
  <si>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</si>
  <si>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</si>
  <si>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</si>
  <si>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</si>
  <si>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</si>
  <si>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</si>
  <si>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</si>
  <si>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</si>
  <si>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</si>
  <si>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</si>
  <si>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</si>
  <si>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</si>
  <si>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</si>
  <si>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</si>
  <si>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</si>
  <si>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</si>
  <si>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</si>
  <si>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</si>
  <si>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</si>
  <si>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</si>
  <si>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</si>
  <si>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</si>
  <si>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</si>
  <si>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</si>
  <si>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</si>
  <si>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</si>
  <si>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</si>
  <si>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</si>
  <si>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</si>
  <si>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</si>
  <si>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</si>
  <si>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</si>
  <si>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</si>
  <si>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</si>
  <si>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</si>
  <si>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</si>
  <si>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</si>
  <si>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</si>
  <si>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</si>
  <si>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</si>
  <si>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</si>
  <si>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</si>
  <si>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</si>
  <si>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</si>
  <si>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</si>
  <si>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</si>
  <si>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</si>
  <si>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</si>
  <si>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</si>
  <si>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</si>
  <si>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</si>
  <si>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</si>
  <si>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</si>
  <si>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</si>
  <si>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</si>
  <si>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</si>
  <si>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</si>
  <si>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</si>
  <si>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</si>
  <si>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</si>
  <si>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</si>
  <si>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</si>
  <si>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</si>
  <si>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</si>
  <si>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</si>
  <si>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</si>
  <si>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</si>
  <si>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</si>
  <si>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</si>
  <si>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</si>
  <si>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</si>
  <si>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</si>
  <si>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</si>
  <si>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</si>
  <si>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</si>
  <si>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</si>
  <si>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</si>
  <si>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</si>
  <si>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</si>
  <si>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</si>
  <si>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</si>
  <si>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</si>
  <si>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</si>
  <si>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</si>
  <si>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</si>
  <si>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</si>
  <si>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</si>
  <si>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</si>
  <si>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</si>
  <si>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</si>
  <si>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</si>
  <si>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</si>
  <si>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</si>
  <si>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</si>
  <si>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</si>
  <si>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</si>
  <si>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</si>
  <si>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</si>
  <si>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</si>
  <si>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</si>
  <si>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</si>
  <si>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</si>
  <si>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</si>
  <si>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</si>
  <si>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</si>
  <si>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</si>
  <si>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</si>
  <si>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</si>
  <si>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</si>
  <si>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</si>
  <si>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</si>
  <si>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</si>
  <si>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</si>
  <si>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</si>
  <si>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</si>
  <si>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</si>
  <si>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</si>
  <si>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</si>
  <si>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</si>
  <si>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</si>
  <si>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</si>
  <si>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</si>
  <si>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</si>
  <si>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</si>
  <si>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</si>
  <si>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</si>
  <si>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</si>
  <si>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</si>
  <si>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</si>
  <si>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</si>
  <si>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</si>
  <si>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</si>
  <si>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</si>
  <si>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</si>
  <si>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</si>
  <si>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</si>
  <si>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</si>
  <si>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</si>
  <si>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</si>
  <si>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</si>
  <si>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</si>
  <si>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</si>
  <si>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</si>
  <si>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</si>
  <si>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</si>
  <si>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</si>
  <si>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</si>
  <si>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</si>
  <si>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</si>
  <si>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</si>
  <si>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</si>
  <si>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</si>
  <si>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</si>
  <si>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</si>
  <si>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</si>
  <si>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</si>
  <si>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</si>
  <si>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</si>
  <si>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</si>
  <si>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</si>
  <si>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</si>
  <si>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</si>
  <si>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</si>
  <si>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</si>
  <si>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</si>
  <si>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</si>
  <si>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</si>
  <si>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</si>
  <si>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</si>
  <si>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</si>
  <si>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</si>
  <si>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</si>
  <si>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</si>
  <si>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</si>
  <si>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</si>
  <si>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</si>
  <si>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</si>
  <si>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</si>
  <si>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</si>
  <si>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</si>
  <si>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</si>
  <si>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</si>
  <si>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</si>
  <si>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</si>
  <si>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</si>
  <si>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</si>
  <si>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</si>
  <si>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</si>
  <si>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</si>
  <si>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</si>
  <si>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</si>
  <si>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</si>
  <si>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</si>
  <si>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</si>
  <si>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</si>
  <si>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</si>
  <si>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</si>
  <si>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</si>
  <si>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</si>
  <si>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</si>
  <si>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</si>
  <si>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</si>
  <si>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</si>
  <si>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</si>
  <si>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</si>
  <si>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</si>
  <si>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</si>
  <si>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</si>
  <si>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</si>
  <si>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</si>
  <si>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</si>
  <si>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</si>
  <si>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</si>
  <si>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</si>
  <si>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</si>
  <si>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</si>
  <si>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</si>
  <si>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</si>
  <si>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</si>
  <si>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</si>
  <si>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</si>
  <si>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</si>
  <si>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</si>
  <si>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</si>
  <si>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</si>
  <si>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</si>
  <si>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</si>
  <si>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</si>
  <si>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</si>
  <si>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</si>
  <si>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</si>
  <si>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</si>
  <si>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</si>
  <si>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</si>
  <si>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</si>
  <si>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</si>
  <si>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</si>
  <si>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</si>
  <si>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</si>
  <si>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</si>
  <si>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</si>
  <si>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</si>
  <si>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</si>
  <si>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</si>
  <si>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</si>
  <si>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</si>
  <si>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</si>
  <si>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</si>
  <si>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</si>
  <si>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</si>
  <si>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</si>
  <si>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</si>
  <si>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</si>
  <si>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</si>
  <si>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</si>
  <si>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</si>
  <si>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</si>
  <si>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</si>
  <si>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</si>
  <si>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</si>
  <si>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</si>
  <si>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</si>
  <si>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</si>
  <si>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</si>
  <si>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</si>
  <si>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</si>
  <si>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</si>
  <si>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</si>
  <si>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</si>
  <si>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</si>
  <si>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</si>
  <si>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</si>
  <si>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</si>
  <si>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</si>
  <si>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</si>
  <si>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</si>
  <si>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</si>
  <si>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</si>
  <si>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</si>
  <si>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</si>
  <si>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</si>
  <si>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</si>
  <si>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</si>
  <si>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</si>
  <si>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</si>
  <si>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</si>
  <si>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</si>
  <si>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</si>
  <si>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</si>
  <si>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</si>
  <si>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</si>
  <si>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</si>
  <si>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</si>
  <si>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</si>
  <si>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</si>
  <si>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</si>
  <si>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</si>
  <si>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</si>
  <si>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</si>
  <si>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</si>
  <si>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</si>
  <si>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</si>
  <si>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</si>
  <si>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</si>
  <si>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</si>
  <si>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</si>
  <si>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</si>
  <si>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</si>
  <si>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</si>
  <si>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</si>
  <si>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</si>
  <si>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</si>
  <si>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</si>
  <si>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</si>
  <si>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</si>
  <si>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</si>
  <si>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</si>
  <si>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</si>
  <si>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</si>
  <si>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</si>
  <si>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</si>
  <si>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</si>
  <si>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</si>
  <si>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</si>
  <si>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</si>
  <si>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</si>
  <si>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</si>
  <si>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</si>
  <si>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</si>
  <si>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</si>
  <si>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</si>
  <si>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</si>
  <si>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</si>
  <si>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</si>
  <si>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</si>
  <si>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</si>
  <si>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</si>
  <si>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</si>
  <si>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</si>
  <si>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</si>
  <si>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</si>
  <si>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</si>
  <si>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</si>
  <si>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</si>
  <si>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</si>
  <si>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</si>
  <si>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</si>
  <si>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</si>
  <si>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</si>
  <si>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</si>
  <si>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</si>
  <si>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</si>
  <si>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</si>
  <si>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</si>
  <si>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</si>
  <si>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</si>
  <si>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</si>
  <si>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</si>
  <si>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</si>
  <si>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</si>
  <si>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</si>
  <si>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</si>
  <si>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</si>
  <si>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</si>
  <si>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</si>
  <si>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</si>
  <si>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</si>
  <si>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</si>
  <si>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</si>
  <si>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</si>
  <si>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</si>
  <si>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</si>
  <si>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</si>
  <si>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</si>
  <si>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</si>
  <si>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</si>
  <si>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</si>
  <si>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</si>
  <si>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</si>
  <si>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</si>
  <si>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</si>
  <si>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</si>
  <si>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</si>
  <si>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</si>
  <si>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</si>
  <si>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</si>
  <si>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</si>
  <si>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</si>
  <si>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</si>
  <si>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</si>
  <si>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</si>
  <si>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</si>
  <si>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</si>
  <si>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</si>
  <si>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</si>
  <si>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</si>
  <si>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</si>
  <si>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</si>
  <si>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</si>
  <si>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</si>
  <si>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</si>
  <si>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</si>
  <si>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</si>
  <si>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</si>
  <si>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</si>
  <si>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</si>
  <si>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</si>
  <si>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</si>
  <si>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</si>
  <si>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</si>
  <si>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</si>
  <si>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</si>
  <si>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</si>
  <si>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</si>
  <si>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</si>
  <si>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</si>
  <si>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</si>
  <si>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</si>
  <si>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</si>
  <si>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</si>
  <si>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</si>
  <si>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</si>
  <si>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</si>
  <si>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</si>
  <si>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</si>
  <si>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</si>
  <si>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</si>
  <si>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</si>
  <si>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</si>
  <si>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</si>
  <si>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</si>
  <si>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</si>
  <si>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</si>
  <si>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</si>
  <si>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</si>
  <si>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</si>
  <si>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</si>
  <si>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</si>
  <si>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</si>
  <si>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</si>
  <si>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</si>
  <si>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</si>
  <si>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</si>
  <si>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</si>
  <si>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</si>
  <si>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</si>
  <si>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</si>
  <si>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</si>
  <si>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</si>
  <si>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</si>
  <si>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</si>
  <si>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</si>
  <si>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</si>
  <si>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</si>
  <si>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</si>
  <si>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</si>
  <si>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</si>
  <si>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</si>
  <si>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</si>
  <si>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</si>
  <si>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</si>
  <si>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</si>
  <si>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</si>
  <si>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</si>
  <si>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</si>
  <si>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</si>
  <si>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</si>
  <si>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</si>
  <si>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</si>
  <si>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</si>
  <si>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</si>
  <si>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</si>
  <si>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</si>
  <si>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3011111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</si>
  <si>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</si>
  <si>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</si>
  <si>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</si>
  <si>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</si>
  <si>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</si>
  <si>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</si>
  <si>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</si>
  <si>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</si>
  <si>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</si>
  <si>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</si>
  <si>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</si>
  <si>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</si>
  <si>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</si>
  <si>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</si>
  <si>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</si>
  <si>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</si>
  <si>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</si>
  <si>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</si>
  <si>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</si>
  <si>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</si>
  <si>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</si>
  <si>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</si>
  <si>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</si>
  <si>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</si>
  <si>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</si>
  <si>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</si>
  <si>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</si>
  <si>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</si>
  <si>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</si>
  <si>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</si>
  <si>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</si>
  <si>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</si>
  <si>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</si>
  <si>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</si>
  <si>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</si>
  <si>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</si>
  <si>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</si>
  <si>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</si>
  <si>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</si>
  <si>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</si>
  <si>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</si>
  <si>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</si>
  <si>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</si>
  <si>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</si>
  <si>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</si>
  <si>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</si>
  <si>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</si>
  <si>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</si>
  <si>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</si>
  <si>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</si>
  <si>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</si>
  <si>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</si>
  <si>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</si>
  <si>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</si>
  <si>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</si>
  <si>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</si>
  <si>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</si>
  <si>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</si>
  <si>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</si>
  <si>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</si>
  <si>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</si>
  <si>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</si>
  <si>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</si>
  <si>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</si>
  <si>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</si>
  <si>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</si>
  <si>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</si>
  <si>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</si>
  <si>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</si>
  <si>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</si>
  <si>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</si>
  <si>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</si>
  <si>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</si>
  <si>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</si>
  <si>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</si>
  <si>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</si>
  <si>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</si>
  <si>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</si>
  <si>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</si>
  <si>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</si>
  <si>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</si>
  <si>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</si>
  <si>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</si>
  <si>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</si>
  <si>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</si>
  <si>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</si>
  <si>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</si>
  <si>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</si>
  <si>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</si>
  <si>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</si>
  <si>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</si>
  <si>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</si>
  <si>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</si>
  <si>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</si>
  <si>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</si>
  <si>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</si>
  <si>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</si>
  <si>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</si>
  <si>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</si>
  <si>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</si>
  <si>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</si>
  <si>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</si>
  <si>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</si>
  <si>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</si>
  <si>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</si>
  <si>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</si>
  <si>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</si>
  <si>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</si>
  <si>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</si>
  <si>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</si>
  <si>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</si>
  <si>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</si>
  <si>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</si>
  <si>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</si>
  <si>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</si>
  <si>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</si>
  <si>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</si>
  <si>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</si>
  <si>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</si>
  <si>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</si>
  <si>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</si>
  <si>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</si>
  <si>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</si>
  <si>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</si>
  <si>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</si>
  <si>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</si>
  <si>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</si>
  <si>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</si>
  <si>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</si>
  <si>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</si>
  <si>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</si>
  <si>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</si>
  <si>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</si>
  <si>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</si>
  <si>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</si>
  <si>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</si>
  <si>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</si>
  <si>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</si>
  <si>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</si>
  <si>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</si>
  <si>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</si>
  <si>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</si>
  <si>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</si>
  <si>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</si>
  <si>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</si>
  <si>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</si>
  <si>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</si>
  <si>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</si>
  <si>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</si>
  <si>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</si>
  <si>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</si>
  <si>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</si>
  <si>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</si>
  <si>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</si>
  <si>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</si>
  <si>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</si>
  <si>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</si>
  <si>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</si>
  <si>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</si>
  <si>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</si>
  <si>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</si>
  <si>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</si>
  <si>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</si>
  <si>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</si>
  <si>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</si>
  <si>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</si>
  <si>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</si>
  <si>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</si>
  <si>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</si>
  <si>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</si>
  <si>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</si>
  <si>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</si>
  <si>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</si>
  <si>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</si>
  <si>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</si>
  <si>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</si>
  <si>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</si>
  <si>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</si>
  <si>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</si>
  <si>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</si>
  <si>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</si>
  <si>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</si>
  <si>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</si>
  <si>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</si>
  <si>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</si>
  <si>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</si>
  <si>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</si>
  <si>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</si>
  <si>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</si>
  <si>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</si>
  <si>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</si>
  <si>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</si>
  <si>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</si>
  <si>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</si>
  <si>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</si>
  <si>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</si>
  <si>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</si>
  <si>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</si>
  <si>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</si>
  <si>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</si>
  <si>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</si>
  <si>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</si>
  <si>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</si>
  <si>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</si>
  <si>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</si>
  <si>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</si>
  <si>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</si>
  <si>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</si>
  <si>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</si>
  <si>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</si>
  <si>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</si>
  <si>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</si>
  <si>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</si>
  <si>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</si>
  <si>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</si>
  <si>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</si>
  <si>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</si>
  <si>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</si>
  <si>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</si>
  <si>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</si>
  <si>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</si>
  <si>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</si>
  <si>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</si>
  <si>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</si>
  <si>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</si>
  <si>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</si>
  <si>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</si>
  <si>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</si>
  <si>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</si>
  <si>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</si>
  <si>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</si>
  <si>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</si>
  <si>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</si>
  <si>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</si>
  <si>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</si>
  <si>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</si>
  <si>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</si>
  <si>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</si>
  <si>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</si>
  <si>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</si>
  <si>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</si>
  <si>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</si>
  <si>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</si>
  <si>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</si>
  <si>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</si>
  <si>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</si>
  <si>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</si>
  <si>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</si>
  <si>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</si>
  <si>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</si>
  <si>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</si>
  <si>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</si>
  <si>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</si>
  <si>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</si>
  <si>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</si>
  <si>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</si>
  <si>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</si>
  <si>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</si>
  <si>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</si>
  <si>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</si>
  <si>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</si>
  <si>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</si>
  <si>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</si>
  <si>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</si>
  <si>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</si>
  <si>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</si>
  <si>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</si>
  <si>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</si>
  <si>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</si>
  <si>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</si>
  <si>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</si>
  <si>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</si>
  <si>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</si>
  <si>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</si>
  <si>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</si>
  <si>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</si>
  <si>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</si>
  <si>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</si>
  <si>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</si>
  <si>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</si>
  <si>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</si>
  <si>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</si>
  <si>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</si>
  <si>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</si>
  <si>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</si>
  <si>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</si>
  <si>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</si>
  <si>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</si>
  <si>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</si>
  <si>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</si>
  <si>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</si>
  <si>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</si>
  <si>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</si>
  <si>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</si>
  <si>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</si>
  <si>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</si>
  <si>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</si>
  <si>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</si>
  <si>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</si>
  <si>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</si>
  <si>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</si>
  <si>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</si>
  <si>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</si>
  <si>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</si>
  <si>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</si>
  <si>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</si>
  <si>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</si>
  <si>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</si>
  <si>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</si>
  <si>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</si>
  <si>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</si>
  <si>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</si>
  <si>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</si>
  <si>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</si>
  <si>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</si>
  <si>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</si>
  <si>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</si>
  <si>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</si>
  <si>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</si>
  <si>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</si>
  <si>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</si>
  <si>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</si>
  <si>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</si>
  <si>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</si>
  <si>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</si>
  <si>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</si>
  <si>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</si>
  <si>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</si>
  <si>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</si>
  <si>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</si>
  <si>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</si>
  <si>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</si>
  <si>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</si>
  <si>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</si>
  <si>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</si>
  <si>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</si>
  <si>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</si>
  <si>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</si>
  <si>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</si>
  <si>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</si>
  <si>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</si>
  <si>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</si>
  <si>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</si>
  <si>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</si>
  <si>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</si>
  <si>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</si>
  <si>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</si>
  <si>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</si>
  <si>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</si>
  <si>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</si>
  <si>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</si>
  <si>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</si>
  <si>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</si>
  <si>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</si>
  <si>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</si>
  <si>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</si>
  <si>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</si>
  <si>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</si>
  <si>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</si>
  <si>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</si>
  <si>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</si>
  <si>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</si>
  <si>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</si>
  <si>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</si>
  <si>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</si>
  <si>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</si>
  <si>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</si>
  <si>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</si>
  <si>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</si>
  <si>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</si>
  <si>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</si>
  <si>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</si>
  <si>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</si>
  <si>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</si>
  <si>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</si>
  <si>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</si>
  <si>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</si>
  <si>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</si>
  <si>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</si>
  <si>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</si>
  <si>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</si>
  <si>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</si>
  <si>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</si>
  <si>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</si>
  <si>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</si>
  <si>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</si>
  <si>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</si>
  <si>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</si>
  <si>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</si>
  <si>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</si>
  <si>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</si>
  <si>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</si>
  <si>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</si>
  <si>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</si>
  <si>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</si>
  <si>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</si>
  <si>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</si>
  <si>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</si>
  <si>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</si>
  <si>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</si>
  <si>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</si>
  <si>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</si>
  <si>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</si>
  <si>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</si>
  <si>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</si>
  <si>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</si>
  <si>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</si>
  <si>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</si>
  <si>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</si>
  <si>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</si>
  <si>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</si>
  <si>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</si>
  <si>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</si>
  <si>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</si>
  <si>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</si>
  <si>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</si>
  <si>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</si>
  <si>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</si>
  <si>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</si>
  <si>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</si>
  <si>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</si>
  <si>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</si>
  <si>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</si>
  <si>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</si>
  <si>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</si>
  <si>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</si>
  <si>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</si>
  <si>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</si>
  <si>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</si>
  <si>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</si>
  <si>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</si>
  <si>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</si>
  <si>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</si>
  <si>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</si>
  <si>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</si>
  <si>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</si>
  <si>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</si>
  <si>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</si>
  <si>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</si>
  <si>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</si>
  <si>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</si>
  <si>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</si>
  <si>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</si>
  <si>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</si>
  <si>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</si>
  <si>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</si>
  <si>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</si>
  <si>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</si>
  <si>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</si>
  <si>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</si>
  <si>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</si>
  <si>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</si>
  <si>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</si>
  <si>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</si>
  <si>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</si>
  <si>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</si>
  <si>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</si>
  <si>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</si>
  <si>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</si>
  <si>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</si>
  <si>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</si>
  <si>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</si>
  <si>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</si>
  <si>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</si>
  <si>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</si>
  <si>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</si>
  <si>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</si>
  <si>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</si>
  <si>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</si>
  <si>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</si>
  <si>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</si>
  <si>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</si>
  <si>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</si>
  <si>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</si>
  <si>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</si>
  <si>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</si>
  <si>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</si>
  <si>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</si>
  <si>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</si>
  <si>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</si>
  <si>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</si>
  <si>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</si>
  <si>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</si>
  <si>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</si>
  <si>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</si>
  <si>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</si>
  <si>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</si>
  <si>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</si>
  <si>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</si>
  <si>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</si>
  <si>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</si>
  <si>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</si>
  <si>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</si>
  <si>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</si>
  <si>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</si>
  <si>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</si>
  <si>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</si>
  <si>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</si>
  <si>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</si>
  <si>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</si>
  <si>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</si>
  <si>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</si>
  <si>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</si>
  <si>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</si>
  <si>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</si>
  <si>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</si>
  <si>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</si>
  <si>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</si>
  <si>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</si>
  <si>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</si>
  <si>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</si>
  <si>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</si>
  <si>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</si>
  <si>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</si>
  <si>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</si>
  <si>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</si>
  <si>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</si>
  <si>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</si>
  <si>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</si>
  <si>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</si>
  <si>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</si>
  <si>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</si>
  <si>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</si>
  <si>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</si>
  <si>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</si>
  <si>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</si>
  <si>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</si>
  <si>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</si>
  <si>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</si>
  <si>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</si>
  <si>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</si>
  <si>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</si>
  <si>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</si>
  <si>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</si>
  <si>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</si>
  <si>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</si>
  <si>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</si>
  <si>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</si>
  <si>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</si>
  <si>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</si>
  <si>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</si>
  <si>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</si>
  <si>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</si>
  <si>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</si>
  <si>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36326</t>
  </si>
  <si>
    <t>30335229</t>
  </si>
  <si>
    <t>АО "ГУ ЖКХ"</t>
  </si>
  <si>
    <t>5116000922</t>
  </si>
  <si>
    <t>770401001</t>
  </si>
  <si>
    <t>26361174</t>
  </si>
  <si>
    <t>ГУП НАО "Нарьян-Марская электростанция"</t>
  </si>
  <si>
    <t>8300010188</t>
  </si>
  <si>
    <t>26361179</t>
  </si>
  <si>
    <t>ГУП НАО "Ненецкая коммунальная компания"</t>
  </si>
  <si>
    <t>8301002408</t>
  </si>
  <si>
    <t>26468919</t>
  </si>
  <si>
    <t>МП ЗР "Севержилкомсервис"</t>
  </si>
  <si>
    <t>8300010685</t>
  </si>
  <si>
    <t>26371616</t>
  </si>
  <si>
    <t>МУП "Коммунальщик" МО "Приморско-Куйский сельсовет"</t>
  </si>
  <si>
    <t>2983006962</t>
  </si>
  <si>
    <t>26361181</t>
  </si>
  <si>
    <t>Нарьян-Марское МУ ПОКиТС</t>
  </si>
  <si>
    <t>8301020069</t>
  </si>
  <si>
    <t>30351466</t>
  </si>
  <si>
    <t>ООО "Автоматика Сервис"</t>
  </si>
  <si>
    <t>2983008575</t>
  </si>
  <si>
    <t>01-08-2015 00:00:00</t>
  </si>
  <si>
    <t>26413215</t>
  </si>
  <si>
    <t>ООО "ЛУКОЙЛ-ЭНЕРГОСЕТИ"</t>
  </si>
  <si>
    <t>5260230051</t>
  </si>
  <si>
    <t>525350001</t>
  </si>
  <si>
    <t>27578022</t>
  </si>
  <si>
    <t>ООО "ННК-Северная нефть"</t>
  </si>
  <si>
    <t>1106019518</t>
  </si>
  <si>
    <t>997250001</t>
  </si>
  <si>
    <t>26572041</t>
  </si>
  <si>
    <t>ООО "Тарана"</t>
  </si>
  <si>
    <t>2983003658</t>
  </si>
  <si>
    <t>30430689</t>
  </si>
  <si>
    <t>ОП "Архангельское" АО "ГУ ЖКХ"</t>
  </si>
  <si>
    <t>290245001</t>
  </si>
  <si>
    <t>13-05-2009 00:00:00</t>
  </si>
  <si>
    <t>УПРАВЛЕНИЕ ПО ГОСУДАРСТВЕННОМУ РЕГУЛИРОВАНИЮ ЦЕН (ТАРИФОВ) НЕНЕЦКОГО АВТОНОМНОГО ОКРУГА</t>
  </si>
  <si>
    <t>8300005886</t>
  </si>
  <si>
    <t>30903763</t>
  </si>
  <si>
    <t>ФГБУ "ЦЖКУ" МИНОБОРОНЫ РОССИИ</t>
  </si>
  <si>
    <t>7729314745</t>
  </si>
  <si>
    <t>770101001</t>
  </si>
  <si>
    <t>30949446</t>
  </si>
  <si>
    <t>ФГБУ "ЦЖКУ" Минобороны России (Филиал по ВМФ)</t>
  </si>
  <si>
    <t>290245006</t>
  </si>
  <si>
    <t>20-03-2017 00:00:00</t>
  </si>
  <si>
    <t>26838012</t>
  </si>
  <si>
    <t>МКП "ЖКХ МО "Хоседа-Хардский сельсовет"</t>
  </si>
  <si>
    <t>2983998058</t>
  </si>
  <si>
    <t>28859576</t>
  </si>
  <si>
    <t>МКП "Пустозерское"</t>
  </si>
  <si>
    <t>2983008342</t>
  </si>
  <si>
    <t>28-04-2012 00:00:00</t>
  </si>
  <si>
    <t>28128768</t>
  </si>
  <si>
    <t>МКП "Север"</t>
  </si>
  <si>
    <t>2983008582</t>
  </si>
  <si>
    <t>28007692</t>
  </si>
  <si>
    <t>МКП "Энергия"</t>
  </si>
  <si>
    <t>2983008092</t>
  </si>
  <si>
    <t>30-12-2011 00:00:00</t>
  </si>
  <si>
    <t>31746470</t>
  </si>
  <si>
    <t>АО "ПЕЧОРНЕФТЕГАЗПРОМ"</t>
  </si>
  <si>
    <t>1105013841</t>
  </si>
  <si>
    <t>110501001</t>
  </si>
  <si>
    <t>31714459</t>
  </si>
  <si>
    <t>ИП Досько Арина Михайловна</t>
  </si>
  <si>
    <t>298304625308</t>
  </si>
  <si>
    <t>11-10-2012 00:00:00</t>
  </si>
  <si>
    <t>31714490</t>
  </si>
  <si>
    <t>МУНИЦИПАЛЬНОЕ УНИТАРНОЕ ПРЕДПРИЯТИЕ "НАРЬЯН-МАРСКОЕ АВТОТРАНСПОРТНОЕ ПРЕДПРИЯТИЕ"</t>
  </si>
  <si>
    <t>8301010039</t>
  </si>
  <si>
    <t>04-12-2002 00:00:00</t>
  </si>
  <si>
    <t>26382179</t>
  </si>
  <si>
    <t>Муниципальное унитарное предприятие «Комбинат по благоустройству и бытовому обслуживанию»</t>
  </si>
  <si>
    <t>2983004323</t>
  </si>
  <si>
    <t>NSRF</t>
  </si>
  <si>
    <t>MR_NAME</t>
  </si>
  <si>
    <t>OKTMO_MR_NAME</t>
  </si>
  <si>
    <t>MO_NAME</t>
  </si>
  <si>
    <t>OKTMO_NAME</t>
  </si>
  <si>
    <t>TYPE</t>
  </si>
  <si>
    <t>MR_ID</t>
  </si>
  <si>
    <t>11811000</t>
  </si>
  <si>
    <t>муниципальный район</t>
  </si>
  <si>
    <t>Андегский сельсовет</t>
  </si>
  <si>
    <t>11811431</t>
  </si>
  <si>
    <t>сельское поселение</t>
  </si>
  <si>
    <t>Великовисочный сельсовет</t>
  </si>
  <si>
    <t>11811434</t>
  </si>
  <si>
    <t>Канинский сельсовет</t>
  </si>
  <si>
    <t>11811443</t>
  </si>
  <si>
    <t>Карский сельсовет</t>
  </si>
  <si>
    <t>11811448</t>
  </si>
  <si>
    <t>Колгуевский сельсовет</t>
  </si>
  <si>
    <t>11811451</t>
  </si>
  <si>
    <t>Коткинский сельсовет</t>
  </si>
  <si>
    <t>11811452</t>
  </si>
  <si>
    <t>Малоземельский сельсовет</t>
  </si>
  <si>
    <t>11811454</t>
  </si>
  <si>
    <t>Межселенные территории, входящие в состав территории муниципального района Заполярный район, кроме территорий городского и сельских поселений</t>
  </si>
  <si>
    <t>11811701</t>
  </si>
  <si>
    <t>межселенная территория</t>
  </si>
  <si>
    <t>Омский сельсовет</t>
  </si>
  <si>
    <t>11811457</t>
  </si>
  <si>
    <t>Пёшский сельсовет</t>
  </si>
  <si>
    <t>11811459</t>
  </si>
  <si>
    <t>Поселок Амдерма</t>
  </si>
  <si>
    <t>11811464</t>
  </si>
  <si>
    <t>Приморско-Куйский сельсовет</t>
  </si>
  <si>
    <t>11811461</t>
  </si>
  <si>
    <t>Пустозерский сельсовет</t>
  </si>
  <si>
    <t>11811463</t>
  </si>
  <si>
    <t>городское поселение, в состав которого входит город</t>
  </si>
  <si>
    <t>Тельвисочный сельсовет</t>
  </si>
  <si>
    <t>11811466</t>
  </si>
  <si>
    <t>Тиманский сельсовет</t>
  </si>
  <si>
    <t>11811468</t>
  </si>
  <si>
    <t>Хорей-Верский сельсовет</t>
  </si>
  <si>
    <t>11811471</t>
  </si>
  <si>
    <t>Хоседа-Хардский сельсовет</t>
  </si>
  <si>
    <t>11811473</t>
  </si>
  <si>
    <t>Шоинский сельсовет</t>
  </si>
  <si>
    <t>11811476</t>
  </si>
  <si>
    <t>Юшарский сельсовет</t>
  </si>
  <si>
    <t>11811479</t>
  </si>
  <si>
    <t>Городской округ "Город Нарьян-Мар"</t>
  </si>
  <si>
    <t>11851000</t>
  </si>
  <si>
    <t>городской округ</t>
  </si>
  <si>
    <t>NUMBER_POINT</t>
  </si>
  <si>
    <t>INVP_NAME</t>
  </si>
  <si>
    <t>INVP_ID</t>
  </si>
  <si>
    <t>L_START_DATE</t>
  </si>
  <si>
    <t>L_END_DATE</t>
  </si>
  <si>
    <t>L_DECISION_NAME</t>
  </si>
  <si>
    <t>L_DECISION_TYPE</t>
  </si>
  <si>
    <t>L_DECISION_NMBR</t>
  </si>
  <si>
    <t>L_DECISION_DATE</t>
  </si>
  <si>
    <t>Инвестиционная программа № 219-р от 20.07.2021 Нарьян-Марское МУ ПОКиТС в сфере теплоснабжения по реконструкции, модернизации и развитию котельных на 2022-2026 годы</t>
  </si>
  <si>
    <t>01.11.2022</t>
  </si>
  <si>
    <t>31.12.2026</t>
  </si>
  <si>
    <t>Инвестиционная программа № 219-р от 20.07.2021 Нарьян-Марское МУ ПОКиТС в сфере теплоснабжения по строительству и техническому перевооружению объектов, на территории городского округа Нарьян-Мар на 2022-2026 годы</t>
  </si>
  <si>
    <t>01.01.2022</t>
  </si>
  <si>
    <t>Инвестиционная программа № 285-р от 20.11.2025 МП ЗР "СЕВЕРЖИЛКОМСЕРВИС", МП ЗР "СЖКС" в сфере теплоснабжения по строительству, реконструкции и модернизации объектов, на территории муниципального района "Заполярный " на 2026-2028 годы</t>
  </si>
  <si>
    <t>01.01.2026</t>
  </si>
  <si>
    <t>31.12.2028</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</si>
  <si>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2024-2026 годы</t>
  </si>
  <si>
    <t>01.12.2024</t>
  </si>
  <si>
    <t>Инвестиционная программа № 306-р от 24.07.2023 ИМУП «ПОСЖИЛКОМСЕРВИС» в сфере теплоснабжения по модернизации и реконструкции систем коммунальной инфраструктуры, на территории муниципального района "Заполярный " на 2024-2026 годы</t>
  </si>
  <si>
    <t>01.01.2024</t>
  </si>
  <si>
    <t>Инвестиционная программа от 28.10.2022 МП ЗР "Севержилкомсервис" в сфере теплоснабжения по реконструкции существующих объектов котельных и тепловых сетей на 2023-2025 годы</t>
  </si>
  <si>
    <t>01.01.2023</t>
  </si>
  <si>
    <t>31.12.2025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</si>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</sst>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81" formatCode="_-* #,##0.00\ _₽_-;\-* #,##0.00\ _₽_-;_-* &quot;-&quot;??\ _₽_-;_-@_-"/>
    <numFmt numFmtId="282" formatCode="_-* #,##0\ _₽_-;\-* #,##0\ _₽_-;_-* &quot;-&quot;\ _₽_-;_-@_-"/>
    <numFmt numFmtId="283" formatCode="_-* #,##0.00\ &quot;₽&quot;_-;\-* #,##0.00\ &quot;₽&quot;_-;_-* &quot;-&quot;??\ &quot;₽&quot;_-;_-@_-"/>
    <numFmt numFmtId="284" formatCode="_-* #,##0\ &quot;₽&quot;_-;\-* #,##0\ &quot;₽&quot;_-;_-* &quot;-&quot;\ &quot;₽&quot;_-;_-@_-"/>
    <numFmt numFmtId="285" formatCode="_-* #,##0.00[$€-1]_-;\-* #,##0.00[$€-1]_-;_-* &quot;-&quot;??[$€-1]_-"/>
    <numFmt numFmtId="286" formatCode="#,##0.0"/>
    <numFmt numFmtId="287" formatCode="#,##0.000"/>
    <numFmt numFmtId="288" formatCode="#,##0.0000"/>
    <numFmt numFmtId="289" formatCode="dd\.mm\.yyyy"/>
    <numFmt numFmtId="290" formatCode="000000"/>
    <numFmt numFmtId="291" formatCode="h:mm;@"/>
  </numFmts>
  <fonts count="129">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
      <u/>
      <sz val="9"/>
      <color rgb="FF000000"/>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81" fontId="6" fillId="0" borderId="0" applyFont="0" applyFill="0" applyBorder="0" applyNumberFormat="1">
      <alignment vertical="top"/>
    </xf>
    <xf numFmtId="282" fontId="6" fillId="0" borderId="0" applyFont="0" applyFill="0" applyBorder="0" applyNumberFormat="1">
      <alignment vertical="top"/>
    </xf>
    <xf numFmtId="283" fontId="6" fillId="0" borderId="0" applyFont="0" applyFill="0" applyBorder="0" applyNumberFormat="1">
      <alignment vertical="top"/>
    </xf>
    <xf numFmtId="28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85" fontId="20" fillId="0" borderId="0" applyFont="1" applyFill="0" applyBorder="0" applyNumberFormat="1"/>
    <xf numFmtId="38" fontId="21" fillId="0" borderId="0" applyFont="1" applyFill="0" applyBorder="0" applyNumberFormat="1">
      <alignment vertical="top"/>
    </xf>
    <xf numFmtId="286" fontId="22" fillId="33" borderId="0" applyFont="1" applyFill="1" applyBorder="0" applyNumberFormat="1">
      <protection locked="0"/>
    </xf>
    <xf numFmtId="0" fontId="23" fillId="0" borderId="0" applyFont="1" applyFill="0" applyBorder="0">
      <alignment vertical="center"/>
    </xf>
    <xf numFmtId="287" fontId="22" fillId="33" borderId="0" applyFont="1" applyFill="1" applyBorder="0" applyNumberFormat="1">
      <protection locked="0"/>
    </xf>
    <xf numFmtId="28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81" fontId="6" fillId="0" borderId="0" xfId="28" applyFont="0" applyNumberFormat="1">
      <alignment vertical="top"/>
    </xf>
    <xf numFmtId="282" fontId="6" fillId="0" borderId="0" xfId="29" applyFont="0" applyNumberFormat="1">
      <alignment vertical="top"/>
    </xf>
    <xf numFmtId="283" fontId="6" fillId="0" borderId="0" xfId="30" applyFont="0" applyNumberFormat="1">
      <alignment vertical="top"/>
    </xf>
    <xf numFmtId="28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85" fontId="20" fillId="0" borderId="0" xfId="49" applyFont="1" applyNumberFormat="1"/>
    <xf numFmtId="38" fontId="21" fillId="0" borderId="0" xfId="50" applyFont="1" applyNumberFormat="1">
      <alignment vertical="top"/>
    </xf>
    <xf numFmtId="286" fontId="22" fillId="33" borderId="0" xfId="51" applyFont="1" applyFill="1" applyNumberFormat="1">
      <protection locked="0"/>
    </xf>
    <xf numFmtId="0" fontId="23" fillId="0" borderId="0" xfId="52" applyFont="1">
      <alignment vertical="center"/>
    </xf>
    <xf numFmtId="287" fontId="22" fillId="33" borderId="0" xfId="53" applyFont="1" applyFill="1" applyNumberFormat="1">
      <protection locked="0"/>
    </xf>
    <xf numFmtId="28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9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8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8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8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8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9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8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88" fontId="22" fillId="39" borderId="13" xfId="0" applyFont="1" applyFill="1" applyBorder="1" applyNumberFormat="1">
      <alignment horizontal="right" vertical="center" wrapText="1"/>
      <protection locked="0"/>
    </xf>
    <xf numFmtId="28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8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8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8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87" fontId="47" fillId="0" borderId="12" xfId="0" applyFont="1" applyBorder="1" applyNumberFormat="1">
      <alignment horizontal="right" vertical="center" wrapText="1"/>
    </xf>
    <xf numFmtId="28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8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9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9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9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89" fontId="0" fillId="39" borderId="12" xfId="0" applyFont="1" applyFill="1" applyBorder="1" applyNumberFormat="1">
      <alignment horizontal="left" vertical="center" wrapText="1" indent="1"/>
      <protection locked="0"/>
    </xf>
    <xf numFmtId="289" fontId="0" fillId="0" borderId="12" xfId="0" applyFont="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289" fontId="47" fillId="0" borderId="0" xfId="0" applyFont="1" applyNumberFormat="1">
      <alignment horizontal="center" vertical="center" wrapText="1"/>
    </xf>
    <xf numFmtId="289" fontId="47" fillId="0" borderId="12" xfId="0" applyFont="1" applyBorder="1" applyNumberFormat="1">
      <alignment horizontal="center" vertical="center" wrapText="1"/>
    </xf>
    <xf numFmtId="289" fontId="0" fillId="39" borderId="12" xfId="0" applyFont="1" applyFill="1" applyBorder="1" applyNumberFormat="1">
      <alignment horizontal="left" vertical="center" wrapText="1"/>
      <protection locked="0"/>
    </xf>
    <xf numFmtId="289" fontId="0" fillId="36" borderId="12" xfId="0" applyFont="1" applyFill="1" applyBorder="1" applyNumberFormat="1">
      <alignment horizontal="left" vertical="center" wrapText="1" indent="1"/>
      <protection locked="0"/>
    </xf>
    <xf numFmtId="28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89" fontId="0" fillId="39" borderId="14" xfId="0" applyFont="1" applyFill="1" applyBorder="1" applyNumberFormat="1">
      <alignment horizontal="left" vertical="center" wrapText="1"/>
      <protection locked="0"/>
    </xf>
    <xf numFmtId="28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9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9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90" fontId="44" fillId="0" borderId="19" xfId="0" applyFont="1" applyBorder="1" applyNumberFormat="1">
      <alignment horizontal="center" vertical="center" wrapText="1"/>
    </xf>
    <xf numFmtId="290" fontId="44" fillId="0" borderId="20" xfId="0" applyFont="1" applyBorder="1" applyNumberFormat="1">
      <alignment horizontal="center" vertical="center" wrapText="1"/>
    </xf>
    <xf numFmtId="291" fontId="22" fillId="39" borderId="12" xfId="0" applyFont="1" applyFill="1" applyBorder="1" applyNumberFormat="1">
      <alignment horizontal="left" vertical="center" wrapText="1" indent="1"/>
      <protection locked="0"/>
    </xf>
    <xf numFmtId="28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8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8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8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89" fontId="22" fillId="34" borderId="12" xfId="0" applyFont="1" applyFill="1" applyBorder="1" applyNumberFormat="1">
      <alignment horizontal="left" vertical="center" wrapText="1" indent="1"/>
    </xf>
    <xf numFmtId="28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8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8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8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90" fontId="22" fillId="0" borderId="17" xfId="0" applyFont="1" applyBorder="1" applyNumberFormat="1">
      <alignment horizontal="center" vertical="center" wrapText="1"/>
    </xf>
    <xf numFmtId="290" fontId="22" fillId="0" borderId="23" xfId="0" applyFont="1" applyBorder="1" applyNumberFormat="1">
      <alignment horizontal="center" vertical="center" wrapText="1"/>
    </xf>
    <xf numFmtId="290" fontId="22" fillId="0" borderId="14" xfId="0" applyFont="1" applyBorder="1" applyNumberFormat="1">
      <alignment horizontal="center" vertical="center" wrapText="1"/>
    </xf>
    <xf numFmtId="290" fontId="22" fillId="0" borderId="15" xfId="0" applyFont="1" applyBorder="1" applyNumberFormat="1">
      <alignment horizontal="center" vertical="center" wrapText="1"/>
    </xf>
    <xf numFmtId="29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90" fontId="22" fillId="0" borderId="36" xfId="0" applyFont="1" applyBorder="1" applyNumberFormat="1">
      <alignment horizontal="center" vertical="center" wrapText="1"/>
    </xf>
    <xf numFmtId="290" fontId="22" fillId="0" borderId="12" xfId="0" applyFont="1" applyBorder="1" applyNumberFormat="1">
      <alignment horizontal="center" vertical="center" wrapText="1"/>
    </xf>
    <xf numFmtId="29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8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8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8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0" fontId="0" fillId="37" borderId="15" xfId="0" applyFont="1" applyFill="1" applyBorder="1">
      <alignment vertical="center"/>
    </xf>
    <xf numFmtId="0" fontId="39" fillId="37" borderId="15" xfId="0" applyFont="1" applyFill="1" applyBorder="1">
      <alignment horizontal="left" vertical="center"/>
    </xf>
    <xf numFmtId="49" fontId="0" fillId="35" borderId="12" xfId="0" applyFont="1" applyFill="1" applyBorder="1" applyNumberFormat="1">
      <alignment horizontal="left" vertical="center" wrapText="1"/>
    </xf>
    <xf numFmtId="49" fontId="0" fillId="35" borderId="12" xfId="0" applyFont="1" applyFill="1" applyBorder="1" applyNumberFormat="1">
      <alignment horizontal="left" vertical="center" wrapText="1"/>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49" fontId="0" fillId="0" borderId="12" xfId="0" applyFont="1" applyBorder="1" applyNumberFormat="1">
      <alignment horizontal="left" vertical="center" wrapText="1"/>
    </xf>
    <xf numFmtId="289"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39" fillId="37" borderId="15" xfId="0" applyFont="1" applyFill="1" applyBorder="1" applyNumberFormat="1">
      <alignment horizontal="left" vertical="center" indent="6"/>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27"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0" fontId="128" fillId="39" borderId="12" xfId="0" applyFont="1" applyFill="1" applyBorder="1">
      <alignment horizontal="left" vertical="center" wrapText="1"/>
      <protection locked="0"/>
    </xf>
    <xf numFmtId="49" fontId="39" fillId="37" borderId="27"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indent="2"/>
    </xf>
    <xf numFmtId="49" fontId="43" fillId="37" borderId="13" xfId="0" applyFont="1" applyFill="1" applyBorder="1" applyNumberFormat="1">
      <alignment horizontal="center" vertical="top"/>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49" fontId="39" fillId="37" borderId="15" xfId="0" applyFont="1" applyFill="1" applyBorder="1" applyNumberFormat="1">
      <alignment horizontal="left" vertical="center"/>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pzhksnao.ru/" TargetMode="External"/><Relationship Id="rId3" Type="http://schemas.openxmlformats.org/officeDocument/2006/relationships/hyperlink" Target="https://portal.eias.ru/Portal/DownloadPage.aspx?type=12&amp;guid=bfa5329f-32ef-4129-b697-4ebda2f20b77" TargetMode="External"/><Relationship Id="rId4" Type="http://schemas.openxmlformats.org/officeDocument/2006/relationships/hyperlink" Target="https://portal.eias.ru/Portal/DownloadPage.aspx?type=12&amp;guid=9c222c39-b00f-429b-be99-dc8de3b82db4" TargetMode="External"/><Relationship Id="rId5" Type="http://schemas.openxmlformats.org/officeDocument/2006/relationships/hyperlink" Target="https://portal.eias.ru/Portal/DownloadPage.aspx?type=12&amp;guid=5168bcff-8483-4253-a6de-16ac1e7a9da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4C909-04C4-AFFE-E61E-0.17F2FB2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02CEEE-594B-998A-8F95-0.7CD8960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85</v>
      </c>
      <c r="H1" s="489" t="s">
        <v>86</v>
      </c>
      <c r="I1" s="489" t="s">
        <v>87</v>
      </c>
      <c r="P1" s="489" t="s">
        <v>85</v>
      </c>
      <c r="Q1" s="489" t="s">
        <v>86</v>
      </c>
      <c r="R1" s="489" t="s">
        <v>87</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425</v>
      </c>
      <c r="F4" s="2238"/>
      <c r="G4" s="2239"/>
      <c r="H4" s="2239"/>
      <c r="I4" s="2240"/>
      <c r="J4" s="491"/>
      <c r="K4" s="453"/>
      <c r="L4" s="453"/>
      <c r="W4" s="447">
        <v>22</v>
      </c>
    </row>
    <row s="1635" customFormat="1" customHeight="1" ht="18">
      <c r="A5" s="759"/>
      <c r="D5" s="822"/>
      <c r="E5" s="2214" t="str">
        <f>IF(org=0,"Не определено",org)</f>
        <v>ИМУП «ПОСЖИЛКОМСЕРВИС»</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337</v>
      </c>
      <c r="F7" s="2208"/>
      <c r="G7" s="2209"/>
      <c r="H7" s="2209"/>
      <c r="I7" s="2209"/>
      <c r="J7" s="2209"/>
      <c r="K7" s="2209"/>
      <c r="L7" s="2223" t="s">
        <v>338</v>
      </c>
      <c r="W7" s="447">
        <v>14</v>
      </c>
    </row>
    <row customHeight="1" ht="48.29999999999999">
      <c r="D8" s="450"/>
      <c r="E8" s="473" t="s">
        <v>90</v>
      </c>
      <c r="F8" s="823"/>
      <c r="G8" s="465" t="s">
        <v>88</v>
      </c>
      <c r="H8" s="465" t="s">
        <v>89</v>
      </c>
      <c r="I8" s="414" t="s">
        <v>87</v>
      </c>
      <c r="J8" s="414" t="s">
        <v>426</v>
      </c>
      <c r="K8" s="414" t="s">
        <v>427</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428</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63</v>
      </c>
      <c r="K12" s="1164" t="s">
        <v>28</v>
      </c>
      <c r="L12" s="2241"/>
      <c r="M12" s="511"/>
      <c r="N12" s="511"/>
      <c r="O12" s="511"/>
      <c r="P12" s="516" t="s">
        <v>429</v>
      </c>
      <c r="Q12" s="516" t="s">
        <v>430</v>
      </c>
      <c r="R12" s="517" t="s">
        <v>431</v>
      </c>
      <c r="S12" s="511" t="s">
        <v>432</v>
      </c>
      <c r="T12" s="511"/>
      <c r="U12" s="511"/>
      <c r="V12" s="511"/>
      <c r="W12" s="480">
        <v>14</v>
      </c>
    </row>
    <row customHeight="1" ht="15.75">
      <c r="A13" s="2099"/>
      <c r="B13" s="505"/>
      <c r="D13" s="506"/>
      <c r="E13" s="405"/>
      <c r="F13" s="529"/>
      <c r="G13" s="416" t="s">
        <v>105</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84</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1B13E5-B109-0426-69E8-0.4667A96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436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438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439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440</v>
      </c>
      <c r="M6" s="537"/>
      <c r="P6" s="2257">
        <v>1</v>
      </c>
      <c r="Q6" s="1305"/>
      <c r="R6" s="356"/>
      <c r="S6" s="1309">
        <f>$I6</f>
      </c>
      <c r="T6" s="285" t="s">
        <v>441</v>
      </c>
      <c r="U6" s="300"/>
      <c r="V6" s="2245"/>
      <c r="W6" s="2246"/>
      <c r="X6" s="2246"/>
      <c r="Y6" s="2246"/>
      <c r="Z6" s="2246"/>
      <c r="AA6" s="2246"/>
      <c r="AB6" s="2246"/>
      <c r="AC6" s="2247"/>
      <c r="AD6" s="2245"/>
      <c r="AE6" s="2246"/>
      <c r="AF6" s="2246"/>
      <c r="AG6" s="2246"/>
      <c r="AH6" s="2246"/>
      <c r="AI6" s="2246"/>
      <c r="AJ6" s="2246"/>
      <c r="AK6" s="2246"/>
      <c r="AL6" s="2247"/>
      <c r="AM6" s="1258" t="s">
        <v>442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443</v>
      </c>
      <c r="M7" s="537"/>
      <c r="N7" s="1366"/>
      <c r="P7" s="2257"/>
      <c r="Q7" s="2257">
        <v>1</v>
      </c>
      <c r="R7" s="357"/>
      <c r="S7" s="1309">
        <f>$J7</f>
      </c>
      <c r="T7" s="286" t="s">
        <v>444</v>
      </c>
      <c r="U7" s="300"/>
      <c r="V7" s="2245"/>
      <c r="W7" s="2246"/>
      <c r="X7" s="2246"/>
      <c r="Y7" s="2246"/>
      <c r="Z7" s="2246"/>
      <c r="AA7" s="2246"/>
      <c r="AB7" s="2246"/>
      <c r="AC7" s="2247"/>
      <c r="AD7" s="2245"/>
      <c r="AE7" s="2246"/>
      <c r="AF7" s="2246"/>
      <c r="AG7" s="2246"/>
      <c r="AH7" s="2246"/>
      <c r="AI7" s="2246"/>
      <c r="AJ7" s="2246"/>
      <c r="AK7" s="2246"/>
      <c r="AL7" s="2247"/>
      <c r="AM7" s="1258" t="s">
        <v>445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446</v>
      </c>
      <c r="M8" s="537"/>
      <c r="N8" s="1366"/>
      <c r="O8" s="1366"/>
      <c r="P8" s="2257"/>
      <c r="Q8" s="2257"/>
      <c r="R8" s="357">
        <v>1</v>
      </c>
      <c r="S8" s="1309">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447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448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449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63</v>
      </c>
      <c r="AJ17" s="2267"/>
      <c r="AK17" s="2268" t="s">
        <v>63</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451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452</v>
      </c>
      <c r="P22" s="1362"/>
      <c r="Q22" s="1371"/>
      <c r="R22" s="1371"/>
      <c r="S22" s="729"/>
      <c r="T22" s="1160" t="s">
        <v>453</v>
      </c>
      <c r="AA22" s="186" t="s">
        <v>454</v>
      </c>
      <c r="AC22" s="186" t="s">
        <v>455</v>
      </c>
      <c r="AD22" s="1160" t="s">
        <v>453</v>
      </c>
      <c r="AI22" s="186" t="s">
        <v>456</v>
      </c>
      <c r="AK22" s="186" t="s">
        <v>455</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457</v>
      </c>
      <c r="T30" s="2250"/>
      <c r="U30" s="1372"/>
      <c r="V30" s="2264" t="str">
        <f>IF(TITLE_DATE_PR_CHANGE="",IF(TITLE_DATE_PR="","",TITLE_DATE_PR),TITLE_DATE_PR_CHANGE)</f>
        <v>46009.59274305555</v>
      </c>
      <c r="W30" s="2264"/>
      <c r="X30" s="2264"/>
      <c r="Y30" s="2264"/>
      <c r="Z30" s="2264"/>
      <c r="AA30" s="2264"/>
      <c r="AB30" s="2264"/>
      <c r="AC30" s="326"/>
      <c r="AD30" s="2264" t="str">
        <f>IF(TITLE_DATE_PR_CHANGE="",IF(TITLE_DATE_PR="","",TITLE_DATE_PR),TITLE_DATE_PR_CHANGE)</f>
        <v>46009.59274305555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458</v>
      </c>
      <c r="T31" s="2250"/>
      <c r="U31" s="1372"/>
      <c r="V31" s="2251" t="str">
        <f>IF(TITLE_NUMBER_PR_CHANGE="",IF(TITLE_NUMBER_PR="","",TITLE_NUMBER_PR),TITLE_NUMBER_PR_CHANGE)</f>
        <v>64</v>
      </c>
      <c r="W31" s="2251"/>
      <c r="X31" s="2251"/>
      <c r="Y31" s="2251"/>
      <c r="Z31" s="2251"/>
      <c r="AA31" s="2251"/>
      <c r="AB31" s="2251"/>
      <c r="AC31" s="326"/>
      <c r="AD31" s="2251" t="str">
        <f>IF(TITLE_NUMBER_PR_CHANGE="",IF(TITLE_NUMBER_PR="","",TITLE_NUMBER_PR),TITLE_NUMBER_PR_CHANGE)</f>
        <v>64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459</v>
      </c>
      <c r="T34" s="2250"/>
      <c r="U34" s="1372"/>
      <c r="V34" s="2264" t="str">
        <f>IF(TITLE_DATE_PR_CHANGE="",IF(TITLE_DATE_PR="","",TITLE_DATE_PR),TITLE_DATE_PR_CHANGE)</f>
        <v>46009.59274305555</v>
      </c>
      <c r="W34" s="2264"/>
      <c r="X34" s="2264"/>
      <c r="Y34" s="2264"/>
      <c r="Z34" s="2264"/>
      <c r="AA34" s="2264"/>
      <c r="AB34" s="2264"/>
      <c r="AC34" s="326"/>
      <c r="AD34" s="2264" t="str">
        <f>IF(TITLE_DATE_PR_CHANGE="",IF(TITLE_DATE_PR="","",TITLE_DATE_PR),TITLE_DATE_PR_CHANGE)</f>
        <v>46009.59274305555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460</v>
      </c>
      <c r="T35" s="2250"/>
      <c r="U35" s="1372"/>
      <c r="V35" s="2251" t="str">
        <f>IF(TITLE_NUMBER_PR_CHANGE="",IF(TITLE_NUMBER_PR="","",TITLE_NUMBER_PR),TITLE_NUMBER_PR_CHANGE)</f>
        <v>64</v>
      </c>
      <c r="W35" s="2251"/>
      <c r="X35" s="2251"/>
      <c r="Y35" s="2251"/>
      <c r="Z35" s="2251"/>
      <c r="AA35" s="2251"/>
      <c r="AB35" s="2251"/>
      <c r="AC35" s="326"/>
      <c r="AD35" s="2251" t="str">
        <f>IF(TITLE_NUMBER_PR_CHANGE="",IF(TITLE_NUMBER_PR="","",TITLE_NUMBER_PR),TITLE_NUMBER_PR_CHANGE)</f>
        <v>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461</v>
      </c>
      <c r="AD36" s="326"/>
      <c r="AE36" s="326"/>
      <c r="AF36" s="326"/>
      <c r="AG36" s="326"/>
      <c r="AH36" s="326"/>
      <c r="AI36" s="326"/>
      <c r="AJ36" s="326"/>
      <c r="AK36" s="278" t="s">
        <v>461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338</v>
      </c>
      <c r="AS38" s="1155">
        <v>14</v>
      </c>
    </row>
    <row customHeight="1" ht="14.699999999999998">
      <c r="Q39" s="376"/>
      <c r="R39" s="376"/>
      <c r="S39" s="2273" t="s">
        <v>90</v>
      </c>
      <c r="T39" s="2209" t="s">
        <v>462</v>
      </c>
      <c r="U39" s="301"/>
      <c r="V39" s="2274" t="s">
        <v>463</v>
      </c>
      <c r="W39" s="2275"/>
      <c r="X39" s="2275"/>
      <c r="Y39" s="2275"/>
      <c r="Z39" s="2275"/>
      <c r="AA39" s="2275"/>
      <c r="AB39" s="2276"/>
      <c r="AC39" s="2277" t="s">
        <v>464</v>
      </c>
      <c r="AD39" s="2274" t="s">
        <v>463</v>
      </c>
      <c r="AE39" s="2275"/>
      <c r="AF39" s="2275"/>
      <c r="AG39" s="2275"/>
      <c r="AH39" s="2275"/>
      <c r="AI39" s="2275"/>
      <c r="AJ39" s="2276"/>
      <c r="AK39" s="2277" t="s">
        <v>465</v>
      </c>
      <c r="AL39" s="2280" t="s">
        <v>466</v>
      </c>
      <c r="AM39" s="2127"/>
      <c r="AS39" s="1155">
        <v>14</v>
      </c>
    </row>
    <row customHeight="1" ht="35.699999999999996">
      <c r="Q40" s="376"/>
      <c r="R40" s="376"/>
      <c r="S40" s="2273"/>
      <c r="T40" s="2209"/>
      <c r="U40" s="1031"/>
      <c r="V40" s="2260" t="s">
        <v>467</v>
      </c>
      <c r="W40" s="2610" t="s">
        <v>468</v>
      </c>
      <c r="X40" s="2262" t="s">
        <v>469</v>
      </c>
      <c r="Y40" s="2263"/>
      <c r="Z40" s="2262" t="s">
        <v>470</v>
      </c>
      <c r="AA40" s="2269"/>
      <c r="AB40" s="2263"/>
      <c r="AC40" s="2278"/>
      <c r="AD40" s="2260" t="s">
        <v>467</v>
      </c>
      <c r="AE40" s="2283" t="s">
        <v>468</v>
      </c>
      <c r="AF40" s="2262" t="s">
        <v>469</v>
      </c>
      <c r="AG40" s="2263"/>
      <c r="AH40" s="2262" t="s">
        <v>470</v>
      </c>
      <c r="AI40" s="2269"/>
      <c r="AJ40" s="2263"/>
      <c r="AK40" s="2278"/>
      <c r="AL40" s="2281"/>
      <c r="AM40" s="2127"/>
      <c r="AS40" s="1155">
        <v>34</v>
      </c>
    </row>
    <row customHeight="1" ht="35.699999999999996">
      <c r="A41" s="1370"/>
      <c r="B41" s="1370" t="s">
        <v>138</v>
      </c>
      <c r="C41" s="1370" t="s">
        <v>139</v>
      </c>
      <c r="D41" s="1370" t="s">
        <v>140</v>
      </c>
      <c r="E41" s="1364" t="s">
        <v>471</v>
      </c>
      <c r="F41" s="1364" t="s">
        <v>472</v>
      </c>
      <c r="G41" s="1364" t="s">
        <v>473</v>
      </c>
      <c r="H41" s="1364" t="s">
        <v>474</v>
      </c>
      <c r="I41" s="1364" t="s">
        <v>475</v>
      </c>
      <c r="J41" s="1364" t="s">
        <v>476</v>
      </c>
      <c r="K41" s="1364" t="s">
        <v>477</v>
      </c>
      <c r="L41" s="1364" t="s">
        <v>452</v>
      </c>
      <c r="Q41" s="376"/>
      <c r="R41" s="376"/>
      <c r="S41" s="2273"/>
      <c r="T41" s="2209"/>
      <c r="U41" s="302"/>
      <c r="V41" s="2261"/>
      <c r="W41" s="2284"/>
      <c r="X41" s="1222" t="s">
        <v>478</v>
      </c>
      <c r="Y41" s="1222" t="s">
        <v>479</v>
      </c>
      <c r="Z41" s="1221" t="s">
        <v>480</v>
      </c>
      <c r="AA41" s="2270" t="s">
        <v>481</v>
      </c>
      <c r="AB41" s="2271"/>
      <c r="AC41" s="2279"/>
      <c r="AD41" s="2261"/>
      <c r="AE41" s="2284"/>
      <c r="AF41" s="1222" t="s">
        <v>478</v>
      </c>
      <c r="AG41" s="1222" t="s">
        <v>479</v>
      </c>
      <c r="AH41" s="1313" t="s">
        <v>480</v>
      </c>
      <c r="AI41" s="2270" t="s">
        <v>481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159</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23</v>
      </c>
    </row>
    <row customHeight="1" ht="24">
      <c r="A44" s="1363" t="s">
        <v>159</v>
      </c>
      <c r="B44" s="1363" t="s">
        <v>160</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434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435</v>
      </c>
      <c r="AO44" s="500"/>
      <c r="AP44" s="500" t="str">
        <f>IF(T44="","",T44)</f>
        <v>Территория действия тарифа</v>
      </c>
      <c r="AQ44" s="500"/>
      <c r="AR44" s="500"/>
      <c r="AS44" s="1155">
        <v>23</v>
      </c>
    </row>
    <row customHeight="1" ht="24">
      <c r="A45" s="1363" t="s">
        <v>159</v>
      </c>
      <c r="B45" s="1363" t="s">
        <v>160</v>
      </c>
      <c r="C45" s="1363" t="s">
        <v>161</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436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437</v>
      </c>
      <c r="AO45" s="500"/>
      <c r="AP45" s="500" t="str">
        <f>IF(T45="","",T45)</f>
        <v>Наименование системы теплоснабжения </v>
      </c>
      <c r="AQ45" s="500"/>
      <c r="AR45" s="500"/>
      <c r="AS45" s="1155">
        <v>23</v>
      </c>
    </row>
    <row customHeight="1" ht="24">
      <c r="A46" s="1363" t="s">
        <v>159</v>
      </c>
      <c r="B46" s="1363" t="s">
        <v>160</v>
      </c>
      <c r="C46" s="1363" t="s">
        <v>161</v>
      </c>
      <c r="D46" s="1363" t="s">
        <v>162</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438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439</v>
      </c>
      <c r="AO46" s="500"/>
      <c r="AP46" s="500" t="str">
        <f>IF(T46="","",T46)</f>
        <v>Источник тепловой энергии  </v>
      </c>
      <c r="AQ46" s="500"/>
      <c r="AR46" s="500"/>
      <c r="AS46" s="1155">
        <v>23</v>
      </c>
    </row>
    <row customHeight="1" ht="49.5">
      <c r="A47" s="1363" t="s">
        <v>159</v>
      </c>
      <c r="B47" s="1363" t="s">
        <v>160</v>
      </c>
      <c r="C47" s="1363" t="s">
        <v>161</v>
      </c>
      <c r="D47" s="1363" t="s">
        <v>162</v>
      </c>
      <c r="E47" s="2259"/>
      <c r="F47" s="2259"/>
      <c r="G47" s="2259"/>
      <c r="H47" s="2259"/>
      <c r="I47" s="2256" t="str">
        <f>S46&amp;".1"</f>
        <v>....1</v>
      </c>
      <c r="J47" s="1363"/>
      <c r="K47" s="1363"/>
      <c r="L47" s="1364" t="s">
        <v>440</v>
      </c>
      <c r="P47" s="2257">
        <v>1</v>
      </c>
      <c r="Q47" s="1220"/>
      <c r="R47" s="356"/>
      <c r="S47" s="1224" t="str">
        <f>$I47</f>
        <v>....1</v>
      </c>
      <c r="T47" s="285" t="s">
        <v>441</v>
      </c>
      <c r="U47" s="300"/>
      <c r="V47" s="2245"/>
      <c r="W47" s="2246"/>
      <c r="X47" s="2246"/>
      <c r="Y47" s="2246"/>
      <c r="Z47" s="2246"/>
      <c r="AA47" s="2246"/>
      <c r="AB47" s="2246"/>
      <c r="AC47" s="2247"/>
      <c r="AD47" s="2245"/>
      <c r="AE47" s="2246"/>
      <c r="AF47" s="2246"/>
      <c r="AG47" s="2246"/>
      <c r="AH47" s="2246"/>
      <c r="AI47" s="2246"/>
      <c r="AJ47" s="2246"/>
      <c r="AK47" s="2246"/>
      <c r="AL47" s="2247"/>
      <c r="AM47" s="1258" t="s">
        <v>442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159</v>
      </c>
      <c r="B48" s="1363" t="s">
        <v>160</v>
      </c>
      <c r="C48" s="1363" t="s">
        <v>161</v>
      </c>
      <c r="D48" s="1363" t="s">
        <v>162</v>
      </c>
      <c r="E48" s="2259"/>
      <c r="F48" s="2259"/>
      <c r="G48" s="2259"/>
      <c r="H48" s="2259"/>
      <c r="I48" s="2286"/>
      <c r="J48" s="2256" t="str">
        <f>I47&amp;".1"</f>
        <v>....1.1</v>
      </c>
      <c r="K48" s="1363"/>
      <c r="L48" s="1364" t="s">
        <v>443</v>
      </c>
      <c r="P48" s="2257"/>
      <c r="Q48" s="2257">
        <v>1</v>
      </c>
      <c r="R48" s="357"/>
      <c r="S48" s="1224" t="str">
        <f>$J48</f>
        <v>....1.1</v>
      </c>
      <c r="T48" s="286" t="s">
        <v>444</v>
      </c>
      <c r="U48" s="300"/>
      <c r="V48" s="2245"/>
      <c r="W48" s="2246"/>
      <c r="X48" s="2246"/>
      <c r="Y48" s="2246"/>
      <c r="Z48" s="2246"/>
      <c r="AA48" s="2246"/>
      <c r="AB48" s="2246"/>
      <c r="AC48" s="2247"/>
      <c r="AD48" s="2245"/>
      <c r="AE48" s="2246"/>
      <c r="AF48" s="2246"/>
      <c r="AG48" s="2246"/>
      <c r="AH48" s="2246"/>
      <c r="AI48" s="2246"/>
      <c r="AJ48" s="2246"/>
      <c r="AK48" s="2246"/>
      <c r="AL48" s="2247"/>
      <c r="AM48" s="1258" t="s">
        <v>445</v>
      </c>
      <c r="AO48" s="500"/>
      <c r="AP48" s="500" t="str">
        <f>IF(T48="","",T48)</f>
        <v>Группа потребителей</v>
      </c>
      <c r="AQ48" s="500"/>
      <c r="AR48" s="500"/>
      <c r="AS48" s="1155">
        <v>23</v>
      </c>
    </row>
    <row customHeight="1" ht="24">
      <c r="A49" s="1363" t="s">
        <v>159</v>
      </c>
      <c r="B49" s="1363" t="s">
        <v>160</v>
      </c>
      <c r="C49" s="1363" t="s">
        <v>161</v>
      </c>
      <c r="D49" s="1363" t="s">
        <v>162</v>
      </c>
      <c r="E49" s="2259"/>
      <c r="F49" s="2259"/>
      <c r="G49" s="2259"/>
      <c r="H49" s="2259"/>
      <c r="I49" s="2286"/>
      <c r="J49" s="2286"/>
      <c r="K49" s="2256" t="str">
        <f>J48&amp;".1"</f>
        <v>....1.1.1</v>
      </c>
      <c r="L49" s="1364" t="s">
        <v>446</v>
      </c>
      <c r="P49" s="2257"/>
      <c r="Q49" s="2257"/>
      <c r="R49" s="357">
        <v>1</v>
      </c>
      <c r="S49" s="1224"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447</v>
      </c>
      <c r="AN49" s="511">
        <f>STRCHECKDATE(V50:AL50)</f>
      </c>
      <c r="AO49" s="500"/>
      <c r="AP49" s="500" t="str">
        <f>IF(T49="","",T49)</f>
        <v/>
      </c>
      <c r="AQ49" s="500"/>
      <c r="AR49" s="500"/>
      <c r="AS49" s="1155">
        <v>23</v>
      </c>
    </row>
    <row customHeight="1" ht="1.05">
      <c r="A50" s="1363" t="s">
        <v>159</v>
      </c>
      <c r="B50" s="1363" t="s">
        <v>160</v>
      </c>
      <c r="C50" s="1363" t="s">
        <v>161</v>
      </c>
      <c r="D50" s="1363" t="s">
        <v>162</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159</v>
      </c>
      <c r="B51" s="1363" t="s">
        <v>160</v>
      </c>
      <c r="C51" s="1363" t="s">
        <v>161</v>
      </c>
      <c r="D51" s="1363" t="s">
        <v>162</v>
      </c>
      <c r="E51" s="2259"/>
      <c r="F51" s="2259"/>
      <c r="G51" s="2259"/>
      <c r="H51" s="2259"/>
      <c r="I51" s="2286"/>
      <c r="J51" s="2256"/>
      <c r="K51" s="1363"/>
      <c r="L51" s="1364"/>
      <c r="P51" s="2257"/>
      <c r="Q51" s="2257"/>
      <c r="R51" s="356"/>
      <c r="S51" s="1278"/>
      <c r="T51" s="288" t="s">
        <v>448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159</v>
      </c>
      <c r="B52" s="1363" t="s">
        <v>160</v>
      </c>
      <c r="C52" s="1363" t="s">
        <v>161</v>
      </c>
      <c r="D52" s="1363" t="s">
        <v>162</v>
      </c>
      <c r="E52" s="2259"/>
      <c r="F52" s="2259"/>
      <c r="G52" s="2259"/>
      <c r="H52" s="2259"/>
      <c r="I52" s="2256"/>
      <c r="J52" s="1363"/>
      <c r="K52" s="1363"/>
      <c r="L52" s="1364"/>
      <c r="P52" s="2257"/>
      <c r="Q52" s="1220"/>
      <c r="R52" s="356"/>
      <c r="S52" s="1278"/>
      <c r="T52" s="287" t="s">
        <v>449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159</v>
      </c>
      <c r="B53" s="1363" t="s">
        <v>160</v>
      </c>
      <c r="C53" s="1363" t="s">
        <v>161</v>
      </c>
      <c r="D53" s="1363" t="s">
        <v>162</v>
      </c>
      <c r="E53" s="2259"/>
      <c r="F53" s="2259"/>
      <c r="G53" s="2259"/>
      <c r="H53" s="2258"/>
      <c r="I53" s="1363"/>
      <c r="J53" s="1363"/>
      <c r="K53" s="1363"/>
      <c r="L53" s="1364"/>
      <c r="M53" s="1365"/>
      <c r="N53" s="1365"/>
      <c r="O53" s="537"/>
      <c r="P53" s="360"/>
      <c r="Q53" s="375"/>
      <c r="R53" s="355"/>
      <c r="S53" s="1278"/>
      <c r="T53" s="365" t="s">
        <v>450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159</v>
      </c>
      <c r="B54" s="1343" t="s">
        <v>160</v>
      </c>
      <c r="C54" s="1343" t="s">
        <v>161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159</v>
      </c>
      <c r="B55" s="1343" t="s">
        <v>160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15DC4-2CE1-0BF5-3474-0.F84BDB13}" mc:Ignorable="x14ac xr xr2 xr3">
  <sheetPr>
    <tabColor theme="6" tint="0.4"/>
  </sheetPr>
  <dimension ref="A1:DM107"/>
  <sheetViews>
    <sheetView topLeftCell="P25" showGridLines="0" zoomScale="60" workbookViewId="0" tabSelected="1">
      <selection activeCell="AD85" sqref="AD85:DF8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109" max="109" width="10.57421875" hidden="1"/>
    <col min="110" max="110" style="1635" width="4.00390625" customWidth="1"/>
    <col min="111" max="111" style="1635" width="115.00390625" customWidth="1"/>
    <col min="112" max="116" style="1642" width="10.00390625" customWidth="1"/>
    <col min="117" max="117" style="1635" width="10.57421875" hidden="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433</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435</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437</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439</v>
      </c>
      <c r="DI5" s="500"/>
      <c r="DJ5" s="500" t="str">
        <f>IF(T5="","",T5)</f>
        <v>Источник тепловой энергии  </v>
      </c>
      <c r="DK5" s="500"/>
      <c r="DL5" s="500"/>
      <c r="DM5" s="1155">
        <v>0</v>
      </c>
    </row>
    <row customHeight="1" ht="47.25" hidden="1">
      <c r="A6" s="1363"/>
      <c r="B6" s="1363"/>
      <c r="C6" s="1363"/>
      <c r="D6" s="1363"/>
      <c r="E6" s="2259"/>
      <c r="F6" s="2259"/>
      <c r="G6" s="2259"/>
      <c r="H6" s="2259"/>
      <c r="I6" s="2256">
        <f>S5&amp;".1"</f>
      </c>
      <c r="J6" s="1363"/>
      <c r="K6" s="1363"/>
      <c r="L6" s="1364" t="s">
        <v>440</v>
      </c>
      <c r="M6" s="537"/>
      <c r="P6" s="2257">
        <v>1</v>
      </c>
      <c r="Q6" s="1331"/>
      <c r="R6" s="356"/>
      <c r="S6" s="1336">
        <f>$I6</f>
      </c>
      <c r="T6" s="285" t="s">
        <v>441</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5"/>
      <c r="AU6" s="2246"/>
      <c r="AV6" s="2246"/>
      <c r="AW6" s="2246"/>
      <c r="AX6" s="2246"/>
      <c r="AY6" s="2246"/>
      <c r="AZ6" s="2246"/>
      <c r="BA6" s="2247"/>
      <c r="BB6" s="2245"/>
      <c r="BC6" s="2246"/>
      <c r="BD6" s="2246"/>
      <c r="BE6" s="2246"/>
      <c r="BF6" s="2246"/>
      <c r="BG6" s="2246"/>
      <c r="BH6" s="2246"/>
      <c r="BI6" s="2247"/>
      <c r="BJ6" s="2245"/>
      <c r="BK6" s="2246"/>
      <c r="BL6" s="2246"/>
      <c r="BM6" s="2246"/>
      <c r="BN6" s="2246"/>
      <c r="BO6" s="2246"/>
      <c r="BP6" s="2246"/>
      <c r="BQ6" s="2247"/>
      <c r="BR6" s="2245"/>
      <c r="BS6" s="2246"/>
      <c r="BT6" s="2246"/>
      <c r="BU6" s="2246"/>
      <c r="BV6" s="2246"/>
      <c r="BW6" s="2246"/>
      <c r="BX6" s="2246"/>
      <c r="BY6" s="2247"/>
      <c r="BZ6" s="2245"/>
      <c r="CA6" s="2246"/>
      <c r="CB6" s="2246"/>
      <c r="CC6" s="2246"/>
      <c r="CD6" s="2246"/>
      <c r="CE6" s="2246"/>
      <c r="CF6" s="2246"/>
      <c r="CG6" s="2247"/>
      <c r="CH6" s="2245"/>
      <c r="CI6" s="2246"/>
      <c r="CJ6" s="2246"/>
      <c r="CK6" s="2246"/>
      <c r="CL6" s="2246"/>
      <c r="CM6" s="2246"/>
      <c r="CN6" s="2246"/>
      <c r="CO6" s="2247"/>
      <c r="CP6" s="2245"/>
      <c r="CQ6" s="2246"/>
      <c r="CR6" s="2246"/>
      <c r="CS6" s="2246"/>
      <c r="CT6" s="2246"/>
      <c r="CU6" s="2246"/>
      <c r="CV6" s="2246"/>
      <c r="CW6" s="2247"/>
      <c r="CX6" s="2245"/>
      <c r="CY6" s="2246"/>
      <c r="CZ6" s="2246"/>
      <c r="DA6" s="2246"/>
      <c r="DB6" s="2246"/>
      <c r="DC6" s="2246"/>
      <c r="DD6" s="2246"/>
      <c r="DE6" s="2247"/>
      <c r="DF6" s="2247"/>
      <c r="DG6" s="1258" t="s">
        <v>442</v>
      </c>
      <c r="DI6" s="500"/>
      <c r="DJ6" s="500" t="str">
        <f>IF(T6="","",T6)</f>
        <v>Схема подключения теплопотребляющей установки к коллектору источника тепловой энергии</v>
      </c>
      <c r="DK6" s="500"/>
      <c r="DL6" s="500"/>
      <c r="DM6" s="1155">
        <v>0</v>
      </c>
    </row>
    <row customHeight="1" ht="21" hidden="1">
      <c r="A7" s="1363"/>
      <c r="B7" s="1363"/>
      <c r="C7" s="1363"/>
      <c r="D7" s="1363"/>
      <c r="E7" s="2259"/>
      <c r="F7" s="2259"/>
      <c r="G7" s="2259"/>
      <c r="H7" s="2259"/>
      <c r="I7" s="2286"/>
      <c r="J7" s="2256">
        <f>I6&amp;".1"</f>
      </c>
      <c r="K7" s="1363"/>
      <c r="L7" s="1364" t="s">
        <v>443</v>
      </c>
      <c r="M7" s="537"/>
      <c r="N7" s="1366"/>
      <c r="P7" s="2257"/>
      <c r="Q7" s="2257">
        <v>1</v>
      </c>
      <c r="R7" s="357"/>
      <c r="S7" s="1336">
        <f>$J7</f>
      </c>
      <c r="T7" s="286" t="s">
        <v>444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445</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446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751"/>
      <c r="AM8" s="325"/>
      <c r="AN8" s="751"/>
      <c r="AO8" s="1257"/>
      <c r="AP8" s="2602"/>
      <c r="AQ8" s="2107" t="s">
        <v>63</v>
      </c>
      <c r="AR8" s="2602"/>
      <c r="AS8" s="2107" t="s">
        <v>63</v>
      </c>
      <c r="AT8" s="751"/>
      <c r="AU8" s="325"/>
      <c r="AV8" s="751"/>
      <c r="AW8" s="1257"/>
      <c r="AX8" s="2602"/>
      <c r="AY8" s="2107" t="s">
        <v>63</v>
      </c>
      <c r="AZ8" s="2602"/>
      <c r="BA8" s="2107" t="s">
        <v>63</v>
      </c>
      <c r="BB8" s="751"/>
      <c r="BC8" s="325"/>
      <c r="BD8" s="751"/>
      <c r="BE8" s="1257"/>
      <c r="BF8" s="2602"/>
      <c r="BG8" s="2107" t="s">
        <v>63</v>
      </c>
      <c r="BH8" s="2602"/>
      <c r="BI8" s="2107" t="s">
        <v>63</v>
      </c>
      <c r="BJ8" s="751"/>
      <c r="BK8" s="325"/>
      <c r="BL8" s="751"/>
      <c r="BM8" s="1257"/>
      <c r="BN8" s="2602"/>
      <c r="BO8" s="2107" t="s">
        <v>63</v>
      </c>
      <c r="BP8" s="2602"/>
      <c r="BQ8" s="2107" t="s">
        <v>63</v>
      </c>
      <c r="BR8" s="751"/>
      <c r="BS8" s="325"/>
      <c r="BT8" s="751"/>
      <c r="BU8" s="1257"/>
      <c r="BV8" s="2602"/>
      <c r="BW8" s="2107" t="s">
        <v>63</v>
      </c>
      <c r="BX8" s="2602"/>
      <c r="BY8" s="2107" t="s">
        <v>63</v>
      </c>
      <c r="BZ8" s="751"/>
      <c r="CA8" s="325"/>
      <c r="CB8" s="751"/>
      <c r="CC8" s="1257"/>
      <c r="CD8" s="2602"/>
      <c r="CE8" s="2107" t="s">
        <v>63</v>
      </c>
      <c r="CF8" s="2602"/>
      <c r="CG8" s="2107" t="s">
        <v>63</v>
      </c>
      <c r="CH8" s="751"/>
      <c r="CI8" s="325"/>
      <c r="CJ8" s="751"/>
      <c r="CK8" s="1257"/>
      <c r="CL8" s="2602"/>
      <c r="CM8" s="2107" t="s">
        <v>63</v>
      </c>
      <c r="CN8" s="2602"/>
      <c r="CO8" s="2107" t="s">
        <v>63</v>
      </c>
      <c r="CP8" s="751"/>
      <c r="CQ8" s="325"/>
      <c r="CR8" s="751"/>
      <c r="CS8" s="1257"/>
      <c r="CT8" s="2602"/>
      <c r="CU8" s="2107" t="s">
        <v>63</v>
      </c>
      <c r="CV8" s="2602"/>
      <c r="CW8" s="2107" t="s">
        <v>63</v>
      </c>
      <c r="CX8" s="751"/>
      <c r="CY8" s="325"/>
      <c r="CZ8" s="751"/>
      <c r="DA8" s="1257"/>
      <c r="DB8" s="2602"/>
      <c r="DC8" s="2107" t="s">
        <v>63</v>
      </c>
      <c r="DD8" s="2602"/>
      <c r="DE8" s="2107" t="s">
        <v>63</v>
      </c>
      <c r="DF8" s="325"/>
      <c r="DG8" s="2253" t="s">
        <v>447</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448</v>
      </c>
      <c r="U10" s="367"/>
      <c r="V10" s="367"/>
      <c r="W10" s="367"/>
      <c r="X10" s="367"/>
      <c r="Y10" s="367"/>
      <c r="Z10" s="367"/>
      <c r="AA10" s="367"/>
      <c r="AB10" s="367"/>
      <c r="AC10" s="367"/>
      <c r="AD10" s="367"/>
      <c r="AE10" s="367"/>
      <c r="AF10" s="367"/>
      <c r="AG10" s="367"/>
      <c r="AH10" s="367"/>
      <c r="AI10" s="367"/>
      <c r="AJ10" s="367"/>
      <c r="AK10" s="367"/>
      <c r="AL10" s="2654"/>
      <c r="AM10" s="2654"/>
      <c r="AN10" s="2654"/>
      <c r="AO10" s="2654"/>
      <c r="AP10" s="2654"/>
      <c r="AQ10" s="2654"/>
      <c r="AR10" s="2654"/>
      <c r="AS10" s="2654"/>
      <c r="AT10" s="2654"/>
      <c r="AU10" s="2654"/>
      <c r="AV10" s="2654"/>
      <c r="AW10" s="2654"/>
      <c r="AX10" s="2654"/>
      <c r="AY10" s="2654"/>
      <c r="AZ10" s="2654"/>
      <c r="BA10" s="2654"/>
      <c r="BB10" s="2654"/>
      <c r="BC10" s="2654"/>
      <c r="BD10" s="2654"/>
      <c r="BE10" s="2654"/>
      <c r="BF10" s="2654"/>
      <c r="BG10" s="2654"/>
      <c r="BH10" s="2654"/>
      <c r="BI10" s="2654"/>
      <c r="BJ10" s="2654"/>
      <c r="BK10" s="2654"/>
      <c r="BL10" s="2654"/>
      <c r="BM10" s="2654"/>
      <c r="BN10" s="2654"/>
      <c r="BO10" s="2654"/>
      <c r="BP10" s="2654"/>
      <c r="BQ10" s="2654"/>
      <c r="BR10" s="2654"/>
      <c r="BS10" s="2654"/>
      <c r="BT10" s="2654"/>
      <c r="BU10" s="2654"/>
      <c r="BV10" s="2654"/>
      <c r="BW10" s="2654"/>
      <c r="BX10" s="2654"/>
      <c r="BY10" s="2654"/>
      <c r="BZ10" s="2654"/>
      <c r="CA10" s="2654"/>
      <c r="CB10" s="2654"/>
      <c r="CC10" s="2654"/>
      <c r="CD10" s="2654"/>
      <c r="CE10" s="2654"/>
      <c r="CF10" s="2654"/>
      <c r="CG10" s="2654"/>
      <c r="CH10" s="2654"/>
      <c r="CI10" s="2654"/>
      <c r="CJ10" s="2654"/>
      <c r="CK10" s="2654"/>
      <c r="CL10" s="2654"/>
      <c r="CM10" s="2654"/>
      <c r="CN10" s="2654"/>
      <c r="CO10" s="2654"/>
      <c r="CP10" s="2654"/>
      <c r="CQ10" s="2654"/>
      <c r="CR10" s="2654"/>
      <c r="CS10" s="2654"/>
      <c r="CT10" s="2654"/>
      <c r="CU10" s="2654"/>
      <c r="CV10" s="2654"/>
      <c r="CW10" s="2654"/>
      <c r="CX10" s="2654"/>
      <c r="CY10" s="2654"/>
      <c r="CZ10" s="2654"/>
      <c r="DA10" s="2654"/>
      <c r="DB10" s="2654"/>
      <c r="DC10" s="2654"/>
      <c r="DD10" s="2654"/>
      <c r="DE10" s="2654"/>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449</v>
      </c>
      <c r="U11" s="367"/>
      <c r="V11" s="367"/>
      <c r="W11" s="367"/>
      <c r="X11" s="367"/>
      <c r="Y11" s="367"/>
      <c r="Z11" s="367"/>
      <c r="AA11" s="367"/>
      <c r="AB11" s="367"/>
      <c r="AC11" s="366"/>
      <c r="AD11" s="367"/>
      <c r="AE11" s="367"/>
      <c r="AF11" s="367"/>
      <c r="AG11" s="367"/>
      <c r="AH11" s="367"/>
      <c r="AI11" s="367"/>
      <c r="AJ11" s="367"/>
      <c r="AK11" s="366"/>
      <c r="AL11" s="2654"/>
      <c r="AM11" s="2654"/>
      <c r="AN11" s="2654"/>
      <c r="AO11" s="2654"/>
      <c r="AP11" s="2654"/>
      <c r="AQ11" s="2654"/>
      <c r="AR11" s="2654"/>
      <c r="AS11" s="2655"/>
      <c r="AT11" s="2654"/>
      <c r="AU11" s="2654"/>
      <c r="AV11" s="2654"/>
      <c r="AW11" s="2654"/>
      <c r="AX11" s="2654"/>
      <c r="AY11" s="2654"/>
      <c r="AZ11" s="2654"/>
      <c r="BA11" s="2655"/>
      <c r="BB11" s="2654"/>
      <c r="BC11" s="2654"/>
      <c r="BD11" s="2654"/>
      <c r="BE11" s="2654"/>
      <c r="BF11" s="2654"/>
      <c r="BG11" s="2654"/>
      <c r="BH11" s="2654"/>
      <c r="BI11" s="2655"/>
      <c r="BJ11" s="2654"/>
      <c r="BK11" s="2654"/>
      <c r="BL11" s="2654"/>
      <c r="BM11" s="2654"/>
      <c r="BN11" s="2654"/>
      <c r="BO11" s="2654"/>
      <c r="BP11" s="2654"/>
      <c r="BQ11" s="2655"/>
      <c r="BR11" s="2654"/>
      <c r="BS11" s="2654"/>
      <c r="BT11" s="2654"/>
      <c r="BU11" s="2654"/>
      <c r="BV11" s="2654"/>
      <c r="BW11" s="2654"/>
      <c r="BX11" s="2654"/>
      <c r="BY11" s="2655"/>
      <c r="BZ11" s="2654"/>
      <c r="CA11" s="2654"/>
      <c r="CB11" s="2654"/>
      <c r="CC11" s="2654"/>
      <c r="CD11" s="2654"/>
      <c r="CE11" s="2654"/>
      <c r="CF11" s="2654"/>
      <c r="CG11" s="2655"/>
      <c r="CH11" s="2654"/>
      <c r="CI11" s="2654"/>
      <c r="CJ11" s="2654"/>
      <c r="CK11" s="2654"/>
      <c r="CL11" s="2654"/>
      <c r="CM11" s="2654"/>
      <c r="CN11" s="2654"/>
      <c r="CO11" s="2655"/>
      <c r="CP11" s="2654"/>
      <c r="CQ11" s="2654"/>
      <c r="CR11" s="2654"/>
      <c r="CS11" s="2654"/>
      <c r="CT11" s="2654"/>
      <c r="CU11" s="2654"/>
      <c r="CV11" s="2654"/>
      <c r="CW11" s="2655"/>
      <c r="CX11" s="2654"/>
      <c r="CY11" s="2654"/>
      <c r="CZ11" s="2654"/>
      <c r="DA11" s="2654"/>
      <c r="DB11" s="2654"/>
      <c r="DC11" s="2654"/>
      <c r="DD11" s="2654"/>
      <c r="DE11" s="2655"/>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450</v>
      </c>
      <c r="U12" s="367"/>
      <c r="V12" s="367"/>
      <c r="W12" s="367"/>
      <c r="X12" s="367"/>
      <c r="Y12" s="367"/>
      <c r="Z12" s="367"/>
      <c r="AA12" s="367"/>
      <c r="AB12" s="367"/>
      <c r="AC12" s="366"/>
      <c r="AD12" s="367"/>
      <c r="AE12" s="367"/>
      <c r="AF12" s="367"/>
      <c r="AG12" s="367"/>
      <c r="AH12" s="367"/>
      <c r="AI12" s="367"/>
      <c r="AJ12" s="367"/>
      <c r="AK12" s="366"/>
      <c r="AL12" s="2654"/>
      <c r="AM12" s="2654"/>
      <c r="AN12" s="2654"/>
      <c r="AO12" s="2654"/>
      <c r="AP12" s="2654"/>
      <c r="AQ12" s="2654"/>
      <c r="AR12" s="2654"/>
      <c r="AS12" s="2655"/>
      <c r="AT12" s="2654"/>
      <c r="AU12" s="2654"/>
      <c r="AV12" s="2654"/>
      <c r="AW12" s="2654"/>
      <c r="AX12" s="2654"/>
      <c r="AY12" s="2654"/>
      <c r="AZ12" s="2654"/>
      <c r="BA12" s="2655"/>
      <c r="BB12" s="2654"/>
      <c r="BC12" s="2654"/>
      <c r="BD12" s="2654"/>
      <c r="BE12" s="2654"/>
      <c r="BF12" s="2654"/>
      <c r="BG12" s="2654"/>
      <c r="BH12" s="2654"/>
      <c r="BI12" s="2655"/>
      <c r="BJ12" s="2654"/>
      <c r="BK12" s="2654"/>
      <c r="BL12" s="2654"/>
      <c r="BM12" s="2654"/>
      <c r="BN12" s="2654"/>
      <c r="BO12" s="2654"/>
      <c r="BP12" s="2654"/>
      <c r="BQ12" s="2655"/>
      <c r="BR12" s="2654"/>
      <c r="BS12" s="2654"/>
      <c r="BT12" s="2654"/>
      <c r="BU12" s="2654"/>
      <c r="BV12" s="2654"/>
      <c r="BW12" s="2654"/>
      <c r="BX12" s="2654"/>
      <c r="BY12" s="2655"/>
      <c r="BZ12" s="2654"/>
      <c r="CA12" s="2654"/>
      <c r="CB12" s="2654"/>
      <c r="CC12" s="2654"/>
      <c r="CD12" s="2654"/>
      <c r="CE12" s="2654"/>
      <c r="CF12" s="2654"/>
      <c r="CG12" s="2655"/>
      <c r="CH12" s="2654"/>
      <c r="CI12" s="2654"/>
      <c r="CJ12" s="2654"/>
      <c r="CK12" s="2654"/>
      <c r="CL12" s="2654"/>
      <c r="CM12" s="2654"/>
      <c r="CN12" s="2654"/>
      <c r="CO12" s="2655"/>
      <c r="CP12" s="2654"/>
      <c r="CQ12" s="2654"/>
      <c r="CR12" s="2654"/>
      <c r="CS12" s="2654"/>
      <c r="CT12" s="2654"/>
      <c r="CU12" s="2654"/>
      <c r="CV12" s="2654"/>
      <c r="CW12" s="2655"/>
      <c r="CX12" s="2654"/>
      <c r="CY12" s="2654"/>
      <c r="CZ12" s="2654"/>
      <c r="DA12" s="2654"/>
      <c r="DB12" s="2654"/>
      <c r="DC12" s="2654"/>
      <c r="DD12" s="2654"/>
      <c r="DE12" s="2655"/>
      <c r="DF12" s="367"/>
      <c r="DG12" s="303"/>
      <c r="DI12" s="500"/>
      <c r="DJ12" s="500" t="str">
        <f>IF(T12="","",T12)</f>
        <v>Добавить схему подключения</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63</v>
      </c>
      <c r="AJ17" s="2267"/>
      <c r="AK17" s="2268" t="s">
        <v>63</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451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452</v>
      </c>
      <c r="P22" s="1362"/>
      <c r="Q22" s="1371"/>
      <c r="R22" s="1371"/>
      <c r="S22" s="729"/>
      <c r="T22" s="1160" t="s">
        <v>453</v>
      </c>
      <c r="AA22" s="186" t="s">
        <v>454</v>
      </c>
      <c r="AC22" s="186" t="s">
        <v>455</v>
      </c>
      <c r="AD22" s="1160" t="s">
        <v>453</v>
      </c>
      <c r="AI22" s="186" t="s">
        <v>456</v>
      </c>
      <c r="AK22" s="186" t="s">
        <v>455</v>
      </c>
      <c r="AL22" s="1366"/>
      <c r="AM22" s="1366"/>
      <c r="AN22" s="1366"/>
      <c r="AO22" s="1366"/>
      <c r="AP22" s="1366"/>
      <c r="AQ22" s="1370" t="s">
        <v>454</v>
      </c>
      <c r="AR22" s="1366"/>
      <c r="AS22" s="1370" t="s">
        <v>455</v>
      </c>
      <c r="AT22" s="1366"/>
      <c r="AU22" s="1366"/>
      <c r="AV22" s="1366"/>
      <c r="AW22" s="1366"/>
      <c r="AX22" s="1366"/>
      <c r="AY22" s="1370" t="s">
        <v>454</v>
      </c>
      <c r="AZ22" s="1366"/>
      <c r="BA22" s="1370" t="s">
        <v>455</v>
      </c>
      <c r="BB22" s="1366"/>
      <c r="BC22" s="1366"/>
      <c r="BD22" s="1366"/>
      <c r="BE22" s="1366"/>
      <c r="BF22" s="1366"/>
      <c r="BG22" s="1370" t="s">
        <v>454</v>
      </c>
      <c r="BH22" s="1366"/>
      <c r="BI22" s="1370" t="s">
        <v>455</v>
      </c>
      <c r="BJ22" s="1366"/>
      <c r="BK22" s="1366"/>
      <c r="BL22" s="1366"/>
      <c r="BM22" s="1366"/>
      <c r="BN22" s="1366"/>
      <c r="BO22" s="1370" t="s">
        <v>454</v>
      </c>
      <c r="BP22" s="1366"/>
      <c r="BQ22" s="1370" t="s">
        <v>455</v>
      </c>
      <c r="BR22" s="1366"/>
      <c r="BS22" s="1366"/>
      <c r="BT22" s="1366"/>
      <c r="BU22" s="1366"/>
      <c r="BV22" s="1366"/>
      <c r="BW22" s="1370" t="s">
        <v>454</v>
      </c>
      <c r="BX22" s="1366"/>
      <c r="BY22" s="1370" t="s">
        <v>455</v>
      </c>
      <c r="BZ22" s="1366"/>
      <c r="CA22" s="1366"/>
      <c r="CB22" s="1366"/>
      <c r="CC22" s="1366"/>
      <c r="CD22" s="1366"/>
      <c r="CE22" s="1370" t="s">
        <v>454</v>
      </c>
      <c r="CF22" s="1366"/>
      <c r="CG22" s="1370" t="s">
        <v>455</v>
      </c>
      <c r="CH22" s="1366"/>
      <c r="CI22" s="1366"/>
      <c r="CJ22" s="1366"/>
      <c r="CK22" s="1366"/>
      <c r="CL22" s="1366"/>
      <c r="CM22" s="1370" t="s">
        <v>454</v>
      </c>
      <c r="CN22" s="1366"/>
      <c r="CO22" s="1370" t="s">
        <v>455</v>
      </c>
      <c r="CP22" s="1366"/>
      <c r="CQ22" s="1366"/>
      <c r="CR22" s="1366"/>
      <c r="CS22" s="1366"/>
      <c r="CT22" s="1366"/>
      <c r="CU22" s="1370" t="s">
        <v>454</v>
      </c>
      <c r="CV22" s="1366"/>
      <c r="CW22" s="1370" t="s">
        <v>455</v>
      </c>
      <c r="CX22" s="1366"/>
      <c r="CY22" s="1366"/>
      <c r="CZ22" s="1366"/>
      <c r="DA22" s="1366"/>
      <c r="DB22" s="1366"/>
      <c r="DC22" s="1370" t="s">
        <v>454</v>
      </c>
      <c r="DD22" s="1366"/>
      <c r="DE22" s="1370" t="s">
        <v>455</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2251" t="str">
        <f>IF(TITLE_NAME_OR_PR_CHANGE="",IF(TITLE_NAME_OR_PR="","",TITLE_NAME_OR_PR),TITLE_NAME_OR_PR_CHANGE)</f>
        <v>Управление по государственному регулированию цен (тарифов) Ненецкого автономного округа</v>
      </c>
      <c r="AM29" s="2251"/>
      <c r="AN29" s="2251"/>
      <c r="AO29" s="2251"/>
      <c r="AP29" s="2251"/>
      <c r="AQ29" s="2251"/>
      <c r="AR29" s="2251"/>
      <c r="AS29" s="1635"/>
      <c r="AT29" s="2251" t="str">
        <f>IF(TITLE_NAME_OR_PR_CHANGE="",IF(TITLE_NAME_OR_PR="","",TITLE_NAME_OR_PR),TITLE_NAME_OR_PR_CHANGE)</f>
        <v>Управление по государственному регулированию цен (тарифов) Ненецкого автономного округа</v>
      </c>
      <c r="AU29" s="2251"/>
      <c r="AV29" s="2251"/>
      <c r="AW29" s="2251"/>
      <c r="AX29" s="2251"/>
      <c r="AY29" s="2251"/>
      <c r="AZ29" s="2251"/>
      <c r="BA29" s="1635"/>
      <c r="BB29" s="2251" t="str">
        <f>IF(TITLE_NAME_OR_PR_CHANGE="",IF(TITLE_NAME_OR_PR="","",TITLE_NAME_OR_PR),TITLE_NAME_OR_PR_CHANGE)</f>
        <v>Управление по государственному регулированию цен (тарифов) Ненецкого автономного округа</v>
      </c>
      <c r="BC29" s="2251"/>
      <c r="BD29" s="2251"/>
      <c r="BE29" s="2251"/>
      <c r="BF29" s="2251"/>
      <c r="BG29" s="2251"/>
      <c r="BH29" s="2251"/>
      <c r="BI29" s="1635"/>
      <c r="BJ29" s="2251" t="str">
        <f>IF(TITLE_NAME_OR_PR_CHANGE="",IF(TITLE_NAME_OR_PR="","",TITLE_NAME_OR_PR),TITLE_NAME_OR_PR_CHANGE)</f>
        <v>Управление по государственному регулированию цен (тарифов) Ненецкого автономного округа</v>
      </c>
      <c r="BK29" s="2251"/>
      <c r="BL29" s="2251"/>
      <c r="BM29" s="2251"/>
      <c r="BN29" s="2251"/>
      <c r="BO29" s="2251"/>
      <c r="BP29" s="2251"/>
      <c r="BQ29" s="1635"/>
      <c r="BR29" s="2251" t="str">
        <f>IF(TITLE_NAME_OR_PR_CHANGE="",IF(TITLE_NAME_OR_PR="","",TITLE_NAME_OR_PR),TITLE_NAME_OR_PR_CHANGE)</f>
        <v>Управление по государственному регулированию цен (тарифов) Ненецкого автономного округа</v>
      </c>
      <c r="BS29" s="2251"/>
      <c r="BT29" s="2251"/>
      <c r="BU29" s="2251"/>
      <c r="BV29" s="2251"/>
      <c r="BW29" s="2251"/>
      <c r="BX29" s="2251"/>
      <c r="BY29" s="1635"/>
      <c r="BZ29" s="2251" t="str">
        <f>IF(TITLE_NAME_OR_PR_CHANGE="",IF(TITLE_NAME_OR_PR="","",TITLE_NAME_OR_PR),TITLE_NAME_OR_PR_CHANGE)</f>
        <v>Управление по государственному регулированию цен (тарифов) Ненецкого автономного округа</v>
      </c>
      <c r="CA29" s="2251"/>
      <c r="CB29" s="2251"/>
      <c r="CC29" s="2251"/>
      <c r="CD29" s="2251"/>
      <c r="CE29" s="2251"/>
      <c r="CF29" s="2251"/>
      <c r="CG29" s="1635"/>
      <c r="CH29" s="2251" t="str">
        <f>IF(TITLE_NAME_OR_PR_CHANGE="",IF(TITLE_NAME_OR_PR="","",TITLE_NAME_OR_PR),TITLE_NAME_OR_PR_CHANGE)</f>
        <v>Управление по государственному регулированию цен (тарифов) Ненецкого автономного округа</v>
      </c>
      <c r="CI29" s="2251"/>
      <c r="CJ29" s="2251"/>
      <c r="CK29" s="2251"/>
      <c r="CL29" s="2251"/>
      <c r="CM29" s="2251"/>
      <c r="CN29" s="2251"/>
      <c r="CO29" s="1635"/>
      <c r="CP29" s="2251" t="str">
        <f>IF(TITLE_NAME_OR_PR_CHANGE="",IF(TITLE_NAME_OR_PR="","",TITLE_NAME_OR_PR),TITLE_NAME_OR_PR_CHANGE)</f>
        <v>Управление по государственному регулированию цен (тарифов) Ненецкого автономного округа</v>
      </c>
      <c r="CQ29" s="2251"/>
      <c r="CR29" s="2251"/>
      <c r="CS29" s="2251"/>
      <c r="CT29" s="2251"/>
      <c r="CU29" s="2251"/>
      <c r="CV29" s="2251"/>
      <c r="CW29" s="1635"/>
      <c r="CX29" s="2251" t="str">
        <f>IF(TITLE_NAME_OR_PR_CHANGE="",IF(TITLE_NAME_OR_PR="","",TITLE_NAME_OR_PR),TITLE_NAME_OR_PR_CHANGE)</f>
        <v>Управление по государственному регулированию цен (тарифов) Ненецкого автономного округа</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457</v>
      </c>
      <c r="T30" s="2250"/>
      <c r="U30" s="1372"/>
      <c r="V30" s="2264" t="str">
        <f>IF(TITLE_DATE_PR_CHANGE="",IF(TITLE_DATE_PR="","",TITLE_DATE_PR),TITLE_DATE_PR_CHANGE)</f>
        <v>46009.59274305555</v>
      </c>
      <c r="W30" s="2264"/>
      <c r="X30" s="2264"/>
      <c r="Y30" s="2264"/>
      <c r="Z30" s="2264"/>
      <c r="AA30" s="2264"/>
      <c r="AB30" s="2264"/>
      <c r="AC30" s="326"/>
      <c r="AD30" s="2264" t="str">
        <f>IF(TITLE_DATE_PR_CHANGE="",IF(TITLE_DATE_PR="","",TITLE_DATE_PR),TITLE_DATE_PR_CHANGE)</f>
        <v>46009.59274305555</v>
      </c>
      <c r="AE30" s="2264"/>
      <c r="AF30" s="2264"/>
      <c r="AG30" s="2264"/>
      <c r="AH30" s="2264"/>
      <c r="AI30" s="2264"/>
      <c r="AJ30" s="2264"/>
      <c r="AK30" s="326"/>
      <c r="AL30" s="2264" t="str">
        <f>IF(TITLE_DATE_PR_CHANGE="",IF(TITLE_DATE_PR="","",TITLE_DATE_PR),TITLE_DATE_PR_CHANGE)</f>
        <v>46009.59274305555</v>
      </c>
      <c r="AM30" s="2264"/>
      <c r="AN30" s="2264"/>
      <c r="AO30" s="2264"/>
      <c r="AP30" s="2264"/>
      <c r="AQ30" s="2264"/>
      <c r="AR30" s="2264"/>
      <c r="AS30" s="1635"/>
      <c r="AT30" s="2264" t="str">
        <f>IF(TITLE_DATE_PR_CHANGE="",IF(TITLE_DATE_PR="","",TITLE_DATE_PR),TITLE_DATE_PR_CHANGE)</f>
        <v>46009.59274305555</v>
      </c>
      <c r="AU30" s="2264"/>
      <c r="AV30" s="2264"/>
      <c r="AW30" s="2264"/>
      <c r="AX30" s="2264"/>
      <c r="AY30" s="2264"/>
      <c r="AZ30" s="2264"/>
      <c r="BA30" s="1635"/>
      <c r="BB30" s="2264" t="str">
        <f>IF(TITLE_DATE_PR_CHANGE="",IF(TITLE_DATE_PR="","",TITLE_DATE_PR),TITLE_DATE_PR_CHANGE)</f>
        <v>46009.59274305555</v>
      </c>
      <c r="BC30" s="2264"/>
      <c r="BD30" s="2264"/>
      <c r="BE30" s="2264"/>
      <c r="BF30" s="2264"/>
      <c r="BG30" s="2264"/>
      <c r="BH30" s="2264"/>
      <c r="BI30" s="1635"/>
      <c r="BJ30" s="2264" t="str">
        <f>IF(TITLE_DATE_PR_CHANGE="",IF(TITLE_DATE_PR="","",TITLE_DATE_PR),TITLE_DATE_PR_CHANGE)</f>
        <v>46009.59274305555</v>
      </c>
      <c r="BK30" s="2264"/>
      <c r="BL30" s="2264"/>
      <c r="BM30" s="2264"/>
      <c r="BN30" s="2264"/>
      <c r="BO30" s="2264"/>
      <c r="BP30" s="2264"/>
      <c r="BQ30" s="1635"/>
      <c r="BR30" s="2264" t="str">
        <f>IF(TITLE_DATE_PR_CHANGE="",IF(TITLE_DATE_PR="","",TITLE_DATE_PR),TITLE_DATE_PR_CHANGE)</f>
        <v>46009.59274305555</v>
      </c>
      <c r="BS30" s="2264"/>
      <c r="BT30" s="2264"/>
      <c r="BU30" s="2264"/>
      <c r="BV30" s="2264"/>
      <c r="BW30" s="2264"/>
      <c r="BX30" s="2264"/>
      <c r="BY30" s="1635"/>
      <c r="BZ30" s="2264" t="str">
        <f>IF(TITLE_DATE_PR_CHANGE="",IF(TITLE_DATE_PR="","",TITLE_DATE_PR),TITLE_DATE_PR_CHANGE)</f>
        <v>46009.59274305555</v>
      </c>
      <c r="CA30" s="2264"/>
      <c r="CB30" s="2264"/>
      <c r="CC30" s="2264"/>
      <c r="CD30" s="2264"/>
      <c r="CE30" s="2264"/>
      <c r="CF30" s="2264"/>
      <c r="CG30" s="1635"/>
      <c r="CH30" s="2264" t="str">
        <f>IF(TITLE_DATE_PR_CHANGE="",IF(TITLE_DATE_PR="","",TITLE_DATE_PR),TITLE_DATE_PR_CHANGE)</f>
        <v>46009.59274305555</v>
      </c>
      <c r="CI30" s="2264"/>
      <c r="CJ30" s="2264"/>
      <c r="CK30" s="2264"/>
      <c r="CL30" s="2264"/>
      <c r="CM30" s="2264"/>
      <c r="CN30" s="2264"/>
      <c r="CO30" s="1635"/>
      <c r="CP30" s="2264" t="str">
        <f>IF(TITLE_DATE_PR_CHANGE="",IF(TITLE_DATE_PR="","",TITLE_DATE_PR),TITLE_DATE_PR_CHANGE)</f>
        <v>46009.59274305555</v>
      </c>
      <c r="CQ30" s="2264"/>
      <c r="CR30" s="2264"/>
      <c r="CS30" s="2264"/>
      <c r="CT30" s="2264"/>
      <c r="CU30" s="2264"/>
      <c r="CV30" s="2264"/>
      <c r="CW30" s="1635"/>
      <c r="CX30" s="2264" t="str">
        <f>IF(TITLE_DATE_PR_CHANGE="",IF(TITLE_DATE_PR="","",TITLE_DATE_PR),TITLE_DATE_PR_CHANGE)</f>
        <v>46009.59274305555</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458</v>
      </c>
      <c r="T31" s="2250"/>
      <c r="U31" s="1372"/>
      <c r="V31" s="2251" t="str">
        <f>IF(TITLE_NUMBER_PR_CHANGE="",IF(TITLE_NUMBER_PR="","",TITLE_NUMBER_PR),TITLE_NUMBER_PR_CHANGE)</f>
        <v>64</v>
      </c>
      <c r="W31" s="2251"/>
      <c r="X31" s="2251"/>
      <c r="Y31" s="2251"/>
      <c r="Z31" s="2251"/>
      <c r="AA31" s="2251"/>
      <c r="AB31" s="2251"/>
      <c r="AC31" s="326"/>
      <c r="AD31" s="2251" t="str">
        <f>IF(TITLE_NUMBER_PR_CHANGE="",IF(TITLE_NUMBER_PR="","",TITLE_NUMBER_PR),TITLE_NUMBER_PR_CHANGE)</f>
        <v>64</v>
      </c>
      <c r="AE31" s="2251"/>
      <c r="AF31" s="2251"/>
      <c r="AG31" s="2251"/>
      <c r="AH31" s="2251"/>
      <c r="AI31" s="2251"/>
      <c r="AJ31" s="2251"/>
      <c r="AK31" s="326"/>
      <c r="AL31" s="2251" t="str">
        <f>IF(TITLE_NUMBER_PR_CHANGE="",IF(TITLE_NUMBER_PR="","",TITLE_NUMBER_PR),TITLE_NUMBER_PR_CHANGE)</f>
        <v>64</v>
      </c>
      <c r="AM31" s="2251"/>
      <c r="AN31" s="2251"/>
      <c r="AO31" s="2251"/>
      <c r="AP31" s="2251"/>
      <c r="AQ31" s="2251"/>
      <c r="AR31" s="2251"/>
      <c r="AS31" s="1635"/>
      <c r="AT31" s="2251" t="str">
        <f>IF(TITLE_NUMBER_PR_CHANGE="",IF(TITLE_NUMBER_PR="","",TITLE_NUMBER_PR),TITLE_NUMBER_PR_CHANGE)</f>
        <v>64</v>
      </c>
      <c r="AU31" s="2251"/>
      <c r="AV31" s="2251"/>
      <c r="AW31" s="2251"/>
      <c r="AX31" s="2251"/>
      <c r="AY31" s="2251"/>
      <c r="AZ31" s="2251"/>
      <c r="BA31" s="1635"/>
      <c r="BB31" s="2251" t="str">
        <f>IF(TITLE_NUMBER_PR_CHANGE="",IF(TITLE_NUMBER_PR="","",TITLE_NUMBER_PR),TITLE_NUMBER_PR_CHANGE)</f>
        <v>64</v>
      </c>
      <c r="BC31" s="2251"/>
      <c r="BD31" s="2251"/>
      <c r="BE31" s="2251"/>
      <c r="BF31" s="2251"/>
      <c r="BG31" s="2251"/>
      <c r="BH31" s="2251"/>
      <c r="BI31" s="1635"/>
      <c r="BJ31" s="2251" t="str">
        <f>IF(TITLE_NUMBER_PR_CHANGE="",IF(TITLE_NUMBER_PR="","",TITLE_NUMBER_PR),TITLE_NUMBER_PR_CHANGE)</f>
        <v>64</v>
      </c>
      <c r="BK31" s="2251"/>
      <c r="BL31" s="2251"/>
      <c r="BM31" s="2251"/>
      <c r="BN31" s="2251"/>
      <c r="BO31" s="2251"/>
      <c r="BP31" s="2251"/>
      <c r="BQ31" s="1635"/>
      <c r="BR31" s="2251" t="str">
        <f>IF(TITLE_NUMBER_PR_CHANGE="",IF(TITLE_NUMBER_PR="","",TITLE_NUMBER_PR),TITLE_NUMBER_PR_CHANGE)</f>
        <v>64</v>
      </c>
      <c r="BS31" s="2251"/>
      <c r="BT31" s="2251"/>
      <c r="BU31" s="2251"/>
      <c r="BV31" s="2251"/>
      <c r="BW31" s="2251"/>
      <c r="BX31" s="2251"/>
      <c r="BY31" s="1635"/>
      <c r="BZ31" s="2251" t="str">
        <f>IF(TITLE_NUMBER_PR_CHANGE="",IF(TITLE_NUMBER_PR="","",TITLE_NUMBER_PR),TITLE_NUMBER_PR_CHANGE)</f>
        <v>64</v>
      </c>
      <c r="CA31" s="2251"/>
      <c r="CB31" s="2251"/>
      <c r="CC31" s="2251"/>
      <c r="CD31" s="2251"/>
      <c r="CE31" s="2251"/>
      <c r="CF31" s="2251"/>
      <c r="CG31" s="1635"/>
      <c r="CH31" s="2251" t="str">
        <f>IF(TITLE_NUMBER_PR_CHANGE="",IF(TITLE_NUMBER_PR="","",TITLE_NUMBER_PR),TITLE_NUMBER_PR_CHANGE)</f>
        <v>64</v>
      </c>
      <c r="CI31" s="2251"/>
      <c r="CJ31" s="2251"/>
      <c r="CK31" s="2251"/>
      <c r="CL31" s="2251"/>
      <c r="CM31" s="2251"/>
      <c r="CN31" s="2251"/>
      <c r="CO31" s="1635"/>
      <c r="CP31" s="2251" t="str">
        <f>IF(TITLE_NUMBER_PR_CHANGE="",IF(TITLE_NUMBER_PR="","",TITLE_NUMBER_PR),TITLE_NUMBER_PR_CHANGE)</f>
        <v>64</v>
      </c>
      <c r="CQ31" s="2251"/>
      <c r="CR31" s="2251"/>
      <c r="CS31" s="2251"/>
      <c r="CT31" s="2251"/>
      <c r="CU31" s="2251"/>
      <c r="CV31" s="2251"/>
      <c r="CW31" s="1635"/>
      <c r="CX31" s="2251" t="str">
        <f>IF(TITLE_NUMBER_PR_CHANGE="",IF(TITLE_NUMBER_PR="","",TITLE_NUMBER_PR),TITLE_NUMBER_PR_CHANGE)</f>
        <v>64</v>
      </c>
      <c r="CY31" s="2251"/>
      <c r="CZ31" s="2251"/>
      <c r="DA31" s="2251"/>
      <c r="DB31" s="2251"/>
      <c r="DC31" s="2251"/>
      <c r="DD31" s="2251"/>
      <c r="DE31" s="1635"/>
      <c r="DF31" s="326"/>
      <c r="DG31" s="280"/>
      <c r="DH31" s="368"/>
      <c r="DI31" s="368"/>
      <c r="DJ31" s="368"/>
      <c r="DK31" s="368"/>
      <c r="DL31" s="368"/>
      <c r="DM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2251" t="str">
        <f>IF(TITLE_IST_PUB_CHANGE="",IF(TITLE_IST_PUB="","",TITLE_IST_PUB),TITLE_IST_PUB_CHANGE)</f>
        <v>Официальный интернет портал правовой информации http://pravo.gov.ru </v>
      </c>
      <c r="AM32" s="2251"/>
      <c r="AN32" s="2251"/>
      <c r="AO32" s="2251"/>
      <c r="AP32" s="2251"/>
      <c r="AQ32" s="2251"/>
      <c r="AR32" s="2251"/>
      <c r="AS32" s="1635"/>
      <c r="AT32" s="2251" t="str">
        <f>IF(TITLE_IST_PUB_CHANGE="",IF(TITLE_IST_PUB="","",TITLE_IST_PUB),TITLE_IST_PUB_CHANGE)</f>
        <v>Официальный интернет портал правовой информации http://pravo.gov.ru </v>
      </c>
      <c r="AU32" s="2251"/>
      <c r="AV32" s="2251"/>
      <c r="AW32" s="2251"/>
      <c r="AX32" s="2251"/>
      <c r="AY32" s="2251"/>
      <c r="AZ32" s="2251"/>
      <c r="BA32" s="1635"/>
      <c r="BB32" s="2251" t="str">
        <f>IF(TITLE_IST_PUB_CHANGE="",IF(TITLE_IST_PUB="","",TITLE_IST_PUB),TITLE_IST_PUB_CHANGE)</f>
        <v>Официальный интернет портал правовой информации http://pravo.gov.ru </v>
      </c>
      <c r="BC32" s="2251"/>
      <c r="BD32" s="2251"/>
      <c r="BE32" s="2251"/>
      <c r="BF32" s="2251"/>
      <c r="BG32" s="2251"/>
      <c r="BH32" s="2251"/>
      <c r="BI32" s="1635"/>
      <c r="BJ32" s="2251" t="str">
        <f>IF(TITLE_IST_PUB_CHANGE="",IF(TITLE_IST_PUB="","",TITLE_IST_PUB),TITLE_IST_PUB_CHANGE)</f>
        <v>Официальный интернет портал правовой информации http://pravo.gov.ru </v>
      </c>
      <c r="BK32" s="2251"/>
      <c r="BL32" s="2251"/>
      <c r="BM32" s="2251"/>
      <c r="BN32" s="2251"/>
      <c r="BO32" s="2251"/>
      <c r="BP32" s="2251"/>
      <c r="BQ32" s="1635"/>
      <c r="BR32" s="2251" t="str">
        <f>IF(TITLE_IST_PUB_CHANGE="",IF(TITLE_IST_PUB="","",TITLE_IST_PUB),TITLE_IST_PUB_CHANGE)</f>
        <v>Официальный интернет портал правовой информации http://pravo.gov.ru </v>
      </c>
      <c r="BS32" s="2251"/>
      <c r="BT32" s="2251"/>
      <c r="BU32" s="2251"/>
      <c r="BV32" s="2251"/>
      <c r="BW32" s="2251"/>
      <c r="BX32" s="2251"/>
      <c r="BY32" s="1635"/>
      <c r="BZ32" s="2251" t="str">
        <f>IF(TITLE_IST_PUB_CHANGE="",IF(TITLE_IST_PUB="","",TITLE_IST_PUB),TITLE_IST_PUB_CHANGE)</f>
        <v>Официальный интернет портал правовой информации http://pravo.gov.ru </v>
      </c>
      <c r="CA32" s="2251"/>
      <c r="CB32" s="2251"/>
      <c r="CC32" s="2251"/>
      <c r="CD32" s="2251"/>
      <c r="CE32" s="2251"/>
      <c r="CF32" s="2251"/>
      <c r="CG32" s="1635"/>
      <c r="CH32" s="2251" t="str">
        <f>IF(TITLE_IST_PUB_CHANGE="",IF(TITLE_IST_PUB="","",TITLE_IST_PUB),TITLE_IST_PUB_CHANGE)</f>
        <v>Официальный интернет портал правовой информации http://pravo.gov.ru </v>
      </c>
      <c r="CI32" s="2251"/>
      <c r="CJ32" s="2251"/>
      <c r="CK32" s="2251"/>
      <c r="CL32" s="2251"/>
      <c r="CM32" s="2251"/>
      <c r="CN32" s="2251"/>
      <c r="CO32" s="1635"/>
      <c r="CP32" s="2251" t="str">
        <f>IF(TITLE_IST_PUB_CHANGE="",IF(TITLE_IST_PUB="","",TITLE_IST_PUB),TITLE_IST_PUB_CHANGE)</f>
        <v>Официальный интернет портал правовой информации http://pravo.gov.ru </v>
      </c>
      <c r="CQ32" s="2251"/>
      <c r="CR32" s="2251"/>
      <c r="CS32" s="2251"/>
      <c r="CT32" s="2251"/>
      <c r="CU32" s="2251"/>
      <c r="CV32" s="2251"/>
      <c r="CW32" s="1635"/>
      <c r="CX32" s="2251" t="str">
        <f>IF(TITLE_IST_PUB_CHANGE="",IF(TITLE_IST_PUB="","",TITLE_IST_PUB),TITLE_IST_PUB_CHANGE)</f>
        <v>Официальный интернет портал правовой информации http://pravo.gov.ru </v>
      </c>
      <c r="CY32" s="2251"/>
      <c r="CZ32" s="2251"/>
      <c r="DA32" s="2251"/>
      <c r="DB32" s="2251"/>
      <c r="DC32" s="2251"/>
      <c r="DD32" s="2251"/>
      <c r="DE32" s="1635"/>
      <c r="DF32" s="326"/>
      <c r="DG32" s="280"/>
      <c r="DH32" s="368"/>
      <c r="DI32" s="368"/>
      <c r="DJ32" s="368"/>
      <c r="DK32" s="368"/>
      <c r="DL32" s="368"/>
      <c r="DM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459</v>
      </c>
      <c r="T34" s="2250"/>
      <c r="U34" s="1372"/>
      <c r="V34" s="2264" t="str">
        <f>IF(TITLE_DATE_PR_CHANGE="",IF(TITLE_DATE_PR="","",TITLE_DATE_PR),TITLE_DATE_PR_CHANGE)</f>
        <v>46009.59274305555</v>
      </c>
      <c r="W34" s="2264"/>
      <c r="X34" s="2264"/>
      <c r="Y34" s="2264"/>
      <c r="Z34" s="2264"/>
      <c r="AA34" s="2264"/>
      <c r="AB34" s="2264"/>
      <c r="AC34" s="326"/>
      <c r="AD34" s="2264" t="str">
        <f>IF(TITLE_DATE_PR_CHANGE="",IF(TITLE_DATE_PR="","",TITLE_DATE_PR),TITLE_DATE_PR_CHANGE)</f>
        <v>46009.59274305555</v>
      </c>
      <c r="AE34" s="2264"/>
      <c r="AF34" s="2264"/>
      <c r="AG34" s="2264"/>
      <c r="AH34" s="2264"/>
      <c r="AI34" s="2264"/>
      <c r="AJ34" s="2264"/>
      <c r="AK34" s="326"/>
      <c r="AL34" s="2264" t="str">
        <f>IF(TITLE_DATE_PR_CHANGE="",IF(TITLE_DATE_PR="","",TITLE_DATE_PR),TITLE_DATE_PR_CHANGE)</f>
        <v>46009.59274305555</v>
      </c>
      <c r="AM34" s="2264"/>
      <c r="AN34" s="2264"/>
      <c r="AO34" s="2264"/>
      <c r="AP34" s="2264"/>
      <c r="AQ34" s="2264"/>
      <c r="AR34" s="2264"/>
      <c r="AS34" s="1635"/>
      <c r="AT34" s="2264" t="str">
        <f>IF(TITLE_DATE_PR_CHANGE="",IF(TITLE_DATE_PR="","",TITLE_DATE_PR),TITLE_DATE_PR_CHANGE)</f>
        <v>46009.59274305555</v>
      </c>
      <c r="AU34" s="2264"/>
      <c r="AV34" s="2264"/>
      <c r="AW34" s="2264"/>
      <c r="AX34" s="2264"/>
      <c r="AY34" s="2264"/>
      <c r="AZ34" s="2264"/>
      <c r="BA34" s="1635"/>
      <c r="BB34" s="2264" t="str">
        <f>IF(TITLE_DATE_PR_CHANGE="",IF(TITLE_DATE_PR="","",TITLE_DATE_PR),TITLE_DATE_PR_CHANGE)</f>
        <v>46009.59274305555</v>
      </c>
      <c r="BC34" s="2264"/>
      <c r="BD34" s="2264"/>
      <c r="BE34" s="2264"/>
      <c r="BF34" s="2264"/>
      <c r="BG34" s="2264"/>
      <c r="BH34" s="2264"/>
      <c r="BI34" s="1635"/>
      <c r="BJ34" s="2264" t="str">
        <f>IF(TITLE_DATE_PR_CHANGE="",IF(TITLE_DATE_PR="","",TITLE_DATE_PR),TITLE_DATE_PR_CHANGE)</f>
        <v>46009.59274305555</v>
      </c>
      <c r="BK34" s="2264"/>
      <c r="BL34" s="2264"/>
      <c r="BM34" s="2264"/>
      <c r="BN34" s="2264"/>
      <c r="BO34" s="2264"/>
      <c r="BP34" s="2264"/>
      <c r="BQ34" s="1635"/>
      <c r="BR34" s="2264" t="str">
        <f>IF(TITLE_DATE_PR_CHANGE="",IF(TITLE_DATE_PR="","",TITLE_DATE_PR),TITLE_DATE_PR_CHANGE)</f>
        <v>46009.59274305555</v>
      </c>
      <c r="BS34" s="2264"/>
      <c r="BT34" s="2264"/>
      <c r="BU34" s="2264"/>
      <c r="BV34" s="2264"/>
      <c r="BW34" s="2264"/>
      <c r="BX34" s="2264"/>
      <c r="BY34" s="1635"/>
      <c r="BZ34" s="2264" t="str">
        <f>IF(TITLE_DATE_PR_CHANGE="",IF(TITLE_DATE_PR="","",TITLE_DATE_PR),TITLE_DATE_PR_CHANGE)</f>
        <v>46009.59274305555</v>
      </c>
      <c r="CA34" s="2264"/>
      <c r="CB34" s="2264"/>
      <c r="CC34" s="2264"/>
      <c r="CD34" s="2264"/>
      <c r="CE34" s="2264"/>
      <c r="CF34" s="2264"/>
      <c r="CG34" s="1635"/>
      <c r="CH34" s="2264" t="str">
        <f>IF(TITLE_DATE_PR_CHANGE="",IF(TITLE_DATE_PR="","",TITLE_DATE_PR),TITLE_DATE_PR_CHANGE)</f>
        <v>46009.59274305555</v>
      </c>
      <c r="CI34" s="2264"/>
      <c r="CJ34" s="2264"/>
      <c r="CK34" s="2264"/>
      <c r="CL34" s="2264"/>
      <c r="CM34" s="2264"/>
      <c r="CN34" s="2264"/>
      <c r="CO34" s="1635"/>
      <c r="CP34" s="2264" t="str">
        <f>IF(TITLE_DATE_PR_CHANGE="",IF(TITLE_DATE_PR="","",TITLE_DATE_PR),TITLE_DATE_PR_CHANGE)</f>
        <v>46009.59274305555</v>
      </c>
      <c r="CQ34" s="2264"/>
      <c r="CR34" s="2264"/>
      <c r="CS34" s="2264"/>
      <c r="CT34" s="2264"/>
      <c r="CU34" s="2264"/>
      <c r="CV34" s="2264"/>
      <c r="CW34" s="1635"/>
      <c r="CX34" s="2264" t="str">
        <f>IF(TITLE_DATE_PR_CHANGE="",IF(TITLE_DATE_PR="","",TITLE_DATE_PR),TITLE_DATE_PR_CHANGE)</f>
        <v>46009.59274305555</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460</v>
      </c>
      <c r="T35" s="2250"/>
      <c r="U35" s="1372"/>
      <c r="V35" s="2251" t="str">
        <f>IF(TITLE_NUMBER_PR_CHANGE="",IF(TITLE_NUMBER_PR="","",TITLE_NUMBER_PR),TITLE_NUMBER_PR_CHANGE)</f>
        <v>64</v>
      </c>
      <c r="W35" s="2251"/>
      <c r="X35" s="2251"/>
      <c r="Y35" s="2251"/>
      <c r="Z35" s="2251"/>
      <c r="AA35" s="2251"/>
      <c r="AB35" s="2251"/>
      <c r="AC35" s="326"/>
      <c r="AD35" s="2251" t="str">
        <f>IF(TITLE_NUMBER_PR_CHANGE="",IF(TITLE_NUMBER_PR="","",TITLE_NUMBER_PR),TITLE_NUMBER_PR_CHANGE)</f>
        <v>64</v>
      </c>
      <c r="AE35" s="2251"/>
      <c r="AF35" s="2251"/>
      <c r="AG35" s="2251"/>
      <c r="AH35" s="2251"/>
      <c r="AI35" s="2251"/>
      <c r="AJ35" s="2251"/>
      <c r="AK35" s="326"/>
      <c r="AL35" s="2251" t="str">
        <f>IF(TITLE_NUMBER_PR_CHANGE="",IF(TITLE_NUMBER_PR="","",TITLE_NUMBER_PR),TITLE_NUMBER_PR_CHANGE)</f>
        <v>64</v>
      </c>
      <c r="AM35" s="2251"/>
      <c r="AN35" s="2251"/>
      <c r="AO35" s="2251"/>
      <c r="AP35" s="2251"/>
      <c r="AQ35" s="2251"/>
      <c r="AR35" s="2251"/>
      <c r="AS35" s="1635"/>
      <c r="AT35" s="2251" t="str">
        <f>IF(TITLE_NUMBER_PR_CHANGE="",IF(TITLE_NUMBER_PR="","",TITLE_NUMBER_PR),TITLE_NUMBER_PR_CHANGE)</f>
        <v>64</v>
      </c>
      <c r="AU35" s="2251"/>
      <c r="AV35" s="2251"/>
      <c r="AW35" s="2251"/>
      <c r="AX35" s="2251"/>
      <c r="AY35" s="2251"/>
      <c r="AZ35" s="2251"/>
      <c r="BA35" s="1635"/>
      <c r="BB35" s="2251" t="str">
        <f>IF(TITLE_NUMBER_PR_CHANGE="",IF(TITLE_NUMBER_PR="","",TITLE_NUMBER_PR),TITLE_NUMBER_PR_CHANGE)</f>
        <v>64</v>
      </c>
      <c r="BC35" s="2251"/>
      <c r="BD35" s="2251"/>
      <c r="BE35" s="2251"/>
      <c r="BF35" s="2251"/>
      <c r="BG35" s="2251"/>
      <c r="BH35" s="2251"/>
      <c r="BI35" s="1635"/>
      <c r="BJ35" s="2251" t="str">
        <f>IF(TITLE_NUMBER_PR_CHANGE="",IF(TITLE_NUMBER_PR="","",TITLE_NUMBER_PR),TITLE_NUMBER_PR_CHANGE)</f>
        <v>64</v>
      </c>
      <c r="BK35" s="2251"/>
      <c r="BL35" s="2251"/>
      <c r="BM35" s="2251"/>
      <c r="BN35" s="2251"/>
      <c r="BO35" s="2251"/>
      <c r="BP35" s="2251"/>
      <c r="BQ35" s="1635"/>
      <c r="BR35" s="2251" t="str">
        <f>IF(TITLE_NUMBER_PR_CHANGE="",IF(TITLE_NUMBER_PR="","",TITLE_NUMBER_PR),TITLE_NUMBER_PR_CHANGE)</f>
        <v>64</v>
      </c>
      <c r="BS35" s="2251"/>
      <c r="BT35" s="2251"/>
      <c r="BU35" s="2251"/>
      <c r="BV35" s="2251"/>
      <c r="BW35" s="2251"/>
      <c r="BX35" s="2251"/>
      <c r="BY35" s="1635"/>
      <c r="BZ35" s="2251" t="str">
        <f>IF(TITLE_NUMBER_PR_CHANGE="",IF(TITLE_NUMBER_PR="","",TITLE_NUMBER_PR),TITLE_NUMBER_PR_CHANGE)</f>
        <v>64</v>
      </c>
      <c r="CA35" s="2251"/>
      <c r="CB35" s="2251"/>
      <c r="CC35" s="2251"/>
      <c r="CD35" s="2251"/>
      <c r="CE35" s="2251"/>
      <c r="CF35" s="2251"/>
      <c r="CG35" s="1635"/>
      <c r="CH35" s="2251" t="str">
        <f>IF(TITLE_NUMBER_PR_CHANGE="",IF(TITLE_NUMBER_PR="","",TITLE_NUMBER_PR),TITLE_NUMBER_PR_CHANGE)</f>
        <v>64</v>
      </c>
      <c r="CI35" s="2251"/>
      <c r="CJ35" s="2251"/>
      <c r="CK35" s="2251"/>
      <c r="CL35" s="2251"/>
      <c r="CM35" s="2251"/>
      <c r="CN35" s="2251"/>
      <c r="CO35" s="1635"/>
      <c r="CP35" s="2251" t="str">
        <f>IF(TITLE_NUMBER_PR_CHANGE="",IF(TITLE_NUMBER_PR="","",TITLE_NUMBER_PR),TITLE_NUMBER_PR_CHANGE)</f>
        <v>64</v>
      </c>
      <c r="CQ35" s="2251"/>
      <c r="CR35" s="2251"/>
      <c r="CS35" s="2251"/>
      <c r="CT35" s="2251"/>
      <c r="CU35" s="2251"/>
      <c r="CV35" s="2251"/>
      <c r="CW35" s="1635"/>
      <c r="CX35" s="2251" t="str">
        <f>IF(TITLE_NUMBER_PR_CHANGE="",IF(TITLE_NUMBER_PR="","",TITLE_NUMBER_PR),TITLE_NUMBER_PR_CHANGE)</f>
        <v>64</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461</v>
      </c>
      <c r="AD36" s="326"/>
      <c r="AE36" s="326"/>
      <c r="AF36" s="326"/>
      <c r="AG36" s="326"/>
      <c r="AH36" s="326"/>
      <c r="AI36" s="326"/>
      <c r="AJ36" s="326"/>
      <c r="AK36" s="278" t="s">
        <v>461</v>
      </c>
      <c r="AL36" s="1635"/>
      <c r="AM36" s="1635"/>
      <c r="AN36" s="1635"/>
      <c r="AO36" s="1635"/>
      <c r="AP36" s="1635"/>
      <c r="AQ36" s="1635"/>
      <c r="AR36" s="1635"/>
      <c r="AS36" s="1642" t="s">
        <v>461</v>
      </c>
      <c r="AT36" s="1635"/>
      <c r="AU36" s="1635"/>
      <c r="AV36" s="1635"/>
      <c r="AW36" s="1635"/>
      <c r="AX36" s="1635"/>
      <c r="AY36" s="1635"/>
      <c r="AZ36" s="1635"/>
      <c r="BA36" s="1642" t="s">
        <v>461</v>
      </c>
      <c r="BB36" s="1635"/>
      <c r="BC36" s="1635"/>
      <c r="BD36" s="1635"/>
      <c r="BE36" s="1635"/>
      <c r="BF36" s="1635"/>
      <c r="BG36" s="1635"/>
      <c r="BH36" s="1635"/>
      <c r="BI36" s="1642" t="s">
        <v>461</v>
      </c>
      <c r="BJ36" s="1635"/>
      <c r="BK36" s="1635"/>
      <c r="BL36" s="1635"/>
      <c r="BM36" s="1635"/>
      <c r="BN36" s="1635"/>
      <c r="BO36" s="1635"/>
      <c r="BP36" s="1635"/>
      <c r="BQ36" s="1642" t="s">
        <v>461</v>
      </c>
      <c r="BR36" s="1635"/>
      <c r="BS36" s="1635"/>
      <c r="BT36" s="1635"/>
      <c r="BU36" s="1635"/>
      <c r="BV36" s="1635"/>
      <c r="BW36" s="1635"/>
      <c r="BX36" s="1635"/>
      <c r="BY36" s="1642" t="s">
        <v>461</v>
      </c>
      <c r="BZ36" s="1635"/>
      <c r="CA36" s="1635"/>
      <c r="CB36" s="1635"/>
      <c r="CC36" s="1635"/>
      <c r="CD36" s="1635"/>
      <c r="CE36" s="1635"/>
      <c r="CF36" s="1635"/>
      <c r="CG36" s="1642" t="s">
        <v>461</v>
      </c>
      <c r="CH36" s="1635"/>
      <c r="CI36" s="1635"/>
      <c r="CJ36" s="1635"/>
      <c r="CK36" s="1635"/>
      <c r="CL36" s="1635"/>
      <c r="CM36" s="1635"/>
      <c r="CN36" s="1635"/>
      <c r="CO36" s="1642" t="s">
        <v>461</v>
      </c>
      <c r="CP36" s="1635"/>
      <c r="CQ36" s="1635"/>
      <c r="CR36" s="1635"/>
      <c r="CS36" s="1635"/>
      <c r="CT36" s="1635"/>
      <c r="CU36" s="1635"/>
      <c r="CV36" s="1635"/>
      <c r="CW36" s="1642" t="s">
        <v>461</v>
      </c>
      <c r="CX36" s="1635"/>
      <c r="CY36" s="1635"/>
      <c r="CZ36" s="1635"/>
      <c r="DA36" s="1635"/>
      <c r="DB36" s="1635"/>
      <c r="DC36" s="1635"/>
      <c r="DD36" s="1635"/>
      <c r="DE36" s="1642" t="s">
        <v>461</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174</v>
      </c>
      <c r="AM37" s="2252"/>
      <c r="AN37" s="2252"/>
      <c r="AO37" s="2252"/>
      <c r="AP37" s="2252"/>
      <c r="AQ37" s="2252"/>
      <c r="AR37" s="2252"/>
      <c r="AS37" s="2252"/>
      <c r="AT37" s="2252" t="s">
        <v>174</v>
      </c>
      <c r="AU37" s="2252"/>
      <c r="AV37" s="2252"/>
      <c r="AW37" s="2252"/>
      <c r="AX37" s="2252"/>
      <c r="AY37" s="2252"/>
      <c r="AZ37" s="2252"/>
      <c r="BA37" s="2252"/>
      <c r="BB37" s="2252" t="s">
        <v>174</v>
      </c>
      <c r="BC37" s="2252"/>
      <c r="BD37" s="2252"/>
      <c r="BE37" s="2252"/>
      <c r="BF37" s="2252"/>
      <c r="BG37" s="2252"/>
      <c r="BH37" s="2252"/>
      <c r="BI37" s="2252"/>
      <c r="BJ37" s="2252" t="s">
        <v>174</v>
      </c>
      <c r="BK37" s="2252"/>
      <c r="BL37" s="2252"/>
      <c r="BM37" s="2252"/>
      <c r="BN37" s="2252"/>
      <c r="BO37" s="2252"/>
      <c r="BP37" s="2252"/>
      <c r="BQ37" s="2252"/>
      <c r="BR37" s="2252" t="s">
        <v>174</v>
      </c>
      <c r="BS37" s="2252"/>
      <c r="BT37" s="2252"/>
      <c r="BU37" s="2252"/>
      <c r="BV37" s="2252"/>
      <c r="BW37" s="2252"/>
      <c r="BX37" s="2252"/>
      <c r="BY37" s="2252"/>
      <c r="BZ37" s="2252" t="s">
        <v>174</v>
      </c>
      <c r="CA37" s="2252"/>
      <c r="CB37" s="2252"/>
      <c r="CC37" s="2252"/>
      <c r="CD37" s="2252"/>
      <c r="CE37" s="2252"/>
      <c r="CF37" s="2252"/>
      <c r="CG37" s="2252"/>
      <c r="CH37" s="2252" t="s">
        <v>174</v>
      </c>
      <c r="CI37" s="2252"/>
      <c r="CJ37" s="2252"/>
      <c r="CK37" s="2252"/>
      <c r="CL37" s="2252"/>
      <c r="CM37" s="2252"/>
      <c r="CN37" s="2252"/>
      <c r="CO37" s="2252"/>
      <c r="CP37" s="2252" t="s">
        <v>174</v>
      </c>
      <c r="CQ37" s="2252"/>
      <c r="CR37" s="2252"/>
      <c r="CS37" s="2252"/>
      <c r="CT37" s="2252"/>
      <c r="CU37" s="2252"/>
      <c r="CV37" s="2252"/>
      <c r="CW37" s="2252"/>
      <c r="CX37" s="2252" t="s">
        <v>174</v>
      </c>
      <c r="CY37" s="2252"/>
      <c r="CZ37" s="2252"/>
      <c r="DA37" s="2252"/>
      <c r="DB37" s="2252"/>
      <c r="DC37" s="2252"/>
      <c r="DD37" s="2252"/>
      <c r="DE37" s="2252"/>
      <c r="DM37" s="1155">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312" t="s">
        <v>337</v>
      </c>
      <c r="AM38" s="2312"/>
      <c r="AN38" s="2312"/>
      <c r="AO38" s="2312"/>
      <c r="AP38" s="2312"/>
      <c r="AQ38" s="2312"/>
      <c r="AR38" s="2312"/>
      <c r="AS38" s="2312"/>
      <c r="AT38" s="2312" t="s">
        <v>337</v>
      </c>
      <c r="AU38" s="2312"/>
      <c r="AV38" s="2312"/>
      <c r="AW38" s="2312"/>
      <c r="AX38" s="2312"/>
      <c r="AY38" s="2312"/>
      <c r="AZ38" s="2312"/>
      <c r="BA38" s="2312"/>
      <c r="BB38" s="2312" t="s">
        <v>337</v>
      </c>
      <c r="BC38" s="2312"/>
      <c r="BD38" s="2312"/>
      <c r="BE38" s="2312"/>
      <c r="BF38" s="2312"/>
      <c r="BG38" s="2312"/>
      <c r="BH38" s="2312"/>
      <c r="BI38" s="2312"/>
      <c r="BJ38" s="2312" t="s">
        <v>337</v>
      </c>
      <c r="BK38" s="2312"/>
      <c r="BL38" s="2312"/>
      <c r="BM38" s="2312"/>
      <c r="BN38" s="2312"/>
      <c r="BO38" s="2312"/>
      <c r="BP38" s="2312"/>
      <c r="BQ38" s="2312"/>
      <c r="BR38" s="2312" t="s">
        <v>337</v>
      </c>
      <c r="BS38" s="2312"/>
      <c r="BT38" s="2312"/>
      <c r="BU38" s="2312"/>
      <c r="BV38" s="2312"/>
      <c r="BW38" s="2312"/>
      <c r="BX38" s="2312"/>
      <c r="BY38" s="2312"/>
      <c r="BZ38" s="2312" t="s">
        <v>337</v>
      </c>
      <c r="CA38" s="2312"/>
      <c r="CB38" s="2312"/>
      <c r="CC38" s="2312"/>
      <c r="CD38" s="2312"/>
      <c r="CE38" s="2312"/>
      <c r="CF38" s="2312"/>
      <c r="CG38" s="2312"/>
      <c r="CH38" s="2312" t="s">
        <v>337</v>
      </c>
      <c r="CI38" s="2312"/>
      <c r="CJ38" s="2312"/>
      <c r="CK38" s="2312"/>
      <c r="CL38" s="2312"/>
      <c r="CM38" s="2312"/>
      <c r="CN38" s="2312"/>
      <c r="CO38" s="2312"/>
      <c r="CP38" s="2312" t="s">
        <v>337</v>
      </c>
      <c r="CQ38" s="2312"/>
      <c r="CR38" s="2312"/>
      <c r="CS38" s="2312"/>
      <c r="CT38" s="2312"/>
      <c r="CU38" s="2312"/>
      <c r="CV38" s="2312"/>
      <c r="CW38" s="2312"/>
      <c r="CX38" s="2312" t="s">
        <v>337</v>
      </c>
      <c r="CY38" s="2312"/>
      <c r="CZ38" s="2312"/>
      <c r="DA38" s="2312"/>
      <c r="DB38" s="2312"/>
      <c r="DC38" s="2312"/>
      <c r="DD38" s="2312"/>
      <c r="DE38" s="2312"/>
      <c r="DF38" s="2127"/>
      <c r="DG38" s="2127"/>
      <c r="DM38" s="1155"/>
    </row>
    <row customHeight="1" ht="14.699999999999998">
      <c r="Q39" s="376"/>
      <c r="R39" s="376"/>
      <c r="S39" s="2273" t="s">
        <v>90</v>
      </c>
      <c r="T39" s="2209" t="s">
        <v>462</v>
      </c>
      <c r="U39" s="301"/>
      <c r="V39" s="2274" t="s">
        <v>463</v>
      </c>
      <c r="W39" s="2275"/>
      <c r="X39" s="2275"/>
      <c r="Y39" s="2275"/>
      <c r="Z39" s="2275"/>
      <c r="AA39" s="2275"/>
      <c r="AB39" s="2276"/>
      <c r="AC39" s="2277" t="s">
        <v>464</v>
      </c>
      <c r="AD39" s="2274" t="s">
        <v>463</v>
      </c>
      <c r="AE39" s="2275"/>
      <c r="AF39" s="2275"/>
      <c r="AG39" s="2275"/>
      <c r="AH39" s="2275"/>
      <c r="AI39" s="2275"/>
      <c r="AJ39" s="2276"/>
      <c r="AK39" s="2277" t="s">
        <v>465</v>
      </c>
      <c r="AL39" s="2399" t="s">
        <v>463</v>
      </c>
      <c r="AM39" s="2400"/>
      <c r="AN39" s="2400"/>
      <c r="AO39" s="2400"/>
      <c r="AP39" s="2400"/>
      <c r="AQ39" s="2400"/>
      <c r="AR39" s="2401"/>
      <c r="AS39" s="2277" t="s">
        <v>464</v>
      </c>
      <c r="AT39" s="2399" t="s">
        <v>463</v>
      </c>
      <c r="AU39" s="2400"/>
      <c r="AV39" s="2400"/>
      <c r="AW39" s="2400"/>
      <c r="AX39" s="2400"/>
      <c r="AY39" s="2400"/>
      <c r="AZ39" s="2401"/>
      <c r="BA39" s="2277" t="s">
        <v>464</v>
      </c>
      <c r="BB39" s="2399" t="s">
        <v>463</v>
      </c>
      <c r="BC39" s="2400"/>
      <c r="BD39" s="2400"/>
      <c r="BE39" s="2400"/>
      <c r="BF39" s="2400"/>
      <c r="BG39" s="2400"/>
      <c r="BH39" s="2401"/>
      <c r="BI39" s="2277" t="s">
        <v>464</v>
      </c>
      <c r="BJ39" s="2399" t="s">
        <v>463</v>
      </c>
      <c r="BK39" s="2400"/>
      <c r="BL39" s="2400"/>
      <c r="BM39" s="2400"/>
      <c r="BN39" s="2400"/>
      <c r="BO39" s="2400"/>
      <c r="BP39" s="2401"/>
      <c r="BQ39" s="2277" t="s">
        <v>464</v>
      </c>
      <c r="BR39" s="2399" t="s">
        <v>463</v>
      </c>
      <c r="BS39" s="2400"/>
      <c r="BT39" s="2400"/>
      <c r="BU39" s="2400"/>
      <c r="BV39" s="2400"/>
      <c r="BW39" s="2400"/>
      <c r="BX39" s="2401"/>
      <c r="BY39" s="2277" t="s">
        <v>464</v>
      </c>
      <c r="BZ39" s="2399" t="s">
        <v>463</v>
      </c>
      <c r="CA39" s="2400"/>
      <c r="CB39" s="2400"/>
      <c r="CC39" s="2400"/>
      <c r="CD39" s="2400"/>
      <c r="CE39" s="2400"/>
      <c r="CF39" s="2401"/>
      <c r="CG39" s="2277" t="s">
        <v>464</v>
      </c>
      <c r="CH39" s="2399" t="s">
        <v>463</v>
      </c>
      <c r="CI39" s="2400"/>
      <c r="CJ39" s="2400"/>
      <c r="CK39" s="2400"/>
      <c r="CL39" s="2400"/>
      <c r="CM39" s="2400"/>
      <c r="CN39" s="2401"/>
      <c r="CO39" s="2277" t="s">
        <v>464</v>
      </c>
      <c r="CP39" s="2399" t="s">
        <v>463</v>
      </c>
      <c r="CQ39" s="2400"/>
      <c r="CR39" s="2400"/>
      <c r="CS39" s="2400"/>
      <c r="CT39" s="2400"/>
      <c r="CU39" s="2400"/>
      <c r="CV39" s="2401"/>
      <c r="CW39" s="2277" t="s">
        <v>464</v>
      </c>
      <c r="CX39" s="2399" t="s">
        <v>463</v>
      </c>
      <c r="CY39" s="2400"/>
      <c r="CZ39" s="2400"/>
      <c r="DA39" s="2400"/>
      <c r="DB39" s="2400"/>
      <c r="DC39" s="2400"/>
      <c r="DD39" s="2401"/>
      <c r="DE39" s="2277" t="s">
        <v>464</v>
      </c>
      <c r="DF39" s="2280" t="s">
        <v>466</v>
      </c>
      <c r="DG39" s="2127"/>
      <c r="DM39" s="1155">
        <v>14</v>
      </c>
    </row>
    <row customHeight="1" ht="35.699999999999996">
      <c r="Q40" s="376"/>
      <c r="R40" s="376"/>
      <c r="S40" s="2273"/>
      <c r="T40" s="2209"/>
      <c r="U40" s="1031"/>
      <c r="V40" s="2260" t="s">
        <v>467</v>
      </c>
      <c r="W40" s="2283" t="s">
        <v>468</v>
      </c>
      <c r="X40" s="2262" t="s">
        <v>469</v>
      </c>
      <c r="Y40" s="2263"/>
      <c r="Z40" s="2262" t="s">
        <v>482</v>
      </c>
      <c r="AA40" s="2269"/>
      <c r="AB40" s="2263"/>
      <c r="AC40" s="2278"/>
      <c r="AD40" s="2260" t="s">
        <v>467</v>
      </c>
      <c r="AE40" s="2283" t="s">
        <v>468</v>
      </c>
      <c r="AF40" s="2262" t="s">
        <v>469</v>
      </c>
      <c r="AG40" s="2263"/>
      <c r="AH40" s="2262" t="s">
        <v>470</v>
      </c>
      <c r="AI40" s="2269"/>
      <c r="AJ40" s="2263"/>
      <c r="AK40" s="2278"/>
      <c r="AL40" s="2260" t="s">
        <v>467</v>
      </c>
      <c r="AM40" s="2610" t="s">
        <v>468</v>
      </c>
      <c r="AN40" s="2262" t="s">
        <v>469</v>
      </c>
      <c r="AO40" s="2263"/>
      <c r="AP40" s="2262" t="s">
        <v>482</v>
      </c>
      <c r="AQ40" s="2269"/>
      <c r="AR40" s="2263"/>
      <c r="AS40" s="2278"/>
      <c r="AT40" s="2260" t="s">
        <v>467</v>
      </c>
      <c r="AU40" s="2610" t="s">
        <v>468</v>
      </c>
      <c r="AV40" s="2262" t="s">
        <v>469</v>
      </c>
      <c r="AW40" s="2263"/>
      <c r="AX40" s="2262" t="s">
        <v>482</v>
      </c>
      <c r="AY40" s="2269"/>
      <c r="AZ40" s="2263"/>
      <c r="BA40" s="2278"/>
      <c r="BB40" s="2260" t="s">
        <v>467</v>
      </c>
      <c r="BC40" s="2610" t="s">
        <v>468</v>
      </c>
      <c r="BD40" s="2262" t="s">
        <v>469</v>
      </c>
      <c r="BE40" s="2263"/>
      <c r="BF40" s="2262" t="s">
        <v>482</v>
      </c>
      <c r="BG40" s="2269"/>
      <c r="BH40" s="2263"/>
      <c r="BI40" s="2278"/>
      <c r="BJ40" s="2260" t="s">
        <v>467</v>
      </c>
      <c r="BK40" s="2610" t="s">
        <v>468</v>
      </c>
      <c r="BL40" s="2262" t="s">
        <v>469</v>
      </c>
      <c r="BM40" s="2263"/>
      <c r="BN40" s="2262" t="s">
        <v>482</v>
      </c>
      <c r="BO40" s="2269"/>
      <c r="BP40" s="2263"/>
      <c r="BQ40" s="2278"/>
      <c r="BR40" s="2260" t="s">
        <v>467</v>
      </c>
      <c r="BS40" s="2610" t="s">
        <v>468</v>
      </c>
      <c r="BT40" s="2262" t="s">
        <v>469</v>
      </c>
      <c r="BU40" s="2263"/>
      <c r="BV40" s="2262" t="s">
        <v>482</v>
      </c>
      <c r="BW40" s="2269"/>
      <c r="BX40" s="2263"/>
      <c r="BY40" s="2278"/>
      <c r="BZ40" s="2260" t="s">
        <v>467</v>
      </c>
      <c r="CA40" s="2610" t="s">
        <v>468</v>
      </c>
      <c r="CB40" s="2262" t="s">
        <v>469</v>
      </c>
      <c r="CC40" s="2263"/>
      <c r="CD40" s="2262" t="s">
        <v>482</v>
      </c>
      <c r="CE40" s="2269"/>
      <c r="CF40" s="2263"/>
      <c r="CG40" s="2278"/>
      <c r="CH40" s="2260" t="s">
        <v>467</v>
      </c>
      <c r="CI40" s="2610" t="s">
        <v>468</v>
      </c>
      <c r="CJ40" s="2262" t="s">
        <v>469</v>
      </c>
      <c r="CK40" s="2263"/>
      <c r="CL40" s="2262" t="s">
        <v>482</v>
      </c>
      <c r="CM40" s="2269"/>
      <c r="CN40" s="2263"/>
      <c r="CO40" s="2278"/>
      <c r="CP40" s="2260" t="s">
        <v>467</v>
      </c>
      <c r="CQ40" s="2610" t="s">
        <v>468</v>
      </c>
      <c r="CR40" s="2262" t="s">
        <v>469</v>
      </c>
      <c r="CS40" s="2263"/>
      <c r="CT40" s="2262" t="s">
        <v>482</v>
      </c>
      <c r="CU40" s="2269"/>
      <c r="CV40" s="2263"/>
      <c r="CW40" s="2278"/>
      <c r="CX40" s="2260" t="s">
        <v>467</v>
      </c>
      <c r="CY40" s="2610" t="s">
        <v>468</v>
      </c>
      <c r="CZ40" s="2262" t="s">
        <v>469</v>
      </c>
      <c r="DA40" s="2263"/>
      <c r="DB40" s="2262" t="s">
        <v>482</v>
      </c>
      <c r="DC40" s="2269"/>
      <c r="DD40" s="2263"/>
      <c r="DE40" s="2278"/>
      <c r="DF40" s="2281"/>
      <c r="DG40" s="2127"/>
      <c r="DM40" s="1155">
        <v>34</v>
      </c>
    </row>
    <row customHeight="1" ht="35.699999999999996">
      <c r="A41" s="1370"/>
      <c r="B41" s="1370" t="s">
        <v>138</v>
      </c>
      <c r="C41" s="1370" t="s">
        <v>139</v>
      </c>
      <c r="D41" s="1370" t="s">
        <v>140</v>
      </c>
      <c r="E41" s="1364" t="s">
        <v>471</v>
      </c>
      <c r="F41" s="1364" t="s">
        <v>472</v>
      </c>
      <c r="G41" s="1364" t="s">
        <v>473</v>
      </c>
      <c r="H41" s="1364" t="s">
        <v>474</v>
      </c>
      <c r="I41" s="1364" t="s">
        <v>475</v>
      </c>
      <c r="J41" s="1364" t="s">
        <v>476</v>
      </c>
      <c r="K41" s="1364" t="s">
        <v>477</v>
      </c>
      <c r="L41" s="1364" t="s">
        <v>452</v>
      </c>
      <c r="Q41" s="376"/>
      <c r="R41" s="376"/>
      <c r="S41" s="2273"/>
      <c r="T41" s="2209"/>
      <c r="U41" s="302"/>
      <c r="V41" s="2261"/>
      <c r="W41" s="2284"/>
      <c r="X41" s="1222" t="s">
        <v>478</v>
      </c>
      <c r="Y41" s="1222" t="s">
        <v>479</v>
      </c>
      <c r="Z41" s="1338" t="s">
        <v>480</v>
      </c>
      <c r="AA41" s="2270" t="s">
        <v>481</v>
      </c>
      <c r="AB41" s="2271"/>
      <c r="AC41" s="2279"/>
      <c r="AD41" s="2261"/>
      <c r="AE41" s="2284"/>
      <c r="AF41" s="1222" t="s">
        <v>478</v>
      </c>
      <c r="AG41" s="1222" t="s">
        <v>479</v>
      </c>
      <c r="AH41" s="1338" t="s">
        <v>480</v>
      </c>
      <c r="AI41" s="2270" t="s">
        <v>481</v>
      </c>
      <c r="AJ41" s="2271"/>
      <c r="AK41" s="2279"/>
      <c r="AL41" s="2261"/>
      <c r="AM41" s="2284"/>
      <c r="AN41" s="2577" t="s">
        <v>478</v>
      </c>
      <c r="AO41" s="2577" t="s">
        <v>479</v>
      </c>
      <c r="AP41" s="2577" t="s">
        <v>480</v>
      </c>
      <c r="AQ41" s="2270" t="s">
        <v>481</v>
      </c>
      <c r="AR41" s="2271"/>
      <c r="AS41" s="2279"/>
      <c r="AT41" s="2261"/>
      <c r="AU41" s="2284"/>
      <c r="AV41" s="2577" t="s">
        <v>478</v>
      </c>
      <c r="AW41" s="2577" t="s">
        <v>479</v>
      </c>
      <c r="AX41" s="2577" t="s">
        <v>480</v>
      </c>
      <c r="AY41" s="2270" t="s">
        <v>481</v>
      </c>
      <c r="AZ41" s="2271"/>
      <c r="BA41" s="2279"/>
      <c r="BB41" s="2261"/>
      <c r="BC41" s="2284"/>
      <c r="BD41" s="2577" t="s">
        <v>478</v>
      </c>
      <c r="BE41" s="2577" t="s">
        <v>479</v>
      </c>
      <c r="BF41" s="2577" t="s">
        <v>480</v>
      </c>
      <c r="BG41" s="2270" t="s">
        <v>481</v>
      </c>
      <c r="BH41" s="2271"/>
      <c r="BI41" s="2279"/>
      <c r="BJ41" s="2261"/>
      <c r="BK41" s="2284"/>
      <c r="BL41" s="2577" t="s">
        <v>478</v>
      </c>
      <c r="BM41" s="2577" t="s">
        <v>479</v>
      </c>
      <c r="BN41" s="2577" t="s">
        <v>480</v>
      </c>
      <c r="BO41" s="2270" t="s">
        <v>481</v>
      </c>
      <c r="BP41" s="2271"/>
      <c r="BQ41" s="2279"/>
      <c r="BR41" s="2261"/>
      <c r="BS41" s="2284"/>
      <c r="BT41" s="2577" t="s">
        <v>478</v>
      </c>
      <c r="BU41" s="2577" t="s">
        <v>479</v>
      </c>
      <c r="BV41" s="2577" t="s">
        <v>480</v>
      </c>
      <c r="BW41" s="2270" t="s">
        <v>481</v>
      </c>
      <c r="BX41" s="2271"/>
      <c r="BY41" s="2279"/>
      <c r="BZ41" s="2261"/>
      <c r="CA41" s="2284"/>
      <c r="CB41" s="2577" t="s">
        <v>478</v>
      </c>
      <c r="CC41" s="2577" t="s">
        <v>479</v>
      </c>
      <c r="CD41" s="2577" t="s">
        <v>480</v>
      </c>
      <c r="CE41" s="2270" t="s">
        <v>481</v>
      </c>
      <c r="CF41" s="2271"/>
      <c r="CG41" s="2279"/>
      <c r="CH41" s="2261"/>
      <c r="CI41" s="2284"/>
      <c r="CJ41" s="2577" t="s">
        <v>478</v>
      </c>
      <c r="CK41" s="2577" t="s">
        <v>479</v>
      </c>
      <c r="CL41" s="2577" t="s">
        <v>480</v>
      </c>
      <c r="CM41" s="2270" t="s">
        <v>481</v>
      </c>
      <c r="CN41" s="2271"/>
      <c r="CO41" s="2279"/>
      <c r="CP41" s="2261"/>
      <c r="CQ41" s="2284"/>
      <c r="CR41" s="2577" t="s">
        <v>478</v>
      </c>
      <c r="CS41" s="2577" t="s">
        <v>479</v>
      </c>
      <c r="CT41" s="2577" t="s">
        <v>480</v>
      </c>
      <c r="CU41" s="2270" t="s">
        <v>481</v>
      </c>
      <c r="CV41" s="2271"/>
      <c r="CW41" s="2279"/>
      <c r="CX41" s="2261"/>
      <c r="CY41" s="2284"/>
      <c r="CZ41" s="2577" t="s">
        <v>478</v>
      </c>
      <c r="DA41" s="2577" t="s">
        <v>479</v>
      </c>
      <c r="DB41" s="2577" t="s">
        <v>480</v>
      </c>
      <c r="DC41" s="2270" t="s">
        <v>481</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167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Тарифы на тепловую энергию (мощность), поставляемую потребителям</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21</v>
      </c>
    </row>
    <row customHeight="1" ht="22.049999999999997">
      <c r="A44" s="1363" t="s">
        <v>167</v>
      </c>
      <c r="B44" s="1363" t="s">
        <v>168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434</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435</v>
      </c>
      <c r="DI44" s="500"/>
      <c r="DJ44" s="500" t="str">
        <f>IF(T44="","",T44)</f>
        <v>Территория действия тарифа</v>
      </c>
      <c r="DK44" s="500"/>
      <c r="DL44" s="500"/>
      <c r="DM44" s="1155">
        <v>21</v>
      </c>
    </row>
    <row customHeight="1" ht="24">
      <c r="A45" s="1363" t="s">
        <v>167</v>
      </c>
      <c r="B45" s="1363" t="s">
        <v>168</v>
      </c>
      <c r="C45" s="1363" t="s">
        <v>169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436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437</v>
      </c>
      <c r="DI45" s="500"/>
      <c r="DJ45" s="500" t="str">
        <f>IF(T45="","",T45)</f>
        <v>Наименование системы теплоснабжения </v>
      </c>
      <c r="DK45" s="500"/>
      <c r="DL45" s="500"/>
      <c r="DM45" s="1155">
        <v>23</v>
      </c>
    </row>
    <row customHeight="1" ht="22.049999999999997">
      <c r="A46" s="1363" t="s">
        <v>167</v>
      </c>
      <c r="B46" s="1363" t="s">
        <v>168</v>
      </c>
      <c r="C46" s="1363" t="s">
        <v>169</v>
      </c>
      <c r="D46" s="1363" t="s">
        <v>170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438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439</v>
      </c>
      <c r="DI46" s="500"/>
      <c r="DJ46" s="500" t="str">
        <f>IF(T46="","",T46)</f>
        <v>Источник тепловой энергии  </v>
      </c>
      <c r="DK46" s="500"/>
      <c r="DL46" s="500"/>
      <c r="DM46" s="1155">
        <v>21</v>
      </c>
    </row>
    <row customHeight="1" ht="49.5">
      <c r="A47" s="1363" t="s">
        <v>167</v>
      </c>
      <c r="B47" s="1363" t="s">
        <v>168</v>
      </c>
      <c r="C47" s="1363" t="s">
        <v>169</v>
      </c>
      <c r="D47" s="1363" t="s">
        <v>170</v>
      </c>
      <c r="E47" s="2259"/>
      <c r="F47" s="2259"/>
      <c r="G47" s="2259"/>
      <c r="H47" s="2259"/>
      <c r="I47" s="2256" t="str">
        <f>S46&amp;".1"</f>
        <v>1.1.1.1.1</v>
      </c>
      <c r="J47" s="1363"/>
      <c r="K47" s="1363"/>
      <c r="L47" s="1364" t="s">
        <v>440</v>
      </c>
      <c r="P47" s="2257">
        <v>1</v>
      </c>
      <c r="Q47" s="1331"/>
      <c r="R47" s="356"/>
      <c r="S47" s="1336" t="str">
        <f>$I47</f>
        <v>1.1.1.1.1</v>
      </c>
      <c r="T47" s="285" t="s">
        <v>441</v>
      </c>
      <c r="U47" s="300"/>
      <c r="V47" s="2245"/>
      <c r="W47" s="2246"/>
      <c r="X47" s="2246"/>
      <c r="Y47" s="2246"/>
      <c r="Z47" s="2246"/>
      <c r="AA47" s="2246"/>
      <c r="AB47" s="2246"/>
      <c r="AC47" s="2247"/>
      <c r="AD47" s="2245" t="s">
        <v>483</v>
      </c>
      <c r="AE47" s="2246"/>
      <c r="AF47" s="2246"/>
      <c r="AG47" s="2246"/>
      <c r="AH47" s="2246"/>
      <c r="AI47" s="2246"/>
      <c r="AJ47" s="2246"/>
      <c r="AK47" s="2246"/>
      <c r="AL47" s="2245"/>
      <c r="AM47" s="2246"/>
      <c r="AN47" s="2246"/>
      <c r="AO47" s="2246"/>
      <c r="AP47" s="2246"/>
      <c r="AQ47" s="2246"/>
      <c r="AR47" s="2246"/>
      <c r="AS47" s="2247"/>
      <c r="AT47" s="2245"/>
      <c r="AU47" s="2246"/>
      <c r="AV47" s="2246"/>
      <c r="AW47" s="2246"/>
      <c r="AX47" s="2246"/>
      <c r="AY47" s="2246"/>
      <c r="AZ47" s="2246"/>
      <c r="BA47" s="2247"/>
      <c r="BB47" s="2245"/>
      <c r="BC47" s="2246"/>
      <c r="BD47" s="2246"/>
      <c r="BE47" s="2246"/>
      <c r="BF47" s="2246"/>
      <c r="BG47" s="2246"/>
      <c r="BH47" s="2246"/>
      <c r="BI47" s="2247"/>
      <c r="BJ47" s="2245"/>
      <c r="BK47" s="2246"/>
      <c r="BL47" s="2246"/>
      <c r="BM47" s="2246"/>
      <c r="BN47" s="2246"/>
      <c r="BO47" s="2246"/>
      <c r="BP47" s="2246"/>
      <c r="BQ47" s="2247"/>
      <c r="BR47" s="2245"/>
      <c r="BS47" s="2246"/>
      <c r="BT47" s="2246"/>
      <c r="BU47" s="2246"/>
      <c r="BV47" s="2246"/>
      <c r="BW47" s="2246"/>
      <c r="BX47" s="2246"/>
      <c r="BY47" s="2247"/>
      <c r="BZ47" s="2245"/>
      <c r="CA47" s="2246"/>
      <c r="CB47" s="2246"/>
      <c r="CC47" s="2246"/>
      <c r="CD47" s="2246"/>
      <c r="CE47" s="2246"/>
      <c r="CF47" s="2246"/>
      <c r="CG47" s="2247"/>
      <c r="CH47" s="2245"/>
      <c r="CI47" s="2246"/>
      <c r="CJ47" s="2246"/>
      <c r="CK47" s="2246"/>
      <c r="CL47" s="2246"/>
      <c r="CM47" s="2246"/>
      <c r="CN47" s="2246"/>
      <c r="CO47" s="2247"/>
      <c r="CP47" s="2245"/>
      <c r="CQ47" s="2246"/>
      <c r="CR47" s="2246"/>
      <c r="CS47" s="2246"/>
      <c r="CT47" s="2246"/>
      <c r="CU47" s="2246"/>
      <c r="CV47" s="2246"/>
      <c r="CW47" s="2247"/>
      <c r="CX47" s="2245"/>
      <c r="CY47" s="2246"/>
      <c r="CZ47" s="2246"/>
      <c r="DA47" s="2246"/>
      <c r="DB47" s="2246"/>
      <c r="DC47" s="2246"/>
      <c r="DD47" s="2246"/>
      <c r="DE47" s="2247"/>
      <c r="DF47" s="2247"/>
      <c r="DG47" s="1258" t="s">
        <v>442</v>
      </c>
      <c r="DI47" s="500"/>
      <c r="DJ47" s="500" t="str">
        <f>IF(T47="","",T47)</f>
        <v>Схема подключения теплопотребляющей установки к коллектору источника тепловой энергии</v>
      </c>
      <c r="DK47" s="500"/>
      <c r="DL47" s="500"/>
      <c r="DM47" s="1155">
        <v>47</v>
      </c>
    </row>
    <row customHeight="1" ht="22.049999999999997">
      <c r="A48" s="1363" t="s">
        <v>167</v>
      </c>
      <c r="B48" s="1363" t="s">
        <v>168</v>
      </c>
      <c r="C48" s="1363" t="s">
        <v>169</v>
      </c>
      <c r="D48" s="1363" t="s">
        <v>170</v>
      </c>
      <c r="E48" s="2259"/>
      <c r="F48" s="2259"/>
      <c r="G48" s="2259"/>
      <c r="H48" s="2259"/>
      <c r="I48" s="2286"/>
      <c r="J48" s="2256" t="str">
        <f>I47&amp;".1"</f>
        <v>1.1.1.1.1.1</v>
      </c>
      <c r="K48" s="1363"/>
      <c r="L48" s="1364" t="s">
        <v>443</v>
      </c>
      <c r="P48" s="2257"/>
      <c r="Q48" s="2257">
        <v>1</v>
      </c>
      <c r="R48" s="357"/>
      <c r="S48" s="1336" t="str">
        <f>$J48</f>
        <v>1.1.1.1.1.1</v>
      </c>
      <c r="T48" s="286" t="s">
        <v>444</v>
      </c>
      <c r="U48" s="300"/>
      <c r="V48" s="2245"/>
      <c r="W48" s="2246"/>
      <c r="X48" s="2246"/>
      <c r="Y48" s="2246"/>
      <c r="Z48" s="2246"/>
      <c r="AA48" s="2246"/>
      <c r="AB48" s="2246"/>
      <c r="AC48" s="2247"/>
      <c r="AD48" s="2245" t="s">
        <v>484</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445</v>
      </c>
      <c r="DI48" s="500"/>
      <c r="DJ48" s="500" t="str">
        <f>IF(T48="","",T48)</f>
        <v>Группа потребителей</v>
      </c>
      <c r="DK48" s="500"/>
      <c r="DL48" s="500"/>
      <c r="DM48" s="1155">
        <v>21</v>
      </c>
    </row>
    <row customHeight="1" ht="22.049999999999997">
      <c r="A49" s="1363" t="s">
        <v>167</v>
      </c>
      <c r="B49" s="1363" t="s">
        <v>168</v>
      </c>
      <c r="C49" s="1363" t="s">
        <v>169</v>
      </c>
      <c r="D49" s="1363" t="s">
        <v>170</v>
      </c>
      <c r="E49" s="2259"/>
      <c r="F49" s="2259"/>
      <c r="G49" s="2259"/>
      <c r="H49" s="2259"/>
      <c r="I49" s="2286"/>
      <c r="J49" s="2286"/>
      <c r="K49" s="2256" t="str">
        <f>J48&amp;".1"</f>
        <v>1.1.1.1.1.1.1</v>
      </c>
      <c r="L49" s="1364" t="s">
        <v>446</v>
      </c>
      <c r="P49" s="2257"/>
      <c r="Q49" s="2257"/>
      <c r="R49" s="357">
        <v>1</v>
      </c>
      <c r="S49" s="1336" t="str">
        <f>$K49</f>
        <v>1.1.1.1.1.1.1</v>
      </c>
      <c r="T49" s="1347" t="s">
        <v>485</v>
      </c>
      <c r="U49" s="300"/>
      <c r="V49" s="751"/>
      <c r="W49" s="325"/>
      <c r="X49" s="751"/>
      <c r="Y49" s="1257"/>
      <c r="Z49" s="2265"/>
      <c r="AA49" s="2107" t="s">
        <v>63</v>
      </c>
      <c r="AB49" s="2265"/>
      <c r="AC49" s="2107" t="s">
        <v>63</v>
      </c>
      <c r="AD49" s="751">
        <v>3898.28</v>
      </c>
      <c r="AE49" s="325"/>
      <c r="AF49" s="751"/>
      <c r="AG49" s="1257"/>
      <c r="AH49" s="2602">
        <v>46023</v>
      </c>
      <c r="AI49" s="2107" t="s">
        <v>63</v>
      </c>
      <c r="AJ49" s="2287">
        <v>46295</v>
      </c>
      <c r="AK49" s="2107" t="s">
        <v>63</v>
      </c>
      <c r="AL49" s="751">
        <v>5015.8</v>
      </c>
      <c r="AM49" s="325"/>
      <c r="AN49" s="751"/>
      <c r="AO49" s="1257"/>
      <c r="AP49" s="2602">
        <v>46296</v>
      </c>
      <c r="AQ49" s="2107" t="s">
        <v>63</v>
      </c>
      <c r="AR49" s="2602">
        <v>46387</v>
      </c>
      <c r="AS49" s="2107" t="s">
        <v>63</v>
      </c>
      <c r="AT49" s="751">
        <v>3992.72</v>
      </c>
      <c r="AU49" s="325"/>
      <c r="AV49" s="751"/>
      <c r="AW49" s="1257"/>
      <c r="AX49" s="2602">
        <v>46388</v>
      </c>
      <c r="AY49" s="2107" t="s">
        <v>63</v>
      </c>
      <c r="AZ49" s="2602">
        <v>46568</v>
      </c>
      <c r="BA49" s="2107" t="s">
        <v>63</v>
      </c>
      <c r="BB49" s="751">
        <v>3992.72</v>
      </c>
      <c r="BC49" s="325"/>
      <c r="BD49" s="751"/>
      <c r="BE49" s="1257"/>
      <c r="BF49" s="2602">
        <v>46569</v>
      </c>
      <c r="BG49" s="2107" t="s">
        <v>63</v>
      </c>
      <c r="BH49" s="2602">
        <v>46752</v>
      </c>
      <c r="BI49" s="2107" t="s">
        <v>63</v>
      </c>
      <c r="BJ49" s="751">
        <v>3992.72</v>
      </c>
      <c r="BK49" s="325"/>
      <c r="BL49" s="751"/>
      <c r="BM49" s="1257"/>
      <c r="BN49" s="2602">
        <v>46753</v>
      </c>
      <c r="BO49" s="2107" t="s">
        <v>63</v>
      </c>
      <c r="BP49" s="2602">
        <v>46934</v>
      </c>
      <c r="BQ49" s="2107" t="s">
        <v>63</v>
      </c>
      <c r="BR49" s="751">
        <v>4260.85</v>
      </c>
      <c r="BS49" s="325"/>
      <c r="BT49" s="751"/>
      <c r="BU49" s="1257"/>
      <c r="BV49" s="2602">
        <v>46935</v>
      </c>
      <c r="BW49" s="2107" t="s">
        <v>63</v>
      </c>
      <c r="BX49" s="2602">
        <v>47118</v>
      </c>
      <c r="BY49" s="2107" t="s">
        <v>63</v>
      </c>
      <c r="BZ49" s="751">
        <v>4260.85</v>
      </c>
      <c r="CA49" s="325"/>
      <c r="CB49" s="751"/>
      <c r="CC49" s="1257"/>
      <c r="CD49" s="2602">
        <v>47119</v>
      </c>
      <c r="CE49" s="2107" t="s">
        <v>63</v>
      </c>
      <c r="CF49" s="2602">
        <v>47299</v>
      </c>
      <c r="CG49" s="2107" t="s">
        <v>63</v>
      </c>
      <c r="CH49" s="751">
        <v>4099.21</v>
      </c>
      <c r="CI49" s="325"/>
      <c r="CJ49" s="751"/>
      <c r="CK49" s="1257"/>
      <c r="CL49" s="2602">
        <v>47300</v>
      </c>
      <c r="CM49" s="2107" t="s">
        <v>63</v>
      </c>
      <c r="CN49" s="2602">
        <v>47483</v>
      </c>
      <c r="CO49" s="2107" t="s">
        <v>63</v>
      </c>
      <c r="CP49" s="751">
        <v>4099.21</v>
      </c>
      <c r="CQ49" s="325"/>
      <c r="CR49" s="751"/>
      <c r="CS49" s="1257"/>
      <c r="CT49" s="2602">
        <v>47484</v>
      </c>
      <c r="CU49" s="2107" t="s">
        <v>63</v>
      </c>
      <c r="CV49" s="2602">
        <v>47664</v>
      </c>
      <c r="CW49" s="2107" t="s">
        <v>63</v>
      </c>
      <c r="CX49" s="751">
        <v>4612.71</v>
      </c>
      <c r="CY49" s="325"/>
      <c r="CZ49" s="751"/>
      <c r="DA49" s="1257"/>
      <c r="DB49" s="2602">
        <v>47665</v>
      </c>
      <c r="DC49" s="2107" t="s">
        <v>63</v>
      </c>
      <c r="DD49" s="2602">
        <v>47848</v>
      </c>
      <c r="DE49" s="2107" t="s">
        <v>63</v>
      </c>
      <c r="DF49" s="1348"/>
      <c r="DG49" s="2253" t="s">
        <v>447</v>
      </c>
      <c r="DH49" s="511">
        <f>STRCHECKDATE(V50:DF50)</f>
      </c>
      <c r="DI49" s="500"/>
      <c r="DJ49" s="500" t="str">
        <f>IF(T49="","",T49)</f>
        <v>вода</v>
      </c>
      <c r="DK49" s="500"/>
      <c r="DL49" s="500"/>
      <c r="DM49" s="1155">
        <v>21</v>
      </c>
    </row>
    <row customHeight="1" ht="1.05">
      <c r="A50" s="1363" t="s">
        <v>167</v>
      </c>
      <c r="B50" s="1363" t="s">
        <v>168</v>
      </c>
      <c r="C50" s="1363" t="s">
        <v>169</v>
      </c>
      <c r="D50" s="1363" t="s">
        <v>170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325"/>
      <c r="CA50" s="325"/>
      <c r="CB50" s="325"/>
      <c r="CC50" s="328" t="str">
        <f>CD49&amp;"-"&amp;CF49</f>
        <v>47119-47299</v>
      </c>
      <c r="CD50" s="2309"/>
      <c r="CE50" s="2107"/>
      <c r="CF50" s="2309"/>
      <c r="CG50" s="2107"/>
      <c r="CH50" s="325"/>
      <c r="CI50" s="325"/>
      <c r="CJ50" s="325"/>
      <c r="CK50" s="328" t="str">
        <f>CL49&amp;"-"&amp;CN49</f>
        <v>47300-47483</v>
      </c>
      <c r="CL50" s="2309"/>
      <c r="CM50" s="2107"/>
      <c r="CN50" s="2309"/>
      <c r="CO50" s="2107"/>
      <c r="CP50" s="325"/>
      <c r="CQ50" s="325"/>
      <c r="CR50" s="325"/>
      <c r="CS50" s="328" t="str">
        <f>CT49&amp;"-"&amp;CV49</f>
        <v>47484-47664</v>
      </c>
      <c r="CT50" s="2309"/>
      <c r="CU50" s="2107"/>
      <c r="CV50" s="2309"/>
      <c r="CW50" s="2107"/>
      <c r="CX50" s="325"/>
      <c r="CY50" s="325"/>
      <c r="CZ50" s="325"/>
      <c r="DA50" s="328" t="str">
        <f>DB49&amp;"-"&amp;DD49</f>
        <v>47665-47848</v>
      </c>
      <c r="DB50" s="2309"/>
      <c r="DC50" s="2107"/>
      <c r="DD50" s="2309"/>
      <c r="DE50" s="2107"/>
      <c r="DF50" s="1349"/>
      <c r="DG50" s="2254"/>
      <c r="DI50" s="500"/>
      <c r="DJ50" s="500" t="str">
        <f>IF(T50="","",T50)</f>
        <v/>
      </c>
      <c r="DK50" s="500"/>
      <c r="DL50" s="500"/>
      <c r="DM50" s="1155">
        <v>1</v>
      </c>
    </row>
    <row customHeight="1" ht="11.549999999999999">
      <c r="A51" s="1363" t="s">
        <v>167</v>
      </c>
      <c r="B51" s="1363" t="s">
        <v>168</v>
      </c>
      <c r="C51" s="1363" t="s">
        <v>169</v>
      </c>
      <c r="D51" s="1363" t="s">
        <v>170</v>
      </c>
      <c r="E51" s="2259"/>
      <c r="F51" s="2259"/>
      <c r="G51" s="2259"/>
      <c r="H51" s="2259"/>
      <c r="I51" s="2286"/>
      <c r="J51" s="2256"/>
      <c r="K51" s="1363"/>
      <c r="L51" s="1364"/>
      <c r="P51" s="2257"/>
      <c r="Q51" s="2257"/>
      <c r="R51" s="356"/>
      <c r="S51" s="1278"/>
      <c r="T51" s="288" t="s">
        <v>448</v>
      </c>
      <c r="U51" s="367"/>
      <c r="V51" s="367"/>
      <c r="W51" s="367"/>
      <c r="X51" s="367"/>
      <c r="Y51" s="367"/>
      <c r="Z51" s="367"/>
      <c r="AA51" s="367"/>
      <c r="AB51" s="367"/>
      <c r="AC51" s="367"/>
      <c r="AD51" s="367"/>
      <c r="AE51" s="367"/>
      <c r="AF51" s="367"/>
      <c r="AG51" s="367"/>
      <c r="AH51" s="367"/>
      <c r="AI51" s="367"/>
      <c r="AJ51" s="367"/>
      <c r="AK51" s="367"/>
      <c r="AL51" s="2654"/>
      <c r="AM51" s="2654"/>
      <c r="AN51" s="2654"/>
      <c r="AO51" s="2654"/>
      <c r="AP51" s="2654"/>
      <c r="AQ51" s="2654"/>
      <c r="AR51" s="2654"/>
      <c r="AS51" s="2654"/>
      <c r="AT51" s="2654"/>
      <c r="AU51" s="2654"/>
      <c r="AV51" s="2654"/>
      <c r="AW51" s="2654"/>
      <c r="AX51" s="2654"/>
      <c r="AY51" s="2654"/>
      <c r="AZ51" s="2654"/>
      <c r="BA51" s="2654"/>
      <c r="BB51" s="2654"/>
      <c r="BC51" s="2654"/>
      <c r="BD51" s="2654"/>
      <c r="BE51" s="2654"/>
      <c r="BF51" s="2654"/>
      <c r="BG51" s="2654"/>
      <c r="BH51" s="2654"/>
      <c r="BI51" s="2654"/>
      <c r="BJ51" s="2654"/>
      <c r="BK51" s="2654"/>
      <c r="BL51" s="2654"/>
      <c r="BM51" s="2654"/>
      <c r="BN51" s="2654"/>
      <c r="BO51" s="2654"/>
      <c r="BP51" s="2654"/>
      <c r="BQ51" s="2654"/>
      <c r="BR51" s="2654"/>
      <c r="BS51" s="2654"/>
      <c r="BT51" s="2654"/>
      <c r="BU51" s="2654"/>
      <c r="BV51" s="2654"/>
      <c r="BW51" s="2654"/>
      <c r="BX51" s="2654"/>
      <c r="BY51" s="2654"/>
      <c r="BZ51" s="2654"/>
      <c r="CA51" s="2654"/>
      <c r="CB51" s="2654"/>
      <c r="CC51" s="2654"/>
      <c r="CD51" s="2654"/>
      <c r="CE51" s="2654"/>
      <c r="CF51" s="2654"/>
      <c r="CG51" s="2654"/>
      <c r="CH51" s="2654"/>
      <c r="CI51" s="2654"/>
      <c r="CJ51" s="2654"/>
      <c r="CK51" s="2654"/>
      <c r="CL51" s="2654"/>
      <c r="CM51" s="2654"/>
      <c r="CN51" s="2654"/>
      <c r="CO51" s="2654"/>
      <c r="CP51" s="2654"/>
      <c r="CQ51" s="2654"/>
      <c r="CR51" s="2654"/>
      <c r="CS51" s="2654"/>
      <c r="CT51" s="2654"/>
      <c r="CU51" s="2654"/>
      <c r="CV51" s="2654"/>
      <c r="CW51" s="2654"/>
      <c r="CX51" s="2654"/>
      <c r="CY51" s="2654"/>
      <c r="CZ51" s="2654"/>
      <c r="DA51" s="2654"/>
      <c r="DB51" s="2654"/>
      <c r="DC51" s="2654"/>
      <c r="DD51" s="2654"/>
      <c r="DE51" s="2654"/>
      <c r="DF51" s="324"/>
      <c r="DG51" s="2255"/>
      <c r="DI51" s="500"/>
      <c r="DJ51" s="500" t="str">
        <f>IF(T51="","",T51)</f>
        <v>Добавить вид теплоносителя (параметры теплоносителя)</v>
      </c>
      <c r="DK51" s="500"/>
      <c r="DL51" s="500"/>
      <c r="DM51" s="1155">
        <v>11</v>
      </c>
    </row>
    <row customHeight="1" ht="11.549999999999999">
      <c r="A52" s="1363" t="s">
        <v>167</v>
      </c>
      <c r="B52" s="1363" t="s">
        <v>168</v>
      </c>
      <c r="C52" s="1363" t="s">
        <v>169</v>
      </c>
      <c r="D52" s="1363" t="s">
        <v>170</v>
      </c>
      <c r="E52" s="2259"/>
      <c r="F52" s="2259"/>
      <c r="G52" s="2259"/>
      <c r="H52" s="2259"/>
      <c r="I52" s="2256"/>
      <c r="J52" s="1363"/>
      <c r="K52" s="1363"/>
      <c r="L52" s="1364"/>
      <c r="P52" s="2257"/>
      <c r="Q52" s="1331"/>
      <c r="R52" s="356"/>
      <c r="S52" s="1278"/>
      <c r="T52" s="287" t="s">
        <v>449</v>
      </c>
      <c r="U52" s="367"/>
      <c r="V52" s="367"/>
      <c r="W52" s="367"/>
      <c r="X52" s="367"/>
      <c r="Y52" s="367"/>
      <c r="Z52" s="367"/>
      <c r="AA52" s="367"/>
      <c r="AB52" s="367"/>
      <c r="AC52" s="366"/>
      <c r="AD52" s="367"/>
      <c r="AE52" s="367"/>
      <c r="AF52" s="367"/>
      <c r="AG52" s="367"/>
      <c r="AH52" s="367"/>
      <c r="AI52" s="367"/>
      <c r="AJ52" s="367"/>
      <c r="AK52" s="366"/>
      <c r="AL52" s="2654"/>
      <c r="AM52" s="2654"/>
      <c r="AN52" s="2654"/>
      <c r="AO52" s="2654"/>
      <c r="AP52" s="2654"/>
      <c r="AQ52" s="2654"/>
      <c r="AR52" s="2654"/>
      <c r="AS52" s="2655"/>
      <c r="AT52" s="2654"/>
      <c r="AU52" s="2654"/>
      <c r="AV52" s="2654"/>
      <c r="AW52" s="2654"/>
      <c r="AX52" s="2654"/>
      <c r="AY52" s="2654"/>
      <c r="AZ52" s="2654"/>
      <c r="BA52" s="2655"/>
      <c r="BB52" s="2654"/>
      <c r="BC52" s="2654"/>
      <c r="BD52" s="2654"/>
      <c r="BE52" s="2654"/>
      <c r="BF52" s="2654"/>
      <c r="BG52" s="2654"/>
      <c r="BH52" s="2654"/>
      <c r="BI52" s="2655"/>
      <c r="BJ52" s="2654"/>
      <c r="BK52" s="2654"/>
      <c r="BL52" s="2654"/>
      <c r="BM52" s="2654"/>
      <c r="BN52" s="2654"/>
      <c r="BO52" s="2654"/>
      <c r="BP52" s="2654"/>
      <c r="BQ52" s="2655"/>
      <c r="BR52" s="2654"/>
      <c r="BS52" s="2654"/>
      <c r="BT52" s="2654"/>
      <c r="BU52" s="2654"/>
      <c r="BV52" s="2654"/>
      <c r="BW52" s="2654"/>
      <c r="BX52" s="2654"/>
      <c r="BY52" s="2655"/>
      <c r="BZ52" s="2654"/>
      <c r="CA52" s="2654"/>
      <c r="CB52" s="2654"/>
      <c r="CC52" s="2654"/>
      <c r="CD52" s="2654"/>
      <c r="CE52" s="2654"/>
      <c r="CF52" s="2654"/>
      <c r="CG52" s="2655"/>
      <c r="CH52" s="2654"/>
      <c r="CI52" s="2654"/>
      <c r="CJ52" s="2654"/>
      <c r="CK52" s="2654"/>
      <c r="CL52" s="2654"/>
      <c r="CM52" s="2654"/>
      <c r="CN52" s="2654"/>
      <c r="CO52" s="2655"/>
      <c r="CP52" s="2654"/>
      <c r="CQ52" s="2654"/>
      <c r="CR52" s="2654"/>
      <c r="CS52" s="2654"/>
      <c r="CT52" s="2654"/>
      <c r="CU52" s="2654"/>
      <c r="CV52" s="2654"/>
      <c r="CW52" s="2655"/>
      <c r="CX52" s="2654"/>
      <c r="CY52" s="2654"/>
      <c r="CZ52" s="2654"/>
      <c r="DA52" s="2654"/>
      <c r="DB52" s="2654"/>
      <c r="DC52" s="2654"/>
      <c r="DD52" s="2654"/>
      <c r="DE52" s="2655"/>
      <c r="DF52" s="367"/>
      <c r="DG52" s="303"/>
      <c r="DI52" s="500"/>
      <c r="DJ52" s="500" t="str">
        <f>IF(T52="","",T52)</f>
        <v>Добавить группу потребителей</v>
      </c>
      <c r="DK52" s="500"/>
      <c r="DL52" s="500"/>
      <c r="DM52" s="1155">
        <v>11</v>
      </c>
    </row>
    <row customHeight="1" ht="14.699999999999998">
      <c r="A53" s="1363" t="s">
        <v>167</v>
      </c>
      <c r="B53" s="1363" t="s">
        <v>168</v>
      </c>
      <c r="C53" s="1363" t="s">
        <v>169</v>
      </c>
      <c r="D53" s="1363" t="s">
        <v>170</v>
      </c>
      <c r="E53" s="2259"/>
      <c r="F53" s="2259"/>
      <c r="G53" s="2259"/>
      <c r="H53" s="2258"/>
      <c r="I53" s="1363"/>
      <c r="J53" s="1363"/>
      <c r="K53" s="1363"/>
      <c r="L53" s="1364"/>
      <c r="M53" s="1365"/>
      <c r="N53" s="1365"/>
      <c r="O53" s="537"/>
      <c r="P53" s="360"/>
      <c r="Q53" s="375"/>
      <c r="R53" s="355"/>
      <c r="S53" s="1278"/>
      <c r="T53" s="365" t="s">
        <v>450</v>
      </c>
      <c r="U53" s="367"/>
      <c r="V53" s="367"/>
      <c r="W53" s="367"/>
      <c r="X53" s="367"/>
      <c r="Y53" s="367"/>
      <c r="Z53" s="367"/>
      <c r="AA53" s="367"/>
      <c r="AB53" s="367"/>
      <c r="AC53" s="366"/>
      <c r="AD53" s="367"/>
      <c r="AE53" s="367"/>
      <c r="AF53" s="367"/>
      <c r="AG53" s="367"/>
      <c r="AH53" s="367"/>
      <c r="AI53" s="367"/>
      <c r="AJ53" s="367"/>
      <c r="AK53" s="366"/>
      <c r="AL53" s="2654"/>
      <c r="AM53" s="2654"/>
      <c r="AN53" s="2654"/>
      <c r="AO53" s="2654"/>
      <c r="AP53" s="2654"/>
      <c r="AQ53" s="2654"/>
      <c r="AR53" s="2654"/>
      <c r="AS53" s="2655"/>
      <c r="AT53" s="2654"/>
      <c r="AU53" s="2654"/>
      <c r="AV53" s="2654"/>
      <c r="AW53" s="2654"/>
      <c r="AX53" s="2654"/>
      <c r="AY53" s="2654"/>
      <c r="AZ53" s="2654"/>
      <c r="BA53" s="2655"/>
      <c r="BB53" s="2654"/>
      <c r="BC53" s="2654"/>
      <c r="BD53" s="2654"/>
      <c r="BE53" s="2654"/>
      <c r="BF53" s="2654"/>
      <c r="BG53" s="2654"/>
      <c r="BH53" s="2654"/>
      <c r="BI53" s="2655"/>
      <c r="BJ53" s="2654"/>
      <c r="BK53" s="2654"/>
      <c r="BL53" s="2654"/>
      <c r="BM53" s="2654"/>
      <c r="BN53" s="2654"/>
      <c r="BO53" s="2654"/>
      <c r="BP53" s="2654"/>
      <c r="BQ53" s="2655"/>
      <c r="BR53" s="2654"/>
      <c r="BS53" s="2654"/>
      <c r="BT53" s="2654"/>
      <c r="BU53" s="2654"/>
      <c r="BV53" s="2654"/>
      <c r="BW53" s="2654"/>
      <c r="BX53" s="2654"/>
      <c r="BY53" s="2655"/>
      <c r="BZ53" s="2654"/>
      <c r="CA53" s="2654"/>
      <c r="CB53" s="2654"/>
      <c r="CC53" s="2654"/>
      <c r="CD53" s="2654"/>
      <c r="CE53" s="2654"/>
      <c r="CF53" s="2654"/>
      <c r="CG53" s="2655"/>
      <c r="CH53" s="2654"/>
      <c r="CI53" s="2654"/>
      <c r="CJ53" s="2654"/>
      <c r="CK53" s="2654"/>
      <c r="CL53" s="2654"/>
      <c r="CM53" s="2654"/>
      <c r="CN53" s="2654"/>
      <c r="CO53" s="2655"/>
      <c r="CP53" s="2654"/>
      <c r="CQ53" s="2654"/>
      <c r="CR53" s="2654"/>
      <c r="CS53" s="2654"/>
      <c r="CT53" s="2654"/>
      <c r="CU53" s="2654"/>
      <c r="CV53" s="2654"/>
      <c r="CW53" s="2655"/>
      <c r="CX53" s="2654"/>
      <c r="CY53" s="2654"/>
      <c r="CZ53" s="2654"/>
      <c r="DA53" s="2654"/>
      <c r="DB53" s="2654"/>
      <c r="DC53" s="2654"/>
      <c r="DD53" s="2654"/>
      <c r="DE53" s="2655"/>
      <c r="DF53" s="367"/>
      <c r="DG53" s="303"/>
      <c r="DI53" s="500"/>
      <c r="DJ53" s="500" t="str">
        <f>IF(T53="","",T53)</f>
        <v>Добавить схему подключения</v>
      </c>
      <c r="DK53" s="500"/>
      <c r="DL53" s="500"/>
      <c r="DM53" s="1155">
        <v>14</v>
      </c>
    </row>
    <row s="1642" customFormat="1" customHeight="1" ht="1.05">
      <c r="A54" s="1343" t="s">
        <v>167</v>
      </c>
      <c r="B54" s="1343" t="s">
        <v>168</v>
      </c>
      <c r="C54" s="1343" t="s">
        <v>169</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167</v>
      </c>
      <c r="B55" s="1343" t="s">
        <v>168</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167</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850" customFormat="1" customHeight="1" ht="21">
      <c r="A57" s="1363" t="s">
        <v>176</v>
      </c>
      <c r="B57" s="1363"/>
      <c r="C57" s="1363"/>
      <c r="D57" s="1363"/>
      <c r="E57" s="2258" t="s">
        <v>113</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126</v>
      </c>
      <c r="U57" s="300"/>
      <c r="V57" s="2242"/>
      <c r="W57" s="2243"/>
      <c r="X57" s="2243"/>
      <c r="Y57" s="2243"/>
      <c r="Z57" s="2243"/>
      <c r="AA57" s="2243"/>
      <c r="AB57" s="2243"/>
      <c r="AC57" s="2244"/>
      <c r="AD57" s="2242" t="str">
        <f>INDEX(PT_DIFFERENTIATION_NTAR,MATCH(A57,PT_DIFFERENTIATION_NTAR_ID,0))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AE57" s="2243"/>
      <c r="AF57" s="2243"/>
      <c r="AG57" s="2243"/>
      <c r="AH57" s="2243"/>
      <c r="AI57" s="2243"/>
      <c r="AJ57" s="2243"/>
      <c r="AK57" s="2243"/>
      <c r="AL57" s="2242"/>
      <c r="AM57" s="2243"/>
      <c r="AN57" s="2243"/>
      <c r="AO57" s="2243"/>
      <c r="AP57" s="2243"/>
      <c r="AQ57" s="2243"/>
      <c r="AR57" s="2243"/>
      <c r="AS57" s="2244"/>
      <c r="AT57" s="2242"/>
      <c r="AU57" s="2243"/>
      <c r="AV57" s="2243"/>
      <c r="AW57" s="2243"/>
      <c r="AX57" s="2243"/>
      <c r="AY57" s="2243"/>
      <c r="AZ57" s="2243"/>
      <c r="BA57" s="2244"/>
      <c r="BB57" s="2242"/>
      <c r="BC57" s="2243"/>
      <c r="BD57" s="2243"/>
      <c r="BE57" s="2243"/>
      <c r="BF57" s="2243"/>
      <c r="BG57" s="2243"/>
      <c r="BH57" s="2243"/>
      <c r="BI57" s="2244"/>
      <c r="BJ57" s="2242"/>
      <c r="BK57" s="2243"/>
      <c r="BL57" s="2243"/>
      <c r="BM57" s="2243"/>
      <c r="BN57" s="2243"/>
      <c r="BO57" s="2243"/>
      <c r="BP57" s="2243"/>
      <c r="BQ57" s="2244"/>
      <c r="BR57" s="2242"/>
      <c r="BS57" s="2243"/>
      <c r="BT57" s="2243"/>
      <c r="BU57" s="2243"/>
      <c r="BV57" s="2243"/>
      <c r="BW57" s="2243"/>
      <c r="BX57" s="2243"/>
      <c r="BY57" s="2244"/>
      <c r="BZ57" s="2242"/>
      <c r="CA57" s="2243"/>
      <c r="CB57" s="2243"/>
      <c r="CC57" s="2243"/>
      <c r="CD57" s="2243"/>
      <c r="CE57" s="2243"/>
      <c r="CF57" s="2243"/>
      <c r="CG57" s="2244"/>
      <c r="CH57" s="2242"/>
      <c r="CI57" s="2243"/>
      <c r="CJ57" s="2243"/>
      <c r="CK57" s="2243"/>
      <c r="CL57" s="2243"/>
      <c r="CM57" s="2243"/>
      <c r="CN57" s="2243"/>
      <c r="CO57" s="2244"/>
      <c r="CP57" s="2242"/>
      <c r="CQ57" s="2243"/>
      <c r="CR57" s="2243"/>
      <c r="CS57" s="2243"/>
      <c r="CT57" s="2243"/>
      <c r="CU57" s="2243"/>
      <c r="CV57" s="2243"/>
      <c r="CW57" s="2244"/>
      <c r="CX57" s="2242"/>
      <c r="CY57" s="2243"/>
      <c r="CZ57" s="2243"/>
      <c r="DA57" s="2243"/>
      <c r="DB57" s="2243"/>
      <c r="DC57" s="2243"/>
      <c r="DD57" s="2243"/>
      <c r="DE57" s="2244"/>
      <c r="DF57" s="2244"/>
      <c r="DG57" s="1258" t="s">
        <v>433</v>
      </c>
      <c r="DH57" s="1642"/>
      <c r="DI57" s="1624"/>
      <c r="DJ57" s="1624" t="str">
        <f>IF(T57="","",T57)</f>
        <v>Наименование тарифа</v>
      </c>
      <c r="DK57" s="1624"/>
      <c r="DL57" s="1624"/>
      <c r="DM57" s="1635">
        <v>0</v>
      </c>
    </row>
    <row s="1850" customFormat="1" customHeight="1" ht="21">
      <c r="A58" s="1363"/>
      <c r="B58" s="1363" t="s">
        <v>177</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434</v>
      </c>
      <c r="U58" s="300"/>
      <c r="V58" s="2242"/>
      <c r="W58" s="2243"/>
      <c r="X58" s="2243"/>
      <c r="Y58" s="2243"/>
      <c r="Z58" s="2243"/>
      <c r="AA58" s="2243"/>
      <c r="AB58" s="2243"/>
      <c r="AC58" s="2244"/>
      <c r="AD58" s="2242" t="str">
        <f>INDEX(PT_DIFFERENTIATION_TER,MATCH(B58,PT_DIFFERENTIATION_TER_ID,0))</f>
        <v>Территория 1</v>
      </c>
      <c r="AE58" s="2243"/>
      <c r="AF58" s="2243"/>
      <c r="AG58" s="2243"/>
      <c r="AH58" s="2243"/>
      <c r="AI58" s="2243"/>
      <c r="AJ58" s="2243"/>
      <c r="AK58" s="2243"/>
      <c r="AL58" s="2242"/>
      <c r="AM58" s="2243"/>
      <c r="AN58" s="2243"/>
      <c r="AO58" s="2243"/>
      <c r="AP58" s="2243"/>
      <c r="AQ58" s="2243"/>
      <c r="AR58" s="2243"/>
      <c r="AS58" s="2244"/>
      <c r="AT58" s="2242"/>
      <c r="AU58" s="2243"/>
      <c r="AV58" s="2243"/>
      <c r="AW58" s="2243"/>
      <c r="AX58" s="2243"/>
      <c r="AY58" s="2243"/>
      <c r="AZ58" s="2243"/>
      <c r="BA58" s="2244"/>
      <c r="BB58" s="2242"/>
      <c r="BC58" s="2243"/>
      <c r="BD58" s="2243"/>
      <c r="BE58" s="2243"/>
      <c r="BF58" s="2243"/>
      <c r="BG58" s="2243"/>
      <c r="BH58" s="2243"/>
      <c r="BI58" s="2244"/>
      <c r="BJ58" s="2242"/>
      <c r="BK58" s="2243"/>
      <c r="BL58" s="2243"/>
      <c r="BM58" s="2243"/>
      <c r="BN58" s="2243"/>
      <c r="BO58" s="2243"/>
      <c r="BP58" s="2243"/>
      <c r="BQ58" s="2244"/>
      <c r="BR58" s="2242"/>
      <c r="BS58" s="2243"/>
      <c r="BT58" s="2243"/>
      <c r="BU58" s="2243"/>
      <c r="BV58" s="2243"/>
      <c r="BW58" s="2243"/>
      <c r="BX58" s="2243"/>
      <c r="BY58" s="2244"/>
      <c r="BZ58" s="2242"/>
      <c r="CA58" s="2243"/>
      <c r="CB58" s="2243"/>
      <c r="CC58" s="2243"/>
      <c r="CD58" s="2243"/>
      <c r="CE58" s="2243"/>
      <c r="CF58" s="2243"/>
      <c r="CG58" s="2244"/>
      <c r="CH58" s="2242"/>
      <c r="CI58" s="2243"/>
      <c r="CJ58" s="2243"/>
      <c r="CK58" s="2243"/>
      <c r="CL58" s="2243"/>
      <c r="CM58" s="2243"/>
      <c r="CN58" s="2243"/>
      <c r="CO58" s="2244"/>
      <c r="CP58" s="2242"/>
      <c r="CQ58" s="2243"/>
      <c r="CR58" s="2243"/>
      <c r="CS58" s="2243"/>
      <c r="CT58" s="2243"/>
      <c r="CU58" s="2243"/>
      <c r="CV58" s="2243"/>
      <c r="CW58" s="2244"/>
      <c r="CX58" s="2242"/>
      <c r="CY58" s="2243"/>
      <c r="CZ58" s="2243"/>
      <c r="DA58" s="2243"/>
      <c r="DB58" s="2243"/>
      <c r="DC58" s="2243"/>
      <c r="DD58" s="2243"/>
      <c r="DE58" s="2244"/>
      <c r="DF58" s="2244"/>
      <c r="DG58" s="1258" t="s">
        <v>435</v>
      </c>
      <c r="DH58" s="1642"/>
      <c r="DI58" s="1624"/>
      <c r="DJ58" s="1624" t="str">
        <f>IF(T58="","",T58)</f>
        <v>Территория действия тарифа</v>
      </c>
      <c r="DK58" s="1624"/>
      <c r="DL58" s="1624"/>
      <c r="DM58" s="1635">
        <v>0</v>
      </c>
    </row>
    <row s="1850" customFormat="1" customHeight="1" ht="23.25">
      <c r="A59" s="1363"/>
      <c r="B59" s="1363"/>
      <c r="C59" s="1363" t="s">
        <v>178</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436</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2"/>
      <c r="AU59" s="2243"/>
      <c r="AV59" s="2243"/>
      <c r="AW59" s="2243"/>
      <c r="AX59" s="2243"/>
      <c r="AY59" s="2243"/>
      <c r="AZ59" s="2243"/>
      <c r="BA59" s="2244"/>
      <c r="BB59" s="2242"/>
      <c r="BC59" s="2243"/>
      <c r="BD59" s="2243"/>
      <c r="BE59" s="2243"/>
      <c r="BF59" s="2243"/>
      <c r="BG59" s="2243"/>
      <c r="BH59" s="2243"/>
      <c r="BI59" s="2244"/>
      <c r="BJ59" s="2242"/>
      <c r="BK59" s="2243"/>
      <c r="BL59" s="2243"/>
      <c r="BM59" s="2243"/>
      <c r="BN59" s="2243"/>
      <c r="BO59" s="2243"/>
      <c r="BP59" s="2243"/>
      <c r="BQ59" s="2244"/>
      <c r="BR59" s="2242"/>
      <c r="BS59" s="2243"/>
      <c r="BT59" s="2243"/>
      <c r="BU59" s="2243"/>
      <c r="BV59" s="2243"/>
      <c r="BW59" s="2243"/>
      <c r="BX59" s="2243"/>
      <c r="BY59" s="2244"/>
      <c r="BZ59" s="2242"/>
      <c r="CA59" s="2243"/>
      <c r="CB59" s="2243"/>
      <c r="CC59" s="2243"/>
      <c r="CD59" s="2243"/>
      <c r="CE59" s="2243"/>
      <c r="CF59" s="2243"/>
      <c r="CG59" s="2244"/>
      <c r="CH59" s="2242"/>
      <c r="CI59" s="2243"/>
      <c r="CJ59" s="2243"/>
      <c r="CK59" s="2243"/>
      <c r="CL59" s="2243"/>
      <c r="CM59" s="2243"/>
      <c r="CN59" s="2243"/>
      <c r="CO59" s="2244"/>
      <c r="CP59" s="2242"/>
      <c r="CQ59" s="2243"/>
      <c r="CR59" s="2243"/>
      <c r="CS59" s="2243"/>
      <c r="CT59" s="2243"/>
      <c r="CU59" s="2243"/>
      <c r="CV59" s="2243"/>
      <c r="CW59" s="2244"/>
      <c r="CX59" s="2242"/>
      <c r="CY59" s="2243"/>
      <c r="CZ59" s="2243"/>
      <c r="DA59" s="2243"/>
      <c r="DB59" s="2243"/>
      <c r="DC59" s="2243"/>
      <c r="DD59" s="2243"/>
      <c r="DE59" s="2244"/>
      <c r="DF59" s="2244"/>
      <c r="DG59" s="1258" t="s">
        <v>437</v>
      </c>
      <c r="DH59" s="1642"/>
      <c r="DI59" s="1624"/>
      <c r="DJ59" s="1624" t="str">
        <f>IF(T59="","",T59)</f>
        <v>Наименование системы теплоснабжения </v>
      </c>
      <c r="DK59" s="1624"/>
      <c r="DL59" s="1624"/>
      <c r="DM59" s="1635">
        <v>0</v>
      </c>
    </row>
    <row s="1850" customFormat="1" customHeight="1" ht="21">
      <c r="A60" s="1363"/>
      <c r="B60" s="1363"/>
      <c r="C60" s="1363"/>
      <c r="D60" s="1363" t="s">
        <v>179</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438</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2"/>
      <c r="AU60" s="2243"/>
      <c r="AV60" s="2243"/>
      <c r="AW60" s="2243"/>
      <c r="AX60" s="2243"/>
      <c r="AY60" s="2243"/>
      <c r="AZ60" s="2243"/>
      <c r="BA60" s="2244"/>
      <c r="BB60" s="2242"/>
      <c r="BC60" s="2243"/>
      <c r="BD60" s="2243"/>
      <c r="BE60" s="2243"/>
      <c r="BF60" s="2243"/>
      <c r="BG60" s="2243"/>
      <c r="BH60" s="2243"/>
      <c r="BI60" s="2244"/>
      <c r="BJ60" s="2242"/>
      <c r="BK60" s="2243"/>
      <c r="BL60" s="2243"/>
      <c r="BM60" s="2243"/>
      <c r="BN60" s="2243"/>
      <c r="BO60" s="2243"/>
      <c r="BP60" s="2243"/>
      <c r="BQ60" s="2244"/>
      <c r="BR60" s="2242"/>
      <c r="BS60" s="2243"/>
      <c r="BT60" s="2243"/>
      <c r="BU60" s="2243"/>
      <c r="BV60" s="2243"/>
      <c r="BW60" s="2243"/>
      <c r="BX60" s="2243"/>
      <c r="BY60" s="2244"/>
      <c r="BZ60" s="2242"/>
      <c r="CA60" s="2243"/>
      <c r="CB60" s="2243"/>
      <c r="CC60" s="2243"/>
      <c r="CD60" s="2243"/>
      <c r="CE60" s="2243"/>
      <c r="CF60" s="2243"/>
      <c r="CG60" s="2244"/>
      <c r="CH60" s="2242"/>
      <c r="CI60" s="2243"/>
      <c r="CJ60" s="2243"/>
      <c r="CK60" s="2243"/>
      <c r="CL60" s="2243"/>
      <c r="CM60" s="2243"/>
      <c r="CN60" s="2243"/>
      <c r="CO60" s="2244"/>
      <c r="CP60" s="2242"/>
      <c r="CQ60" s="2243"/>
      <c r="CR60" s="2243"/>
      <c r="CS60" s="2243"/>
      <c r="CT60" s="2243"/>
      <c r="CU60" s="2243"/>
      <c r="CV60" s="2243"/>
      <c r="CW60" s="2244"/>
      <c r="CX60" s="2242"/>
      <c r="CY60" s="2243"/>
      <c r="CZ60" s="2243"/>
      <c r="DA60" s="2243"/>
      <c r="DB60" s="2243"/>
      <c r="DC60" s="2243"/>
      <c r="DD60" s="2243"/>
      <c r="DE60" s="2244"/>
      <c r="DF60" s="2244"/>
      <c r="DG60" s="1258" t="s">
        <v>439</v>
      </c>
      <c r="DH60" s="1642"/>
      <c r="DI60" s="1624"/>
      <c r="DJ60" s="1624" t="str">
        <f>IF(T60="","",T60)</f>
        <v>Источник тепловой энергии  </v>
      </c>
      <c r="DK60" s="1624"/>
      <c r="DL60" s="1624"/>
      <c r="DM60" s="1635">
        <v>0</v>
      </c>
    </row>
    <row s="1850" customFormat="1" customHeight="1" ht="47.25">
      <c r="A61" s="1363"/>
      <c r="B61" s="1363"/>
      <c r="C61" s="1363"/>
      <c r="D61" s="1363"/>
      <c r="E61" s="2259">
        <v>1</v>
      </c>
      <c r="F61" s="2259"/>
      <c r="G61" s="2259"/>
      <c r="H61" s="2259"/>
      <c r="I61" s="2256" t="str">
        <f>S60&amp;".1"</f>
        <v>2.1.1.1.1</v>
      </c>
      <c r="J61" s="1363"/>
      <c r="K61" s="1363"/>
      <c r="L61" s="1369" t="s">
        <v>440</v>
      </c>
      <c r="M61" s="1366"/>
      <c r="N61" s="1776"/>
      <c r="O61" s="1776"/>
      <c r="P61" s="2374">
        <v>1</v>
      </c>
      <c r="Q61" s="2374"/>
      <c r="R61" s="356"/>
      <c r="S61" s="2273" t="str">
        <f>$I61</f>
        <v>2.1.1.1.1</v>
      </c>
      <c r="T61" s="285" t="s">
        <v>441</v>
      </c>
      <c r="U61" s="300"/>
      <c r="V61" s="2245"/>
      <c r="W61" s="2246"/>
      <c r="X61" s="2246"/>
      <c r="Y61" s="2246"/>
      <c r="Z61" s="2246"/>
      <c r="AA61" s="2246"/>
      <c r="AB61" s="2246"/>
      <c r="AC61" s="2247"/>
      <c r="AD61" s="2245" t="s">
        <v>483</v>
      </c>
      <c r="AE61" s="2246"/>
      <c r="AF61" s="2246"/>
      <c r="AG61" s="2246"/>
      <c r="AH61" s="2246"/>
      <c r="AI61" s="2246"/>
      <c r="AJ61" s="2246"/>
      <c r="AK61" s="2246"/>
      <c r="AL61" s="2245"/>
      <c r="AM61" s="2246"/>
      <c r="AN61" s="2246"/>
      <c r="AO61" s="2246"/>
      <c r="AP61" s="2246"/>
      <c r="AQ61" s="2246"/>
      <c r="AR61" s="2246"/>
      <c r="AS61" s="2247"/>
      <c r="AT61" s="2245"/>
      <c r="AU61" s="2246"/>
      <c r="AV61" s="2246"/>
      <c r="AW61" s="2246"/>
      <c r="AX61" s="2246"/>
      <c r="AY61" s="2246"/>
      <c r="AZ61" s="2246"/>
      <c r="BA61" s="2247"/>
      <c r="BB61" s="2245"/>
      <c r="BC61" s="2246"/>
      <c r="BD61" s="2246"/>
      <c r="BE61" s="2246"/>
      <c r="BF61" s="2246"/>
      <c r="BG61" s="2246"/>
      <c r="BH61" s="2246"/>
      <c r="BI61" s="2247"/>
      <c r="BJ61" s="2245"/>
      <c r="BK61" s="2246"/>
      <c r="BL61" s="2246"/>
      <c r="BM61" s="2246"/>
      <c r="BN61" s="2246"/>
      <c r="BO61" s="2246"/>
      <c r="BP61" s="2246"/>
      <c r="BQ61" s="2247"/>
      <c r="BR61" s="2245"/>
      <c r="BS61" s="2246"/>
      <c r="BT61" s="2246"/>
      <c r="BU61" s="2246"/>
      <c r="BV61" s="2246"/>
      <c r="BW61" s="2246"/>
      <c r="BX61" s="2246"/>
      <c r="BY61" s="2247"/>
      <c r="BZ61" s="2245"/>
      <c r="CA61" s="2246"/>
      <c r="CB61" s="2246"/>
      <c r="CC61" s="2246"/>
      <c r="CD61" s="2246"/>
      <c r="CE61" s="2246"/>
      <c r="CF61" s="2246"/>
      <c r="CG61" s="2247"/>
      <c r="CH61" s="2245"/>
      <c r="CI61" s="2246"/>
      <c r="CJ61" s="2246"/>
      <c r="CK61" s="2246"/>
      <c r="CL61" s="2246"/>
      <c r="CM61" s="2246"/>
      <c r="CN61" s="2246"/>
      <c r="CO61" s="2247"/>
      <c r="CP61" s="2245"/>
      <c r="CQ61" s="2246"/>
      <c r="CR61" s="2246"/>
      <c r="CS61" s="2246"/>
      <c r="CT61" s="2246"/>
      <c r="CU61" s="2246"/>
      <c r="CV61" s="2246"/>
      <c r="CW61" s="2247"/>
      <c r="CX61" s="2245"/>
      <c r="CY61" s="2246"/>
      <c r="CZ61" s="2246"/>
      <c r="DA61" s="2246"/>
      <c r="DB61" s="2246"/>
      <c r="DC61" s="2246"/>
      <c r="DD61" s="2246"/>
      <c r="DE61" s="2247"/>
      <c r="DF61" s="2247"/>
      <c r="DG61" s="1258" t="s">
        <v>442</v>
      </c>
      <c r="DH61" s="1642"/>
      <c r="DI61" s="1624"/>
      <c r="DJ61" s="1624" t="str">
        <f>IF(T61="","",T61)</f>
        <v>Схема подключения теплопотребляющей установки к коллектору источника тепловой энергии</v>
      </c>
      <c r="DK61" s="1624"/>
      <c r="DL61" s="1624"/>
      <c r="DM61" s="1635">
        <v>0</v>
      </c>
    </row>
    <row s="1850" customFormat="1" customHeight="1" ht="21">
      <c r="A62" s="1363"/>
      <c r="B62" s="1363"/>
      <c r="C62" s="1363"/>
      <c r="D62" s="1363"/>
      <c r="E62" s="2259">
        <v>1</v>
      </c>
      <c r="F62" s="2259"/>
      <c r="G62" s="2259"/>
      <c r="H62" s="2259"/>
      <c r="I62" s="2286"/>
      <c r="J62" s="2256" t="str">
        <f>I61&amp;".1"</f>
        <v>2.1.1.1.1.1</v>
      </c>
      <c r="K62" s="1363"/>
      <c r="L62" s="1369" t="s">
        <v>443</v>
      </c>
      <c r="M62" s="1366"/>
      <c r="N62" s="1366"/>
      <c r="O62" s="1776"/>
      <c r="P62" s="2374"/>
      <c r="Q62" s="2374">
        <v>1</v>
      </c>
      <c r="R62" s="357"/>
      <c r="S62" s="2273" t="str">
        <f>$J62</f>
        <v>2.1.1.1.1.1</v>
      </c>
      <c r="T62" s="286" t="s">
        <v>444</v>
      </c>
      <c r="U62" s="300"/>
      <c r="V62" s="2245"/>
      <c r="W62" s="2246"/>
      <c r="X62" s="2246"/>
      <c r="Y62" s="2246"/>
      <c r="Z62" s="2246"/>
      <c r="AA62" s="2246"/>
      <c r="AB62" s="2246"/>
      <c r="AC62" s="2247"/>
      <c r="AD62" s="2245" t="s">
        <v>486</v>
      </c>
      <c r="AE62" s="2246"/>
      <c r="AF62" s="2246"/>
      <c r="AG62" s="2246"/>
      <c r="AH62" s="2246"/>
      <c r="AI62" s="2246"/>
      <c r="AJ62" s="2246"/>
      <c r="AK62" s="2246"/>
      <c r="AL62" s="2245"/>
      <c r="AM62" s="2246"/>
      <c r="AN62" s="2246"/>
      <c r="AO62" s="2246"/>
      <c r="AP62" s="2246"/>
      <c r="AQ62" s="2246"/>
      <c r="AR62" s="2246"/>
      <c r="AS62" s="2247"/>
      <c r="AT62" s="2245"/>
      <c r="AU62" s="2246"/>
      <c r="AV62" s="2246"/>
      <c r="AW62" s="2246"/>
      <c r="AX62" s="2246"/>
      <c r="AY62" s="2246"/>
      <c r="AZ62" s="2246"/>
      <c r="BA62" s="2247"/>
      <c r="BB62" s="2245"/>
      <c r="BC62" s="2246"/>
      <c r="BD62" s="2246"/>
      <c r="BE62" s="2246"/>
      <c r="BF62" s="2246"/>
      <c r="BG62" s="2246"/>
      <c r="BH62" s="2246"/>
      <c r="BI62" s="2247"/>
      <c r="BJ62" s="2245"/>
      <c r="BK62" s="2246"/>
      <c r="BL62" s="2246"/>
      <c r="BM62" s="2246"/>
      <c r="BN62" s="2246"/>
      <c r="BO62" s="2246"/>
      <c r="BP62" s="2246"/>
      <c r="BQ62" s="2247"/>
      <c r="BR62" s="2245"/>
      <c r="BS62" s="2246"/>
      <c r="BT62" s="2246"/>
      <c r="BU62" s="2246"/>
      <c r="BV62" s="2246"/>
      <c r="BW62" s="2246"/>
      <c r="BX62" s="2246"/>
      <c r="BY62" s="2247"/>
      <c r="BZ62" s="2245"/>
      <c r="CA62" s="2246"/>
      <c r="CB62" s="2246"/>
      <c r="CC62" s="2246"/>
      <c r="CD62" s="2246"/>
      <c r="CE62" s="2246"/>
      <c r="CF62" s="2246"/>
      <c r="CG62" s="2247"/>
      <c r="CH62" s="2245"/>
      <c r="CI62" s="2246"/>
      <c r="CJ62" s="2246"/>
      <c r="CK62" s="2246"/>
      <c r="CL62" s="2246"/>
      <c r="CM62" s="2246"/>
      <c r="CN62" s="2246"/>
      <c r="CO62" s="2247"/>
      <c r="CP62" s="2245"/>
      <c r="CQ62" s="2246"/>
      <c r="CR62" s="2246"/>
      <c r="CS62" s="2246"/>
      <c r="CT62" s="2246"/>
      <c r="CU62" s="2246"/>
      <c r="CV62" s="2246"/>
      <c r="CW62" s="2247"/>
      <c r="CX62" s="2245"/>
      <c r="CY62" s="2246"/>
      <c r="CZ62" s="2246"/>
      <c r="DA62" s="2246"/>
      <c r="DB62" s="2246"/>
      <c r="DC62" s="2246"/>
      <c r="DD62" s="2246"/>
      <c r="DE62" s="2247"/>
      <c r="DF62" s="2247"/>
      <c r="DG62" s="1258" t="s">
        <v>445</v>
      </c>
      <c r="DH62" s="1642"/>
      <c r="DI62" s="1624"/>
      <c r="DJ62" s="1624" t="str">
        <f>IF(T62="","",T62)</f>
        <v>Группа потребителей</v>
      </c>
      <c r="DK62" s="1624"/>
      <c r="DL62" s="1624"/>
      <c r="DM62" s="1635">
        <v>0</v>
      </c>
    </row>
    <row s="1850" customFormat="1" customHeight="1" ht="21">
      <c r="A63" s="1363"/>
      <c r="B63" s="1363"/>
      <c r="C63" s="1363"/>
      <c r="D63" s="1363"/>
      <c r="E63" s="2259">
        <v>1</v>
      </c>
      <c r="F63" s="2259"/>
      <c r="G63" s="2259"/>
      <c r="H63" s="2259"/>
      <c r="I63" s="2286"/>
      <c r="J63" s="2286"/>
      <c r="K63" s="2256" t="str">
        <f>J62&amp;".1"</f>
        <v>2.1.1.1.1.1.1</v>
      </c>
      <c r="L63" s="1369" t="s">
        <v>446</v>
      </c>
      <c r="M63" s="1366"/>
      <c r="N63" s="1366"/>
      <c r="O63" s="1366"/>
      <c r="P63" s="2374"/>
      <c r="Q63" s="2374"/>
      <c r="R63" s="357">
        <v>1</v>
      </c>
      <c r="S63" s="2273" t="str">
        <f>$K63</f>
        <v>2.1.1.1.1.1.1</v>
      </c>
      <c r="T63" s="1347" t="s">
        <v>485</v>
      </c>
      <c r="U63" s="300"/>
      <c r="V63" s="751"/>
      <c r="W63" s="325"/>
      <c r="X63" s="751"/>
      <c r="Y63" s="1257"/>
      <c r="Z63" s="2602"/>
      <c r="AA63" s="2107" t="s">
        <v>63</v>
      </c>
      <c r="AB63" s="2602"/>
      <c r="AC63" s="2107" t="s">
        <v>63</v>
      </c>
      <c r="AD63" s="751">
        <v>1665.34</v>
      </c>
      <c r="AE63" s="325"/>
      <c r="AF63" s="751"/>
      <c r="AG63" s="1257"/>
      <c r="AH63" s="2602">
        <v>46023</v>
      </c>
      <c r="AI63" s="2107" t="s">
        <v>63</v>
      </c>
      <c r="AJ63" s="2602">
        <v>46295</v>
      </c>
      <c r="AK63" s="2107" t="s">
        <v>63</v>
      </c>
      <c r="AL63" s="751">
        <v>1848.53</v>
      </c>
      <c r="AM63" s="325"/>
      <c r="AN63" s="751"/>
      <c r="AO63" s="1257"/>
      <c r="AP63" s="2602">
        <v>46296</v>
      </c>
      <c r="AQ63" s="2107" t="s">
        <v>63</v>
      </c>
      <c r="AR63" s="2602">
        <v>46387</v>
      </c>
      <c r="AS63" s="2107" t="s">
        <v>63</v>
      </c>
      <c r="AT63" s="751">
        <v>1848.53</v>
      </c>
      <c r="AU63" s="325"/>
      <c r="AV63" s="751"/>
      <c r="AW63" s="1257"/>
      <c r="AX63" s="2602">
        <v>46388</v>
      </c>
      <c r="AY63" s="2107" t="s">
        <v>63</v>
      </c>
      <c r="AZ63" s="2602">
        <v>46568</v>
      </c>
      <c r="BA63" s="2107" t="s">
        <v>63</v>
      </c>
      <c r="BB63" s="751">
        <v>2009.35</v>
      </c>
      <c r="BC63" s="325"/>
      <c r="BD63" s="751"/>
      <c r="BE63" s="1257"/>
      <c r="BF63" s="2602">
        <v>46569</v>
      </c>
      <c r="BG63" s="2107" t="s">
        <v>63</v>
      </c>
      <c r="BH63" s="2602">
        <v>46752</v>
      </c>
      <c r="BI63" s="2107" t="s">
        <v>63</v>
      </c>
      <c r="BJ63" s="751">
        <v>2009.35</v>
      </c>
      <c r="BK63" s="325"/>
      <c r="BL63" s="751"/>
      <c r="BM63" s="1257"/>
      <c r="BN63" s="2602">
        <v>46753</v>
      </c>
      <c r="BO63" s="2107" t="s">
        <v>63</v>
      </c>
      <c r="BP63" s="2602">
        <v>46934</v>
      </c>
      <c r="BQ63" s="2107" t="s">
        <v>63</v>
      </c>
      <c r="BR63" s="751">
        <v>2152.01</v>
      </c>
      <c r="BS63" s="325"/>
      <c r="BT63" s="751"/>
      <c r="BU63" s="1257"/>
      <c r="BV63" s="2602">
        <v>46935</v>
      </c>
      <c r="BW63" s="2107" t="s">
        <v>63</v>
      </c>
      <c r="BX63" s="2602">
        <v>47118</v>
      </c>
      <c r="BY63" s="2107" t="s">
        <v>63</v>
      </c>
      <c r="BZ63" s="751">
        <v>2152.01</v>
      </c>
      <c r="CA63" s="325"/>
      <c r="CB63" s="751"/>
      <c r="CC63" s="1257"/>
      <c r="CD63" s="2602">
        <v>47119</v>
      </c>
      <c r="CE63" s="2107" t="s">
        <v>63</v>
      </c>
      <c r="CF63" s="2602">
        <v>47299</v>
      </c>
      <c r="CG63" s="2107" t="s">
        <v>63</v>
      </c>
      <c r="CH63" s="751">
        <v>2304.8</v>
      </c>
      <c r="CI63" s="325"/>
      <c r="CJ63" s="751"/>
      <c r="CK63" s="1257"/>
      <c r="CL63" s="2602">
        <v>47300</v>
      </c>
      <c r="CM63" s="2107" t="s">
        <v>63</v>
      </c>
      <c r="CN63" s="2602">
        <v>47483</v>
      </c>
      <c r="CO63" s="2107" t="s">
        <v>63</v>
      </c>
      <c r="CP63" s="751">
        <v>2304.8</v>
      </c>
      <c r="CQ63" s="325"/>
      <c r="CR63" s="751"/>
      <c r="CS63" s="1257"/>
      <c r="CT63" s="2602">
        <v>47484</v>
      </c>
      <c r="CU63" s="2107" t="s">
        <v>63</v>
      </c>
      <c r="CV63" s="2602">
        <v>47664</v>
      </c>
      <c r="CW63" s="2107" t="s">
        <v>63</v>
      </c>
      <c r="CX63" s="751">
        <v>2468.44</v>
      </c>
      <c r="CY63" s="325"/>
      <c r="CZ63" s="751"/>
      <c r="DA63" s="1257"/>
      <c r="DB63" s="2602">
        <v>47665</v>
      </c>
      <c r="DC63" s="2107" t="s">
        <v>63</v>
      </c>
      <c r="DD63" s="2602">
        <v>47848</v>
      </c>
      <c r="DE63" s="2107" t="s">
        <v>63</v>
      </c>
      <c r="DF63" s="325"/>
      <c r="DG63" s="2253" t="s">
        <v>447</v>
      </c>
      <c r="DH63" s="1642">
        <f>STRCHECKDATE(V64:DF64)</f>
      </c>
      <c r="DI63" s="1624"/>
      <c r="DJ63" s="1624" t="str">
        <f>IF(T63="","",T63)</f>
        <v>вода</v>
      </c>
      <c r="DK63" s="1624"/>
      <c r="DL63" s="1624"/>
      <c r="DM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46023-46295</v>
      </c>
      <c r="AH64" s="2309"/>
      <c r="AI64" s="2107"/>
      <c r="AJ64" s="2309"/>
      <c r="AK64" s="2107"/>
      <c r="AL64" s="325"/>
      <c r="AM64" s="325"/>
      <c r="AN64" s="325"/>
      <c r="AO64" s="328" t="str">
        <f>AP63&amp;"-"&amp;AR63</f>
        <v>46296-46387</v>
      </c>
      <c r="AP64" s="2309"/>
      <c r="AQ64" s="2107"/>
      <c r="AR64" s="2309"/>
      <c r="AS64" s="2107"/>
      <c r="AT64" s="325"/>
      <c r="AU64" s="325"/>
      <c r="AV64" s="325"/>
      <c r="AW64" s="328" t="str">
        <f>AX63&amp;"-"&amp;AZ63</f>
        <v>46388-46568</v>
      </c>
      <c r="AX64" s="2309"/>
      <c r="AY64" s="2107"/>
      <c r="AZ64" s="2309"/>
      <c r="BA64" s="2107"/>
      <c r="BB64" s="325"/>
      <c r="BC64" s="325"/>
      <c r="BD64" s="325"/>
      <c r="BE64" s="328" t="str">
        <f>BF63&amp;"-"&amp;BH63</f>
        <v>46569-46752</v>
      </c>
      <c r="BF64" s="2309"/>
      <c r="BG64" s="2107"/>
      <c r="BH64" s="2309"/>
      <c r="BI64" s="2107"/>
      <c r="BJ64" s="325"/>
      <c r="BK64" s="325"/>
      <c r="BL64" s="325"/>
      <c r="BM64" s="328" t="str">
        <f>BN63&amp;"-"&amp;BP63</f>
        <v>46753-46934</v>
      </c>
      <c r="BN64" s="2309"/>
      <c r="BO64" s="2107"/>
      <c r="BP64" s="2309"/>
      <c r="BQ64" s="2107"/>
      <c r="BR64" s="325"/>
      <c r="BS64" s="325"/>
      <c r="BT64" s="325"/>
      <c r="BU64" s="328" t="str">
        <f>BV63&amp;"-"&amp;BX63</f>
        <v>46935-47118</v>
      </c>
      <c r="BV64" s="2309"/>
      <c r="BW64" s="2107"/>
      <c r="BX64" s="2309"/>
      <c r="BY64" s="2107"/>
      <c r="BZ64" s="325"/>
      <c r="CA64" s="325"/>
      <c r="CB64" s="325"/>
      <c r="CC64" s="328" t="str">
        <f>CD63&amp;"-"&amp;CF63</f>
        <v>47119-47299</v>
      </c>
      <c r="CD64" s="2309"/>
      <c r="CE64" s="2107"/>
      <c r="CF64" s="2309"/>
      <c r="CG64" s="2107"/>
      <c r="CH64" s="325"/>
      <c r="CI64" s="325"/>
      <c r="CJ64" s="325"/>
      <c r="CK64" s="328" t="str">
        <f>CL63&amp;"-"&amp;CN63</f>
        <v>47300-47483</v>
      </c>
      <c r="CL64" s="2309"/>
      <c r="CM64" s="2107"/>
      <c r="CN64" s="2309"/>
      <c r="CO64" s="2107"/>
      <c r="CP64" s="325"/>
      <c r="CQ64" s="325"/>
      <c r="CR64" s="325"/>
      <c r="CS64" s="328" t="str">
        <f>CT63&amp;"-"&amp;CV63</f>
        <v>47484-47664</v>
      </c>
      <c r="CT64" s="2309"/>
      <c r="CU64" s="2107"/>
      <c r="CV64" s="2309"/>
      <c r="CW64" s="2107"/>
      <c r="CX64" s="325"/>
      <c r="CY64" s="325"/>
      <c r="CZ64" s="325"/>
      <c r="DA64" s="328" t="str">
        <f>DB63&amp;"-"&amp;DD63</f>
        <v>47665-47848</v>
      </c>
      <c r="DB64" s="2309"/>
      <c r="DC64" s="2107"/>
      <c r="DD64" s="2309"/>
      <c r="DE64" s="2107"/>
      <c r="DF64" s="325"/>
      <c r="DG64" s="2254"/>
      <c r="DH64" s="1642"/>
      <c r="DI64" s="1624"/>
      <c r="DJ64" s="1624" t="str">
        <f>IF(T64="","",T64)</f>
        <v/>
      </c>
      <c r="DK64" s="1624"/>
      <c r="DL64" s="1624"/>
      <c r="DM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56"/>
      <c r="T65" s="2657" t="s">
        <v>448</v>
      </c>
      <c r="U65" s="2658"/>
      <c r="V65" s="2658"/>
      <c r="W65" s="2658"/>
      <c r="X65" s="2658"/>
      <c r="Y65" s="2658"/>
      <c r="Z65" s="2658"/>
      <c r="AA65" s="2658"/>
      <c r="AB65" s="2658"/>
      <c r="AC65" s="2658"/>
      <c r="AD65" s="2658"/>
      <c r="AE65" s="2658"/>
      <c r="AF65" s="2658"/>
      <c r="AG65" s="2658"/>
      <c r="AH65" s="2658"/>
      <c r="AI65" s="2658"/>
      <c r="AJ65" s="2658"/>
      <c r="AK65" s="2658"/>
      <c r="AL65" s="2659"/>
      <c r="AM65" s="2659"/>
      <c r="AN65" s="2659"/>
      <c r="AO65" s="2659"/>
      <c r="AP65" s="2659"/>
      <c r="AQ65" s="2659"/>
      <c r="AR65" s="2659"/>
      <c r="AS65" s="2659"/>
      <c r="AT65" s="2659"/>
      <c r="AU65" s="2659"/>
      <c r="AV65" s="2659"/>
      <c r="AW65" s="2659"/>
      <c r="AX65" s="2659"/>
      <c r="AY65" s="2659"/>
      <c r="AZ65" s="2659"/>
      <c r="BA65" s="2659"/>
      <c r="BB65" s="2659"/>
      <c r="BC65" s="2659"/>
      <c r="BD65" s="2659"/>
      <c r="BE65" s="2659"/>
      <c r="BF65" s="2659"/>
      <c r="BG65" s="2659"/>
      <c r="BH65" s="2659"/>
      <c r="BI65" s="2659"/>
      <c r="BJ65" s="2659"/>
      <c r="BK65" s="2659"/>
      <c r="BL65" s="2659"/>
      <c r="BM65" s="2659"/>
      <c r="BN65" s="2659"/>
      <c r="BO65" s="2659"/>
      <c r="BP65" s="2659"/>
      <c r="BQ65" s="2659"/>
      <c r="BR65" s="2659"/>
      <c r="BS65" s="2659"/>
      <c r="BT65" s="2659"/>
      <c r="BU65" s="2659"/>
      <c r="BV65" s="2659"/>
      <c r="BW65" s="2659"/>
      <c r="BX65" s="2659"/>
      <c r="BY65" s="2659"/>
      <c r="BZ65" s="2659"/>
      <c r="CA65" s="2659"/>
      <c r="CB65" s="2659"/>
      <c r="CC65" s="2659"/>
      <c r="CD65" s="2659"/>
      <c r="CE65" s="2659"/>
      <c r="CF65" s="2659"/>
      <c r="CG65" s="2659"/>
      <c r="CH65" s="2659"/>
      <c r="CI65" s="2659"/>
      <c r="CJ65" s="2659"/>
      <c r="CK65" s="2659"/>
      <c r="CL65" s="2659"/>
      <c r="CM65" s="2659"/>
      <c r="CN65" s="2659"/>
      <c r="CO65" s="2659"/>
      <c r="CP65" s="2659"/>
      <c r="CQ65" s="2659"/>
      <c r="CR65" s="2659"/>
      <c r="CS65" s="2659"/>
      <c r="CT65" s="2659"/>
      <c r="CU65" s="2659"/>
      <c r="CV65" s="2659"/>
      <c r="CW65" s="2659"/>
      <c r="CX65" s="2659"/>
      <c r="CY65" s="2659"/>
      <c r="CZ65" s="2659"/>
      <c r="DA65" s="2659"/>
      <c r="DB65" s="2659"/>
      <c r="DC65" s="2659"/>
      <c r="DD65" s="2659"/>
      <c r="DE65" s="2659"/>
      <c r="DF65" s="2660"/>
      <c r="DG65" s="2255"/>
      <c r="DH65" s="1642"/>
      <c r="DI65" s="1624"/>
      <c r="DJ65" s="1624" t="str">
        <f>IF(T65="","",T65)</f>
        <v>Добавить вид теплоносителя (параметры теплоносителя)</v>
      </c>
      <c r="DK65" s="1624"/>
      <c r="DL65" s="1624"/>
      <c r="DM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656"/>
      <c r="T66" s="2661" t="s">
        <v>449</v>
      </c>
      <c r="U66" s="2658"/>
      <c r="V66" s="2658"/>
      <c r="W66" s="2658"/>
      <c r="X66" s="2658"/>
      <c r="Y66" s="2658"/>
      <c r="Z66" s="2658"/>
      <c r="AA66" s="2658"/>
      <c r="AB66" s="2658"/>
      <c r="AC66" s="2662"/>
      <c r="AD66" s="2658"/>
      <c r="AE66" s="2658"/>
      <c r="AF66" s="2658"/>
      <c r="AG66" s="2658"/>
      <c r="AH66" s="2658"/>
      <c r="AI66" s="2658"/>
      <c r="AJ66" s="2658"/>
      <c r="AK66" s="2662"/>
      <c r="AL66" s="2659"/>
      <c r="AM66" s="2659"/>
      <c r="AN66" s="2659"/>
      <c r="AO66" s="2659"/>
      <c r="AP66" s="2659"/>
      <c r="AQ66" s="2659"/>
      <c r="AR66" s="2659"/>
      <c r="AS66" s="2663"/>
      <c r="AT66" s="2659"/>
      <c r="AU66" s="2659"/>
      <c r="AV66" s="2659"/>
      <c r="AW66" s="2659"/>
      <c r="AX66" s="2659"/>
      <c r="AY66" s="2659"/>
      <c r="AZ66" s="2659"/>
      <c r="BA66" s="2663"/>
      <c r="BB66" s="2659"/>
      <c r="BC66" s="2659"/>
      <c r="BD66" s="2659"/>
      <c r="BE66" s="2659"/>
      <c r="BF66" s="2659"/>
      <c r="BG66" s="2659"/>
      <c r="BH66" s="2659"/>
      <c r="BI66" s="2663"/>
      <c r="BJ66" s="2659"/>
      <c r="BK66" s="2659"/>
      <c r="BL66" s="2659"/>
      <c r="BM66" s="2659"/>
      <c r="BN66" s="2659"/>
      <c r="BO66" s="2659"/>
      <c r="BP66" s="2659"/>
      <c r="BQ66" s="2663"/>
      <c r="BR66" s="2659"/>
      <c r="BS66" s="2659"/>
      <c r="BT66" s="2659"/>
      <c r="BU66" s="2659"/>
      <c r="BV66" s="2659"/>
      <c r="BW66" s="2659"/>
      <c r="BX66" s="2659"/>
      <c r="BY66" s="2663"/>
      <c r="BZ66" s="2659"/>
      <c r="CA66" s="2659"/>
      <c r="CB66" s="2659"/>
      <c r="CC66" s="2659"/>
      <c r="CD66" s="2659"/>
      <c r="CE66" s="2659"/>
      <c r="CF66" s="2659"/>
      <c r="CG66" s="2663"/>
      <c r="CH66" s="2659"/>
      <c r="CI66" s="2659"/>
      <c r="CJ66" s="2659"/>
      <c r="CK66" s="2659"/>
      <c r="CL66" s="2659"/>
      <c r="CM66" s="2659"/>
      <c r="CN66" s="2659"/>
      <c r="CO66" s="2663"/>
      <c r="CP66" s="2659"/>
      <c r="CQ66" s="2659"/>
      <c r="CR66" s="2659"/>
      <c r="CS66" s="2659"/>
      <c r="CT66" s="2659"/>
      <c r="CU66" s="2659"/>
      <c r="CV66" s="2659"/>
      <c r="CW66" s="2663"/>
      <c r="CX66" s="2659"/>
      <c r="CY66" s="2659"/>
      <c r="CZ66" s="2659"/>
      <c r="DA66" s="2659"/>
      <c r="DB66" s="2659"/>
      <c r="DC66" s="2659"/>
      <c r="DD66" s="2659"/>
      <c r="DE66" s="2663"/>
      <c r="DF66" s="2658"/>
      <c r="DG66" s="2664"/>
      <c r="DH66" s="1642"/>
      <c r="DI66" s="1624"/>
      <c r="DJ66" s="1624" t="str">
        <f>IF(T66="","",T66)</f>
        <v>Добавить группу потребителей</v>
      </c>
      <c r="DK66" s="1624"/>
      <c r="DL66" s="1624"/>
      <c r="DM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2656"/>
      <c r="T67" s="2665" t="s">
        <v>450</v>
      </c>
      <c r="U67" s="2658"/>
      <c r="V67" s="2658"/>
      <c r="W67" s="2658"/>
      <c r="X67" s="2658"/>
      <c r="Y67" s="2658"/>
      <c r="Z67" s="2658"/>
      <c r="AA67" s="2658"/>
      <c r="AB67" s="2658"/>
      <c r="AC67" s="2662"/>
      <c r="AD67" s="2658"/>
      <c r="AE67" s="2658"/>
      <c r="AF67" s="2658"/>
      <c r="AG67" s="2658"/>
      <c r="AH67" s="2658"/>
      <c r="AI67" s="2658"/>
      <c r="AJ67" s="2658"/>
      <c r="AK67" s="2662"/>
      <c r="AL67" s="2659"/>
      <c r="AM67" s="2659"/>
      <c r="AN67" s="2659"/>
      <c r="AO67" s="2659"/>
      <c r="AP67" s="2659"/>
      <c r="AQ67" s="2659"/>
      <c r="AR67" s="2659"/>
      <c r="AS67" s="2663"/>
      <c r="AT67" s="2659"/>
      <c r="AU67" s="2659"/>
      <c r="AV67" s="2659"/>
      <c r="AW67" s="2659"/>
      <c r="AX67" s="2659"/>
      <c r="AY67" s="2659"/>
      <c r="AZ67" s="2659"/>
      <c r="BA67" s="2663"/>
      <c r="BB67" s="2659"/>
      <c r="BC67" s="2659"/>
      <c r="BD67" s="2659"/>
      <c r="BE67" s="2659"/>
      <c r="BF67" s="2659"/>
      <c r="BG67" s="2659"/>
      <c r="BH67" s="2659"/>
      <c r="BI67" s="2663"/>
      <c r="BJ67" s="2659"/>
      <c r="BK67" s="2659"/>
      <c r="BL67" s="2659"/>
      <c r="BM67" s="2659"/>
      <c r="BN67" s="2659"/>
      <c r="BO67" s="2659"/>
      <c r="BP67" s="2659"/>
      <c r="BQ67" s="2663"/>
      <c r="BR67" s="2659"/>
      <c r="BS67" s="2659"/>
      <c r="BT67" s="2659"/>
      <c r="BU67" s="2659"/>
      <c r="BV67" s="2659"/>
      <c r="BW67" s="2659"/>
      <c r="BX67" s="2659"/>
      <c r="BY67" s="2663"/>
      <c r="BZ67" s="2659"/>
      <c r="CA67" s="2659"/>
      <c r="CB67" s="2659"/>
      <c r="CC67" s="2659"/>
      <c r="CD67" s="2659"/>
      <c r="CE67" s="2659"/>
      <c r="CF67" s="2659"/>
      <c r="CG67" s="2663"/>
      <c r="CH67" s="2659"/>
      <c r="CI67" s="2659"/>
      <c r="CJ67" s="2659"/>
      <c r="CK67" s="2659"/>
      <c r="CL67" s="2659"/>
      <c r="CM67" s="2659"/>
      <c r="CN67" s="2659"/>
      <c r="CO67" s="2663"/>
      <c r="CP67" s="2659"/>
      <c r="CQ67" s="2659"/>
      <c r="CR67" s="2659"/>
      <c r="CS67" s="2659"/>
      <c r="CT67" s="2659"/>
      <c r="CU67" s="2659"/>
      <c r="CV67" s="2659"/>
      <c r="CW67" s="2663"/>
      <c r="CX67" s="2659"/>
      <c r="CY67" s="2659"/>
      <c r="CZ67" s="2659"/>
      <c r="DA67" s="2659"/>
      <c r="DB67" s="2659"/>
      <c r="DC67" s="2659"/>
      <c r="DD67" s="2659"/>
      <c r="DE67" s="2663"/>
      <c r="DF67" s="2658"/>
      <c r="DG67" s="2664"/>
      <c r="DH67" s="1642"/>
      <c r="DI67" s="1624"/>
      <c r="DJ67" s="1624" t="str">
        <f>IF(T67="","",T67)</f>
        <v>Добавить схему подключения</v>
      </c>
      <c r="DK67" s="1624"/>
      <c r="DL67" s="1624"/>
      <c r="DM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171</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0"/>
      <c r="DD68" s="1320"/>
      <c r="DE68" s="1320"/>
      <c r="DF68" s="1320"/>
      <c r="DG68" s="1320"/>
      <c r="DH68" s="1642"/>
      <c r="DI68" s="1624"/>
      <c r="DJ68" s="1624" t="str">
        <f>IF(T68="","",T68)</f>
        <v>Добавить источник для дифференциации</v>
      </c>
      <c r="DK68" s="1624"/>
      <c r="DL68" s="1624"/>
      <c r="DM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172</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4"/>
      <c r="DD69" s="1324"/>
      <c r="DE69" s="1324"/>
      <c r="DF69" s="1324"/>
      <c r="DG69" s="1324"/>
      <c r="DH69" s="1642"/>
      <c r="DI69" s="1624"/>
      <c r="DJ69" s="1624" t="str">
        <f>IF(T69="","",T69)</f>
        <v>Добавить централизованную систему для дифференциации</v>
      </c>
      <c r="DK69" s="1624"/>
      <c r="DL69" s="1624"/>
      <c r="DM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173</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G70" s="1324"/>
      <c r="BH70" s="1324"/>
      <c r="BI70" s="1324"/>
      <c r="BJ70" s="1324"/>
      <c r="BK70" s="1324"/>
      <c r="BL70" s="1324"/>
      <c r="BM70" s="1324"/>
      <c r="BN70" s="1324"/>
      <c r="BO70" s="1324"/>
      <c r="BP70" s="1324"/>
      <c r="BQ70" s="1324"/>
      <c r="BR70" s="1324"/>
      <c r="BS70" s="1324"/>
      <c r="BT70" s="1324"/>
      <c r="BU70" s="1324"/>
      <c r="BV70" s="1324"/>
      <c r="BW70" s="1324"/>
      <c r="BX70" s="1324"/>
      <c r="BY70" s="1324"/>
      <c r="BZ70" s="1324"/>
      <c r="CA70" s="1324"/>
      <c r="CB70" s="1324"/>
      <c r="CC70" s="1324"/>
      <c r="CD70" s="1324"/>
      <c r="CE70" s="1324"/>
      <c r="CF70" s="1324"/>
      <c r="CG70" s="1324"/>
      <c r="CH70" s="1324"/>
      <c r="CI70" s="1324"/>
      <c r="CJ70" s="1324"/>
      <c r="CK70" s="1324"/>
      <c r="CL70" s="1324"/>
      <c r="CM70" s="1324"/>
      <c r="CN70" s="1324"/>
      <c r="CO70" s="1324"/>
      <c r="CP70" s="1324"/>
      <c r="CQ70" s="1324"/>
      <c r="CR70" s="1324"/>
      <c r="CS70" s="1324"/>
      <c r="CT70" s="1324"/>
      <c r="CU70" s="1324"/>
      <c r="CV70" s="1324"/>
      <c r="CW70" s="1324"/>
      <c r="CX70" s="1324"/>
      <c r="CY70" s="1324"/>
      <c r="CZ70" s="1324"/>
      <c r="DA70" s="1324"/>
      <c r="DB70" s="1324"/>
      <c r="DC70" s="1324"/>
      <c r="DD70" s="1324"/>
      <c r="DE70" s="1324"/>
      <c r="DF70" s="1324"/>
      <c r="DG70" s="1324"/>
      <c r="DH70" s="1642"/>
      <c r="DI70" s="1624"/>
      <c r="DJ70" s="1624" t="str">
        <f>IF(T70="","",T70)</f>
        <v>Добавить территорию для дифференциации</v>
      </c>
      <c r="DK70" s="1624"/>
      <c r="DL70" s="1624"/>
      <c r="DM70" s="1642">
        <v>0</v>
      </c>
    </row>
    <row s="1850" customFormat="1" customHeight="1" ht="21">
      <c r="A71" s="1363" t="s">
        <v>181</v>
      </c>
      <c r="B71" s="1363"/>
      <c r="C71" s="1363"/>
      <c r="D71" s="1363"/>
      <c r="E71" s="2258" t="s">
        <v>92</v>
      </c>
      <c r="F71" s="1363"/>
      <c r="G71" s="1363"/>
      <c r="H71" s="1363"/>
      <c r="I71" s="1363"/>
      <c r="J71" s="1363"/>
      <c r="K71" s="1363"/>
      <c r="L71" s="1369"/>
      <c r="M71" s="1365"/>
      <c r="N71" s="1365"/>
      <c r="O71" s="1365"/>
      <c r="P71" s="2397"/>
      <c r="Q71" s="1823"/>
      <c r="R71" s="355"/>
      <c r="S71" s="2273" t="str">
        <f>INDEX(PT_DIFFERENTIATION_NUM_NTAR,MATCH(A71,PT_DIFFERENTIATION_NTAR_ID,0))</f>
        <v>3</v>
      </c>
      <c r="T71" s="1525" t="s">
        <v>126</v>
      </c>
      <c r="U71" s="300"/>
      <c r="V71" s="2242"/>
      <c r="W71" s="2243"/>
      <c r="X71" s="2243"/>
      <c r="Y71" s="2243"/>
      <c r="Z71" s="2243"/>
      <c r="AA71" s="2243"/>
      <c r="AB71" s="2243"/>
      <c r="AC71" s="2244"/>
      <c r="AD71" s="2242" t="str">
        <f>INDEX(PT_DIFFERENTIATION_NTAR,MATCH(A71,PT_DIFFERENTIATION_NTAR_ID,0))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AE71" s="2243"/>
      <c r="AF71" s="2243"/>
      <c r="AG71" s="2243"/>
      <c r="AH71" s="2243"/>
      <c r="AI71" s="2243"/>
      <c r="AJ71" s="2243"/>
      <c r="AK71" s="2243"/>
      <c r="AL71" s="2242"/>
      <c r="AM71" s="2243"/>
      <c r="AN71" s="2243"/>
      <c r="AO71" s="2243"/>
      <c r="AP71" s="2243"/>
      <c r="AQ71" s="2243"/>
      <c r="AR71" s="2243"/>
      <c r="AS71" s="2244"/>
      <c r="AT71" s="2242"/>
      <c r="AU71" s="2243"/>
      <c r="AV71" s="2243"/>
      <c r="AW71" s="2243"/>
      <c r="AX71" s="2243"/>
      <c r="AY71" s="2243"/>
      <c r="AZ71" s="2243"/>
      <c r="BA71" s="2244"/>
      <c r="BB71" s="2242"/>
      <c r="BC71" s="2243"/>
      <c r="BD71" s="2243"/>
      <c r="BE71" s="2243"/>
      <c r="BF71" s="2243"/>
      <c r="BG71" s="2243"/>
      <c r="BH71" s="2243"/>
      <c r="BI71" s="2244"/>
      <c r="BJ71" s="2242"/>
      <c r="BK71" s="2243"/>
      <c r="BL71" s="2243"/>
      <c r="BM71" s="2243"/>
      <c r="BN71" s="2243"/>
      <c r="BO71" s="2243"/>
      <c r="BP71" s="2243"/>
      <c r="BQ71" s="2244"/>
      <c r="BR71" s="2242"/>
      <c r="BS71" s="2243"/>
      <c r="BT71" s="2243"/>
      <c r="BU71" s="2243"/>
      <c r="BV71" s="2243"/>
      <c r="BW71" s="2243"/>
      <c r="BX71" s="2243"/>
      <c r="BY71" s="2244"/>
      <c r="BZ71" s="2242"/>
      <c r="CA71" s="2243"/>
      <c r="CB71" s="2243"/>
      <c r="CC71" s="2243"/>
      <c r="CD71" s="2243"/>
      <c r="CE71" s="2243"/>
      <c r="CF71" s="2243"/>
      <c r="CG71" s="2244"/>
      <c r="CH71" s="2242"/>
      <c r="CI71" s="2243"/>
      <c r="CJ71" s="2243"/>
      <c r="CK71" s="2243"/>
      <c r="CL71" s="2243"/>
      <c r="CM71" s="2243"/>
      <c r="CN71" s="2243"/>
      <c r="CO71" s="2244"/>
      <c r="CP71" s="2242"/>
      <c r="CQ71" s="2243"/>
      <c r="CR71" s="2243"/>
      <c r="CS71" s="2243"/>
      <c r="CT71" s="2243"/>
      <c r="CU71" s="2243"/>
      <c r="CV71" s="2243"/>
      <c r="CW71" s="2244"/>
      <c r="CX71" s="2242"/>
      <c r="CY71" s="2243"/>
      <c r="CZ71" s="2243"/>
      <c r="DA71" s="2243"/>
      <c r="DB71" s="2243"/>
      <c r="DC71" s="2243"/>
      <c r="DD71" s="2243"/>
      <c r="DE71" s="2244"/>
      <c r="DF71" s="2244"/>
      <c r="DG71" s="1258" t="s">
        <v>433</v>
      </c>
      <c r="DH71" s="1642"/>
      <c r="DI71" s="1624"/>
      <c r="DJ71" s="1624" t="str">
        <f>IF(T71="","",T71)</f>
        <v>Наименование тарифа</v>
      </c>
      <c r="DK71" s="1624"/>
      <c r="DL71" s="1624"/>
      <c r="DM71" s="1635">
        <v>0</v>
      </c>
    </row>
    <row s="1850" customFormat="1" customHeight="1" ht="21">
      <c r="A72" s="1363"/>
      <c r="B72" s="1363" t="s">
        <v>182</v>
      </c>
      <c r="C72" s="1363"/>
      <c r="D72" s="1363"/>
      <c r="E72" s="2259" t="s">
        <v>113</v>
      </c>
      <c r="F72" s="2258">
        <v>1</v>
      </c>
      <c r="G72" s="1363"/>
      <c r="H72" s="1363"/>
      <c r="I72" s="1363"/>
      <c r="J72" s="1363"/>
      <c r="K72" s="1363"/>
      <c r="L72" s="1369"/>
      <c r="M72" s="1365"/>
      <c r="N72" s="1365"/>
      <c r="O72" s="1365"/>
      <c r="P72" s="2125"/>
      <c r="Q72" s="352"/>
      <c r="R72" s="353"/>
      <c r="S72" s="2273" t="str">
        <f>INDEX(PT_DIFFERENTIATION_NUM_TER,MATCH(B72,PT_DIFFERENTIATION_TER_ID,0))</f>
        <v>3.1</v>
      </c>
      <c r="T72" s="1522" t="s">
        <v>434</v>
      </c>
      <c r="U72" s="300"/>
      <c r="V72" s="2242"/>
      <c r="W72" s="2243"/>
      <c r="X72" s="2243"/>
      <c r="Y72" s="2243"/>
      <c r="Z72" s="2243"/>
      <c r="AA72" s="2243"/>
      <c r="AB72" s="2243"/>
      <c r="AC72" s="2244"/>
      <c r="AD72" s="2242" t="str">
        <f>INDEX(PT_DIFFERENTIATION_TER,MATCH(B72,PT_DIFFERENTIATION_TER_ID,0))</f>
        <v>Территория 1</v>
      </c>
      <c r="AE72" s="2243"/>
      <c r="AF72" s="2243"/>
      <c r="AG72" s="2243"/>
      <c r="AH72" s="2243"/>
      <c r="AI72" s="2243"/>
      <c r="AJ72" s="2243"/>
      <c r="AK72" s="2243"/>
      <c r="AL72" s="2242"/>
      <c r="AM72" s="2243"/>
      <c r="AN72" s="2243"/>
      <c r="AO72" s="2243"/>
      <c r="AP72" s="2243"/>
      <c r="AQ72" s="2243"/>
      <c r="AR72" s="2243"/>
      <c r="AS72" s="2244"/>
      <c r="AT72" s="2242"/>
      <c r="AU72" s="2243"/>
      <c r="AV72" s="2243"/>
      <c r="AW72" s="2243"/>
      <c r="AX72" s="2243"/>
      <c r="AY72" s="2243"/>
      <c r="AZ72" s="2243"/>
      <c r="BA72" s="2244"/>
      <c r="BB72" s="2242"/>
      <c r="BC72" s="2243"/>
      <c r="BD72" s="2243"/>
      <c r="BE72" s="2243"/>
      <c r="BF72" s="2243"/>
      <c r="BG72" s="2243"/>
      <c r="BH72" s="2243"/>
      <c r="BI72" s="2244"/>
      <c r="BJ72" s="2242"/>
      <c r="BK72" s="2243"/>
      <c r="BL72" s="2243"/>
      <c r="BM72" s="2243"/>
      <c r="BN72" s="2243"/>
      <c r="BO72" s="2243"/>
      <c r="BP72" s="2243"/>
      <c r="BQ72" s="2244"/>
      <c r="BR72" s="2242"/>
      <c r="BS72" s="2243"/>
      <c r="BT72" s="2243"/>
      <c r="BU72" s="2243"/>
      <c r="BV72" s="2243"/>
      <c r="BW72" s="2243"/>
      <c r="BX72" s="2243"/>
      <c r="BY72" s="2244"/>
      <c r="BZ72" s="2242"/>
      <c r="CA72" s="2243"/>
      <c r="CB72" s="2243"/>
      <c r="CC72" s="2243"/>
      <c r="CD72" s="2243"/>
      <c r="CE72" s="2243"/>
      <c r="CF72" s="2243"/>
      <c r="CG72" s="2244"/>
      <c r="CH72" s="2242"/>
      <c r="CI72" s="2243"/>
      <c r="CJ72" s="2243"/>
      <c r="CK72" s="2243"/>
      <c r="CL72" s="2243"/>
      <c r="CM72" s="2243"/>
      <c r="CN72" s="2243"/>
      <c r="CO72" s="2244"/>
      <c r="CP72" s="2242"/>
      <c r="CQ72" s="2243"/>
      <c r="CR72" s="2243"/>
      <c r="CS72" s="2243"/>
      <c r="CT72" s="2243"/>
      <c r="CU72" s="2243"/>
      <c r="CV72" s="2243"/>
      <c r="CW72" s="2244"/>
      <c r="CX72" s="2242"/>
      <c r="CY72" s="2243"/>
      <c r="CZ72" s="2243"/>
      <c r="DA72" s="2243"/>
      <c r="DB72" s="2243"/>
      <c r="DC72" s="2243"/>
      <c r="DD72" s="2243"/>
      <c r="DE72" s="2244"/>
      <c r="DF72" s="2244"/>
      <c r="DG72" s="1258" t="s">
        <v>435</v>
      </c>
      <c r="DH72" s="1642"/>
      <c r="DI72" s="1624"/>
      <c r="DJ72" s="1624" t="str">
        <f>IF(T72="","",T72)</f>
        <v>Территория действия тарифа</v>
      </c>
      <c r="DK72" s="1624"/>
      <c r="DL72" s="1624"/>
      <c r="DM72" s="1635">
        <v>0</v>
      </c>
    </row>
    <row s="1850" customFormat="1" customHeight="1" ht="23.25">
      <c r="A73" s="1363"/>
      <c r="B73" s="1363"/>
      <c r="C73" s="1363" t="s">
        <v>183</v>
      </c>
      <c r="D73" s="1363"/>
      <c r="E73" s="2259" t="s">
        <v>113</v>
      </c>
      <c r="F73" s="2259"/>
      <c r="G73" s="2258">
        <v>1</v>
      </c>
      <c r="H73" s="1363"/>
      <c r="I73" s="1363"/>
      <c r="J73" s="1363"/>
      <c r="K73" s="1363"/>
      <c r="L73" s="1369"/>
      <c r="M73" s="1365"/>
      <c r="N73" s="1365"/>
      <c r="O73" s="1365"/>
      <c r="P73" s="354"/>
      <c r="Q73" s="352"/>
      <c r="R73" s="353"/>
      <c r="S73" s="2273" t="str">
        <f>INDEX(PT_DIFFERENTIATION_NUM_CS,MATCH(C73,PT_DIFFERENTIATION_CS_ID,0))</f>
        <v>3.1.1</v>
      </c>
      <c r="T73" s="309" t="s">
        <v>436</v>
      </c>
      <c r="U73" s="300"/>
      <c r="V73" s="2242"/>
      <c r="W73" s="2243"/>
      <c r="X73" s="2243"/>
      <c r="Y73" s="2243"/>
      <c r="Z73" s="2243"/>
      <c r="AA73" s="2243"/>
      <c r="AB73" s="2243"/>
      <c r="AC73" s="2244"/>
      <c r="AD73" s="2242" t="str">
        <f>INDEX(PT_DIFFERENTIATION_CS,MATCH(C73,PT_DIFFERENTIATION_CS_ID,0))</f>
        <v>без дифференциации</v>
      </c>
      <c r="AE73" s="2243"/>
      <c r="AF73" s="2243"/>
      <c r="AG73" s="2243"/>
      <c r="AH73" s="2243"/>
      <c r="AI73" s="2243"/>
      <c r="AJ73" s="2243"/>
      <c r="AK73" s="2243"/>
      <c r="AL73" s="2242"/>
      <c r="AM73" s="2243"/>
      <c r="AN73" s="2243"/>
      <c r="AO73" s="2243"/>
      <c r="AP73" s="2243"/>
      <c r="AQ73" s="2243"/>
      <c r="AR73" s="2243"/>
      <c r="AS73" s="2244"/>
      <c r="AT73" s="2242"/>
      <c r="AU73" s="2243"/>
      <c r="AV73" s="2243"/>
      <c r="AW73" s="2243"/>
      <c r="AX73" s="2243"/>
      <c r="AY73" s="2243"/>
      <c r="AZ73" s="2243"/>
      <c r="BA73" s="2244"/>
      <c r="BB73" s="2242"/>
      <c r="BC73" s="2243"/>
      <c r="BD73" s="2243"/>
      <c r="BE73" s="2243"/>
      <c r="BF73" s="2243"/>
      <c r="BG73" s="2243"/>
      <c r="BH73" s="2243"/>
      <c r="BI73" s="2244"/>
      <c r="BJ73" s="2242"/>
      <c r="BK73" s="2243"/>
      <c r="BL73" s="2243"/>
      <c r="BM73" s="2243"/>
      <c r="BN73" s="2243"/>
      <c r="BO73" s="2243"/>
      <c r="BP73" s="2243"/>
      <c r="BQ73" s="2244"/>
      <c r="BR73" s="2242"/>
      <c r="BS73" s="2243"/>
      <c r="BT73" s="2243"/>
      <c r="BU73" s="2243"/>
      <c r="BV73" s="2243"/>
      <c r="BW73" s="2243"/>
      <c r="BX73" s="2243"/>
      <c r="BY73" s="2244"/>
      <c r="BZ73" s="2242"/>
      <c r="CA73" s="2243"/>
      <c r="CB73" s="2243"/>
      <c r="CC73" s="2243"/>
      <c r="CD73" s="2243"/>
      <c r="CE73" s="2243"/>
      <c r="CF73" s="2243"/>
      <c r="CG73" s="2244"/>
      <c r="CH73" s="2242"/>
      <c r="CI73" s="2243"/>
      <c r="CJ73" s="2243"/>
      <c r="CK73" s="2243"/>
      <c r="CL73" s="2243"/>
      <c r="CM73" s="2243"/>
      <c r="CN73" s="2243"/>
      <c r="CO73" s="2244"/>
      <c r="CP73" s="2242"/>
      <c r="CQ73" s="2243"/>
      <c r="CR73" s="2243"/>
      <c r="CS73" s="2243"/>
      <c r="CT73" s="2243"/>
      <c r="CU73" s="2243"/>
      <c r="CV73" s="2243"/>
      <c r="CW73" s="2244"/>
      <c r="CX73" s="2242"/>
      <c r="CY73" s="2243"/>
      <c r="CZ73" s="2243"/>
      <c r="DA73" s="2243"/>
      <c r="DB73" s="2243"/>
      <c r="DC73" s="2243"/>
      <c r="DD73" s="2243"/>
      <c r="DE73" s="2244"/>
      <c r="DF73" s="2244"/>
      <c r="DG73" s="1258" t="s">
        <v>437</v>
      </c>
      <c r="DH73" s="1642"/>
      <c r="DI73" s="1624"/>
      <c r="DJ73" s="1624" t="str">
        <f>IF(T73="","",T73)</f>
        <v>Наименование системы теплоснабжения </v>
      </c>
      <c r="DK73" s="1624"/>
      <c r="DL73" s="1624"/>
      <c r="DM73" s="1635">
        <v>0</v>
      </c>
    </row>
    <row s="1850" customFormat="1" customHeight="1" ht="21">
      <c r="A74" s="1363"/>
      <c r="B74" s="1363"/>
      <c r="C74" s="1363"/>
      <c r="D74" s="1363" t="s">
        <v>184</v>
      </c>
      <c r="E74" s="2259" t="s">
        <v>113</v>
      </c>
      <c r="F74" s="2259"/>
      <c r="G74" s="2259"/>
      <c r="H74" s="2258">
        <v>1</v>
      </c>
      <c r="I74" s="1363"/>
      <c r="J74" s="1363"/>
      <c r="K74" s="1363"/>
      <c r="L74" s="1369"/>
      <c r="M74" s="1365"/>
      <c r="N74" s="1365"/>
      <c r="O74" s="1365"/>
      <c r="P74" s="354"/>
      <c r="Q74" s="352"/>
      <c r="R74" s="353"/>
      <c r="S74" s="2273" t="str">
        <f>INDEX(PT_DIFFERENTIATION_NUM_IST_TE,MATCH(D74,PT_DIFFERENTIATION_IST_TE_ID,0))</f>
        <v>3.1.1.1</v>
      </c>
      <c r="T74" s="310" t="s">
        <v>438</v>
      </c>
      <c r="U74" s="300"/>
      <c r="V74" s="2242"/>
      <c r="W74" s="2243"/>
      <c r="X74" s="2243"/>
      <c r="Y74" s="2243"/>
      <c r="Z74" s="2243"/>
      <c r="AA74" s="2243"/>
      <c r="AB74" s="2243"/>
      <c r="AC74" s="2244"/>
      <c r="AD74" s="2242" t="str">
        <f>INDEX(PT_DIFFERENTIATION_IST_TE,MATCH(D74,PT_DIFFERENTIATION_IST_TE_ID,0))</f>
        <v>без дифференциации</v>
      </c>
      <c r="AE74" s="2243"/>
      <c r="AF74" s="2243"/>
      <c r="AG74" s="2243"/>
      <c r="AH74" s="2243"/>
      <c r="AI74" s="2243"/>
      <c r="AJ74" s="2243"/>
      <c r="AK74" s="2243"/>
      <c r="AL74" s="2242"/>
      <c r="AM74" s="2243"/>
      <c r="AN74" s="2243"/>
      <c r="AO74" s="2243"/>
      <c r="AP74" s="2243"/>
      <c r="AQ74" s="2243"/>
      <c r="AR74" s="2243"/>
      <c r="AS74" s="2244"/>
      <c r="AT74" s="2242"/>
      <c r="AU74" s="2243"/>
      <c r="AV74" s="2243"/>
      <c r="AW74" s="2243"/>
      <c r="AX74" s="2243"/>
      <c r="AY74" s="2243"/>
      <c r="AZ74" s="2243"/>
      <c r="BA74" s="2244"/>
      <c r="BB74" s="2242"/>
      <c r="BC74" s="2243"/>
      <c r="BD74" s="2243"/>
      <c r="BE74" s="2243"/>
      <c r="BF74" s="2243"/>
      <c r="BG74" s="2243"/>
      <c r="BH74" s="2243"/>
      <c r="BI74" s="2244"/>
      <c r="BJ74" s="2242"/>
      <c r="BK74" s="2243"/>
      <c r="BL74" s="2243"/>
      <c r="BM74" s="2243"/>
      <c r="BN74" s="2243"/>
      <c r="BO74" s="2243"/>
      <c r="BP74" s="2243"/>
      <c r="BQ74" s="2244"/>
      <c r="BR74" s="2242"/>
      <c r="BS74" s="2243"/>
      <c r="BT74" s="2243"/>
      <c r="BU74" s="2243"/>
      <c r="BV74" s="2243"/>
      <c r="BW74" s="2243"/>
      <c r="BX74" s="2243"/>
      <c r="BY74" s="2244"/>
      <c r="BZ74" s="2242"/>
      <c r="CA74" s="2243"/>
      <c r="CB74" s="2243"/>
      <c r="CC74" s="2243"/>
      <c r="CD74" s="2243"/>
      <c r="CE74" s="2243"/>
      <c r="CF74" s="2243"/>
      <c r="CG74" s="2244"/>
      <c r="CH74" s="2242"/>
      <c r="CI74" s="2243"/>
      <c r="CJ74" s="2243"/>
      <c r="CK74" s="2243"/>
      <c r="CL74" s="2243"/>
      <c r="CM74" s="2243"/>
      <c r="CN74" s="2243"/>
      <c r="CO74" s="2244"/>
      <c r="CP74" s="2242"/>
      <c r="CQ74" s="2243"/>
      <c r="CR74" s="2243"/>
      <c r="CS74" s="2243"/>
      <c r="CT74" s="2243"/>
      <c r="CU74" s="2243"/>
      <c r="CV74" s="2243"/>
      <c r="CW74" s="2244"/>
      <c r="CX74" s="2242"/>
      <c r="CY74" s="2243"/>
      <c r="CZ74" s="2243"/>
      <c r="DA74" s="2243"/>
      <c r="DB74" s="2243"/>
      <c r="DC74" s="2243"/>
      <c r="DD74" s="2243"/>
      <c r="DE74" s="2244"/>
      <c r="DF74" s="2244"/>
      <c r="DG74" s="1258" t="s">
        <v>439</v>
      </c>
      <c r="DH74" s="1642"/>
      <c r="DI74" s="1624"/>
      <c r="DJ74" s="1624" t="str">
        <f>IF(T74="","",T74)</f>
        <v>Источник тепловой энергии  </v>
      </c>
      <c r="DK74" s="1624"/>
      <c r="DL74" s="1624"/>
      <c r="DM74" s="1635">
        <v>0</v>
      </c>
    </row>
    <row s="1850" customFormat="1" customHeight="1" ht="47.25">
      <c r="A75" s="1363"/>
      <c r="B75" s="1363"/>
      <c r="C75" s="1363"/>
      <c r="D75" s="1363"/>
      <c r="E75" s="2259" t="s">
        <v>113</v>
      </c>
      <c r="F75" s="2259"/>
      <c r="G75" s="2259"/>
      <c r="H75" s="2259"/>
      <c r="I75" s="2256" t="str">
        <f>S74&amp;".1"</f>
        <v>3.1.1.1.1</v>
      </c>
      <c r="J75" s="1363"/>
      <c r="K75" s="1363"/>
      <c r="L75" s="1369" t="s">
        <v>440</v>
      </c>
      <c r="M75" s="1366"/>
      <c r="N75" s="1776"/>
      <c r="O75" s="1776"/>
      <c r="P75" s="2374">
        <v>1</v>
      </c>
      <c r="Q75" s="2374"/>
      <c r="R75" s="356"/>
      <c r="S75" s="2273" t="str">
        <f>$I75</f>
        <v>3.1.1.1.1</v>
      </c>
      <c r="T75" s="285" t="s">
        <v>441</v>
      </c>
      <c r="U75" s="300"/>
      <c r="V75" s="2245"/>
      <c r="W75" s="2246"/>
      <c r="X75" s="2246"/>
      <c r="Y75" s="2246"/>
      <c r="Z75" s="2246"/>
      <c r="AA75" s="2246"/>
      <c r="AB75" s="2246"/>
      <c r="AC75" s="2247"/>
      <c r="AD75" s="2245" t="s">
        <v>483</v>
      </c>
      <c r="AE75" s="2246"/>
      <c r="AF75" s="2246"/>
      <c r="AG75" s="2246"/>
      <c r="AH75" s="2246"/>
      <c r="AI75" s="2246"/>
      <c r="AJ75" s="2246"/>
      <c r="AK75" s="2246"/>
      <c r="AL75" s="2245"/>
      <c r="AM75" s="2246"/>
      <c r="AN75" s="2246"/>
      <c r="AO75" s="2246"/>
      <c r="AP75" s="2246"/>
      <c r="AQ75" s="2246"/>
      <c r="AR75" s="2246"/>
      <c r="AS75" s="2247"/>
      <c r="AT75" s="2245"/>
      <c r="AU75" s="2246"/>
      <c r="AV75" s="2246"/>
      <c r="AW75" s="2246"/>
      <c r="AX75" s="2246"/>
      <c r="AY75" s="2246"/>
      <c r="AZ75" s="2246"/>
      <c r="BA75" s="2247"/>
      <c r="BB75" s="2245"/>
      <c r="BC75" s="2246"/>
      <c r="BD75" s="2246"/>
      <c r="BE75" s="2246"/>
      <c r="BF75" s="2246"/>
      <c r="BG75" s="2246"/>
      <c r="BH75" s="2246"/>
      <c r="BI75" s="2247"/>
      <c r="BJ75" s="2245"/>
      <c r="BK75" s="2246"/>
      <c r="BL75" s="2246"/>
      <c r="BM75" s="2246"/>
      <c r="BN75" s="2246"/>
      <c r="BO75" s="2246"/>
      <c r="BP75" s="2246"/>
      <c r="BQ75" s="2247"/>
      <c r="BR75" s="2245"/>
      <c r="BS75" s="2246"/>
      <c r="BT75" s="2246"/>
      <c r="BU75" s="2246"/>
      <c r="BV75" s="2246"/>
      <c r="BW75" s="2246"/>
      <c r="BX75" s="2246"/>
      <c r="BY75" s="2247"/>
      <c r="BZ75" s="2245"/>
      <c r="CA75" s="2246"/>
      <c r="CB75" s="2246"/>
      <c r="CC75" s="2246"/>
      <c r="CD75" s="2246"/>
      <c r="CE75" s="2246"/>
      <c r="CF75" s="2246"/>
      <c r="CG75" s="2247"/>
      <c r="CH75" s="2245"/>
      <c r="CI75" s="2246"/>
      <c r="CJ75" s="2246"/>
      <c r="CK75" s="2246"/>
      <c r="CL75" s="2246"/>
      <c r="CM75" s="2246"/>
      <c r="CN75" s="2246"/>
      <c r="CO75" s="2247"/>
      <c r="CP75" s="2245"/>
      <c r="CQ75" s="2246"/>
      <c r="CR75" s="2246"/>
      <c r="CS75" s="2246"/>
      <c r="CT75" s="2246"/>
      <c r="CU75" s="2246"/>
      <c r="CV75" s="2246"/>
      <c r="CW75" s="2247"/>
      <c r="CX75" s="2245"/>
      <c r="CY75" s="2246"/>
      <c r="CZ75" s="2246"/>
      <c r="DA75" s="2246"/>
      <c r="DB75" s="2246"/>
      <c r="DC75" s="2246"/>
      <c r="DD75" s="2246"/>
      <c r="DE75" s="2247"/>
      <c r="DF75" s="2247"/>
      <c r="DG75" s="1258" t="s">
        <v>442</v>
      </c>
      <c r="DH75" s="1642"/>
      <c r="DI75" s="1624"/>
      <c r="DJ75" s="1624" t="str">
        <f>IF(T75="","",T75)</f>
        <v>Схема подключения теплопотребляющей установки к коллектору источника тепловой энергии</v>
      </c>
      <c r="DK75" s="1624"/>
      <c r="DL75" s="1624"/>
      <c r="DM75" s="1635">
        <v>0</v>
      </c>
    </row>
    <row s="1850" customFormat="1" customHeight="1" ht="21">
      <c r="A76" s="1363"/>
      <c r="B76" s="1363"/>
      <c r="C76" s="1363"/>
      <c r="D76" s="1363"/>
      <c r="E76" s="2259" t="s">
        <v>113</v>
      </c>
      <c r="F76" s="2259"/>
      <c r="G76" s="2259"/>
      <c r="H76" s="2259"/>
      <c r="I76" s="2286"/>
      <c r="J76" s="2256" t="str">
        <f>I75&amp;".1"</f>
        <v>3.1.1.1.1.1</v>
      </c>
      <c r="K76" s="1363"/>
      <c r="L76" s="1369" t="s">
        <v>443</v>
      </c>
      <c r="M76" s="1366"/>
      <c r="N76" s="1366"/>
      <c r="O76" s="1776"/>
      <c r="P76" s="2374"/>
      <c r="Q76" s="2374">
        <v>1</v>
      </c>
      <c r="R76" s="357"/>
      <c r="S76" s="2273" t="str">
        <f>$J76</f>
        <v>3.1.1.1.1.1</v>
      </c>
      <c r="T76" s="286" t="s">
        <v>444</v>
      </c>
      <c r="U76" s="300"/>
      <c r="V76" s="2245"/>
      <c r="W76" s="2246"/>
      <c r="X76" s="2246"/>
      <c r="Y76" s="2246"/>
      <c r="Z76" s="2246"/>
      <c r="AA76" s="2246"/>
      <c r="AB76" s="2246"/>
      <c r="AC76" s="2247"/>
      <c r="AD76" s="2245" t="s">
        <v>486</v>
      </c>
      <c r="AE76" s="2246"/>
      <c r="AF76" s="2246"/>
      <c r="AG76" s="2246"/>
      <c r="AH76" s="2246"/>
      <c r="AI76" s="2246"/>
      <c r="AJ76" s="2246"/>
      <c r="AK76" s="2246"/>
      <c r="AL76" s="2245"/>
      <c r="AM76" s="2246"/>
      <c r="AN76" s="2246"/>
      <c r="AO76" s="2246"/>
      <c r="AP76" s="2246"/>
      <c r="AQ76" s="2246"/>
      <c r="AR76" s="2246"/>
      <c r="AS76" s="2247"/>
      <c r="AT76" s="2245"/>
      <c r="AU76" s="2246"/>
      <c r="AV76" s="2246"/>
      <c r="AW76" s="2246"/>
      <c r="AX76" s="2246"/>
      <c r="AY76" s="2246"/>
      <c r="AZ76" s="2246"/>
      <c r="BA76" s="2247"/>
      <c r="BB76" s="2245"/>
      <c r="BC76" s="2246"/>
      <c r="BD76" s="2246"/>
      <c r="BE76" s="2246"/>
      <c r="BF76" s="2246"/>
      <c r="BG76" s="2246"/>
      <c r="BH76" s="2246"/>
      <c r="BI76" s="2247"/>
      <c r="BJ76" s="2245"/>
      <c r="BK76" s="2246"/>
      <c r="BL76" s="2246"/>
      <c r="BM76" s="2246"/>
      <c r="BN76" s="2246"/>
      <c r="BO76" s="2246"/>
      <c r="BP76" s="2246"/>
      <c r="BQ76" s="2247"/>
      <c r="BR76" s="2245"/>
      <c r="BS76" s="2246"/>
      <c r="BT76" s="2246"/>
      <c r="BU76" s="2246"/>
      <c r="BV76" s="2246"/>
      <c r="BW76" s="2246"/>
      <c r="BX76" s="2246"/>
      <c r="BY76" s="2247"/>
      <c r="BZ76" s="2245"/>
      <c r="CA76" s="2246"/>
      <c r="CB76" s="2246"/>
      <c r="CC76" s="2246"/>
      <c r="CD76" s="2246"/>
      <c r="CE76" s="2246"/>
      <c r="CF76" s="2246"/>
      <c r="CG76" s="2247"/>
      <c r="CH76" s="2245"/>
      <c r="CI76" s="2246"/>
      <c r="CJ76" s="2246"/>
      <c r="CK76" s="2246"/>
      <c r="CL76" s="2246"/>
      <c r="CM76" s="2246"/>
      <c r="CN76" s="2246"/>
      <c r="CO76" s="2247"/>
      <c r="CP76" s="2245"/>
      <c r="CQ76" s="2246"/>
      <c r="CR76" s="2246"/>
      <c r="CS76" s="2246"/>
      <c r="CT76" s="2246"/>
      <c r="CU76" s="2246"/>
      <c r="CV76" s="2246"/>
      <c r="CW76" s="2247"/>
      <c r="CX76" s="2245"/>
      <c r="CY76" s="2246"/>
      <c r="CZ76" s="2246"/>
      <c r="DA76" s="2246"/>
      <c r="DB76" s="2246"/>
      <c r="DC76" s="2246"/>
      <c r="DD76" s="2246"/>
      <c r="DE76" s="2247"/>
      <c r="DF76" s="2247"/>
      <c r="DG76" s="1258" t="s">
        <v>445</v>
      </c>
      <c r="DH76" s="1642"/>
      <c r="DI76" s="1624"/>
      <c r="DJ76" s="1624" t="str">
        <f>IF(T76="","",T76)</f>
        <v>Группа потребителей</v>
      </c>
      <c r="DK76" s="1624"/>
      <c r="DL76" s="1624"/>
      <c r="DM76" s="1635">
        <v>0</v>
      </c>
    </row>
    <row s="1850" customFormat="1" customHeight="1" ht="21">
      <c r="A77" s="1363"/>
      <c r="B77" s="1363"/>
      <c r="C77" s="1363"/>
      <c r="D77" s="1363"/>
      <c r="E77" s="2259" t="s">
        <v>113</v>
      </c>
      <c r="F77" s="2259"/>
      <c r="G77" s="2259"/>
      <c r="H77" s="2259"/>
      <c r="I77" s="2286"/>
      <c r="J77" s="2286"/>
      <c r="K77" s="2256" t="str">
        <f>J76&amp;".1"</f>
        <v>3.1.1.1.1.1.1</v>
      </c>
      <c r="L77" s="1369" t="s">
        <v>446</v>
      </c>
      <c r="M77" s="1366"/>
      <c r="N77" s="1366"/>
      <c r="O77" s="1366"/>
      <c r="P77" s="2374"/>
      <c r="Q77" s="2374"/>
      <c r="R77" s="357">
        <v>1</v>
      </c>
      <c r="S77" s="2273" t="str">
        <f>$K77</f>
        <v>3.1.1.1.1.1.1</v>
      </c>
      <c r="T77" s="1347" t="s">
        <v>485</v>
      </c>
      <c r="U77" s="300"/>
      <c r="V77" s="751"/>
      <c r="W77" s="325"/>
      <c r="X77" s="751"/>
      <c r="Y77" s="1257"/>
      <c r="Z77" s="2602"/>
      <c r="AA77" s="2107" t="s">
        <v>63</v>
      </c>
      <c r="AB77" s="2602"/>
      <c r="AC77" s="2107" t="s">
        <v>63</v>
      </c>
      <c r="AD77" s="751">
        <v>1804.13</v>
      </c>
      <c r="AE77" s="325"/>
      <c r="AF77" s="751"/>
      <c r="AG77" s="1257"/>
      <c r="AH77" s="2602">
        <v>46023</v>
      </c>
      <c r="AI77" s="2107" t="s">
        <v>63</v>
      </c>
      <c r="AJ77" s="2602">
        <v>46295</v>
      </c>
      <c r="AK77" s="2107" t="s">
        <v>63</v>
      </c>
      <c r="AL77" s="751">
        <v>2002.58</v>
      </c>
      <c r="AM77" s="325"/>
      <c r="AN77" s="751"/>
      <c r="AO77" s="1257"/>
      <c r="AP77" s="2602">
        <v>46296</v>
      </c>
      <c r="AQ77" s="2107" t="s">
        <v>63</v>
      </c>
      <c r="AR77" s="2602">
        <v>46387</v>
      </c>
      <c r="AS77" s="2107" t="s">
        <v>63</v>
      </c>
      <c r="AT77" s="751">
        <v>2002.58</v>
      </c>
      <c r="AU77" s="325"/>
      <c r="AV77" s="751"/>
      <c r="AW77" s="1257"/>
      <c r="AX77" s="2602">
        <v>46388</v>
      </c>
      <c r="AY77" s="2107" t="s">
        <v>63</v>
      </c>
      <c r="AZ77" s="2602">
        <v>46568</v>
      </c>
      <c r="BA77" s="2107" t="s">
        <v>63</v>
      </c>
      <c r="BB77" s="751">
        <v>2176.8</v>
      </c>
      <c r="BC77" s="325"/>
      <c r="BD77" s="751"/>
      <c r="BE77" s="1257"/>
      <c r="BF77" s="2602">
        <v>46569</v>
      </c>
      <c r="BG77" s="2107" t="s">
        <v>63</v>
      </c>
      <c r="BH77" s="2602">
        <v>46752</v>
      </c>
      <c r="BI77" s="2107" t="s">
        <v>63</v>
      </c>
      <c r="BJ77" s="751">
        <v>2176.8</v>
      </c>
      <c r="BK77" s="325"/>
      <c r="BL77" s="751"/>
      <c r="BM77" s="1257"/>
      <c r="BN77" s="2602">
        <v>46753</v>
      </c>
      <c r="BO77" s="2107" t="s">
        <v>63</v>
      </c>
      <c r="BP77" s="2602">
        <v>46934</v>
      </c>
      <c r="BQ77" s="2107" t="s">
        <v>63</v>
      </c>
      <c r="BR77" s="751">
        <v>2331.35</v>
      </c>
      <c r="BS77" s="325"/>
      <c r="BT77" s="751"/>
      <c r="BU77" s="1257"/>
      <c r="BV77" s="2602">
        <v>46935</v>
      </c>
      <c r="BW77" s="2107" t="s">
        <v>63</v>
      </c>
      <c r="BX77" s="2602">
        <v>47118</v>
      </c>
      <c r="BY77" s="2107" t="s">
        <v>63</v>
      </c>
      <c r="BZ77" s="751">
        <v>2331.35</v>
      </c>
      <c r="CA77" s="325"/>
      <c r="CB77" s="751"/>
      <c r="CC77" s="1257"/>
      <c r="CD77" s="2602">
        <v>47119</v>
      </c>
      <c r="CE77" s="2107" t="s">
        <v>63</v>
      </c>
      <c r="CF77" s="2602">
        <v>47299</v>
      </c>
      <c r="CG77" s="2107" t="s">
        <v>63</v>
      </c>
      <c r="CH77" s="751">
        <v>2496.88</v>
      </c>
      <c r="CI77" s="325"/>
      <c r="CJ77" s="751"/>
      <c r="CK77" s="1257"/>
      <c r="CL77" s="2602">
        <v>47300</v>
      </c>
      <c r="CM77" s="2107" t="s">
        <v>63</v>
      </c>
      <c r="CN77" s="2602">
        <v>47483</v>
      </c>
      <c r="CO77" s="2107" t="s">
        <v>63</v>
      </c>
      <c r="CP77" s="751">
        <v>2496.88</v>
      </c>
      <c r="CQ77" s="325"/>
      <c r="CR77" s="751"/>
      <c r="CS77" s="1257"/>
      <c r="CT77" s="2602">
        <v>47484</v>
      </c>
      <c r="CU77" s="2107" t="s">
        <v>63</v>
      </c>
      <c r="CV77" s="2602">
        <v>47664</v>
      </c>
      <c r="CW77" s="2107" t="s">
        <v>63</v>
      </c>
      <c r="CX77" s="751">
        <v>2674.16</v>
      </c>
      <c r="CY77" s="325"/>
      <c r="CZ77" s="751"/>
      <c r="DA77" s="1257"/>
      <c r="DB77" s="2602">
        <v>47665</v>
      </c>
      <c r="DC77" s="2107" t="s">
        <v>63</v>
      </c>
      <c r="DD77" s="2602">
        <v>47848</v>
      </c>
      <c r="DE77" s="2107" t="s">
        <v>63</v>
      </c>
      <c r="DF77" s="325"/>
      <c r="DG77" s="2253" t="s">
        <v>447</v>
      </c>
      <c r="DH77" s="1642">
        <f>STRCHECKDATE(V78:DF78)</f>
      </c>
      <c r="DI77" s="1624"/>
      <c r="DJ77" s="1624" t="str">
        <f>IF(T77="","",T77)</f>
        <v>вода</v>
      </c>
      <c r="DK77" s="1624"/>
      <c r="DL77" s="1624"/>
      <c r="DM77" s="1635">
        <v>0</v>
      </c>
    </row>
    <row s="1850" customFormat="1" customHeight="1" ht="0.75">
      <c r="A78" s="1363"/>
      <c r="B78" s="1363"/>
      <c r="C78" s="1363"/>
      <c r="D78" s="1363"/>
      <c r="E78" s="2259" t="s">
        <v>113</v>
      </c>
      <c r="F78" s="2259"/>
      <c r="G78" s="2259"/>
      <c r="H78" s="2259"/>
      <c r="I78" s="2286"/>
      <c r="J78" s="2286"/>
      <c r="K78" s="2256"/>
      <c r="L78" s="1369"/>
      <c r="M78" s="1366"/>
      <c r="N78" s="1366"/>
      <c r="O78" s="1366"/>
      <c r="P78" s="2374"/>
      <c r="Q78" s="2374"/>
      <c r="R78" s="357"/>
      <c r="S78" s="2513"/>
      <c r="T78" s="300"/>
      <c r="U78" s="300"/>
      <c r="V78" s="325"/>
      <c r="W78" s="325"/>
      <c r="X78" s="325"/>
      <c r="Y78" s="328" t="str">
        <f>Z77&amp;"-"&amp;AB77</f>
        <v>-</v>
      </c>
      <c r="Z78" s="2309"/>
      <c r="AA78" s="2107"/>
      <c r="AB78" s="2309"/>
      <c r="AC78" s="2107"/>
      <c r="AD78" s="325"/>
      <c r="AE78" s="325"/>
      <c r="AF78" s="325"/>
      <c r="AG78" s="328" t="str">
        <f>AH77&amp;"-"&amp;AJ77</f>
        <v>46023-46295</v>
      </c>
      <c r="AH78" s="2309"/>
      <c r="AI78" s="2107"/>
      <c r="AJ78" s="2309"/>
      <c r="AK78" s="2107"/>
      <c r="AL78" s="325"/>
      <c r="AM78" s="325"/>
      <c r="AN78" s="325"/>
      <c r="AO78" s="328" t="str">
        <f>AP77&amp;"-"&amp;AR77</f>
        <v>46296-46387</v>
      </c>
      <c r="AP78" s="2309"/>
      <c r="AQ78" s="2107"/>
      <c r="AR78" s="2309"/>
      <c r="AS78" s="2107"/>
      <c r="AT78" s="325"/>
      <c r="AU78" s="325"/>
      <c r="AV78" s="325"/>
      <c r="AW78" s="328" t="str">
        <f>AX77&amp;"-"&amp;AZ77</f>
        <v>46388-46568</v>
      </c>
      <c r="AX78" s="2309"/>
      <c r="AY78" s="2107"/>
      <c r="AZ78" s="2309"/>
      <c r="BA78" s="2107"/>
      <c r="BB78" s="325"/>
      <c r="BC78" s="325"/>
      <c r="BD78" s="325"/>
      <c r="BE78" s="328" t="str">
        <f>BF77&amp;"-"&amp;BH77</f>
        <v>46569-46752</v>
      </c>
      <c r="BF78" s="2309"/>
      <c r="BG78" s="2107"/>
      <c r="BH78" s="2309"/>
      <c r="BI78" s="2107"/>
      <c r="BJ78" s="325"/>
      <c r="BK78" s="325"/>
      <c r="BL78" s="325"/>
      <c r="BM78" s="328" t="str">
        <f>BN77&amp;"-"&amp;BP77</f>
        <v>46753-46934</v>
      </c>
      <c r="BN78" s="2309"/>
      <c r="BO78" s="2107"/>
      <c r="BP78" s="2309"/>
      <c r="BQ78" s="2107"/>
      <c r="BR78" s="325"/>
      <c r="BS78" s="325"/>
      <c r="BT78" s="325"/>
      <c r="BU78" s="328" t="str">
        <f>BV77&amp;"-"&amp;BX77</f>
        <v>46935-47118</v>
      </c>
      <c r="BV78" s="2309"/>
      <c r="BW78" s="2107"/>
      <c r="BX78" s="2309"/>
      <c r="BY78" s="2107"/>
      <c r="BZ78" s="325"/>
      <c r="CA78" s="325"/>
      <c r="CB78" s="325"/>
      <c r="CC78" s="328" t="str">
        <f>CD77&amp;"-"&amp;CF77</f>
        <v>47119-47299</v>
      </c>
      <c r="CD78" s="2309"/>
      <c r="CE78" s="2107"/>
      <c r="CF78" s="2309"/>
      <c r="CG78" s="2107"/>
      <c r="CH78" s="325"/>
      <c r="CI78" s="325"/>
      <c r="CJ78" s="325"/>
      <c r="CK78" s="328" t="str">
        <f>CL77&amp;"-"&amp;CN77</f>
        <v>47300-47483</v>
      </c>
      <c r="CL78" s="2309"/>
      <c r="CM78" s="2107"/>
      <c r="CN78" s="2309"/>
      <c r="CO78" s="2107"/>
      <c r="CP78" s="325"/>
      <c r="CQ78" s="325"/>
      <c r="CR78" s="325"/>
      <c r="CS78" s="328" t="str">
        <f>CT77&amp;"-"&amp;CV77</f>
        <v>47484-47664</v>
      </c>
      <c r="CT78" s="2309"/>
      <c r="CU78" s="2107"/>
      <c r="CV78" s="2309"/>
      <c r="CW78" s="2107"/>
      <c r="CX78" s="325"/>
      <c r="CY78" s="325"/>
      <c r="CZ78" s="325"/>
      <c r="DA78" s="328" t="str">
        <f>DB77&amp;"-"&amp;DD77</f>
        <v>47665-47848</v>
      </c>
      <c r="DB78" s="2309"/>
      <c r="DC78" s="2107"/>
      <c r="DD78" s="2309"/>
      <c r="DE78" s="2107"/>
      <c r="DF78" s="325"/>
      <c r="DG78" s="2254"/>
      <c r="DH78" s="1642"/>
      <c r="DI78" s="1624"/>
      <c r="DJ78" s="1624" t="str">
        <f>IF(T78="","",T78)</f>
        <v/>
      </c>
      <c r="DK78" s="1624"/>
      <c r="DL78" s="1624"/>
      <c r="DM78" s="1635">
        <v>0</v>
      </c>
    </row>
    <row s="1850" customFormat="1" customHeight="1" ht="15">
      <c r="A79" s="1363"/>
      <c r="B79" s="1363"/>
      <c r="C79" s="1363"/>
      <c r="D79" s="1363"/>
      <c r="E79" s="2259" t="s">
        <v>113</v>
      </c>
      <c r="F79" s="2259"/>
      <c r="G79" s="2259"/>
      <c r="H79" s="2259"/>
      <c r="I79" s="2286"/>
      <c r="J79" s="2256"/>
      <c r="K79" s="1363"/>
      <c r="L79" s="1369"/>
      <c r="M79" s="1366"/>
      <c r="N79" s="1366"/>
      <c r="O79" s="1776"/>
      <c r="P79" s="2374"/>
      <c r="Q79" s="2374"/>
      <c r="R79" s="356"/>
      <c r="S79" s="2656"/>
      <c r="T79" s="2666" t="s">
        <v>448</v>
      </c>
      <c r="U79" s="2658"/>
      <c r="V79" s="2658"/>
      <c r="W79" s="2658"/>
      <c r="X79" s="2658"/>
      <c r="Y79" s="2658"/>
      <c r="Z79" s="2658"/>
      <c r="AA79" s="2658"/>
      <c r="AB79" s="2658"/>
      <c r="AC79" s="2658"/>
      <c r="AD79" s="2658"/>
      <c r="AE79" s="2658"/>
      <c r="AF79" s="2658"/>
      <c r="AG79" s="2658"/>
      <c r="AH79" s="2658"/>
      <c r="AI79" s="2658"/>
      <c r="AJ79" s="2658"/>
      <c r="AK79" s="2658"/>
      <c r="AL79" s="2659"/>
      <c r="AM79" s="2659"/>
      <c r="AN79" s="2659"/>
      <c r="AO79" s="2659"/>
      <c r="AP79" s="2659"/>
      <c r="AQ79" s="2659"/>
      <c r="AR79" s="2659"/>
      <c r="AS79" s="2659"/>
      <c r="AT79" s="2659"/>
      <c r="AU79" s="2659"/>
      <c r="AV79" s="2659"/>
      <c r="AW79" s="2659"/>
      <c r="AX79" s="2659"/>
      <c r="AY79" s="2659"/>
      <c r="AZ79" s="2659"/>
      <c r="BA79" s="2659"/>
      <c r="BB79" s="2659"/>
      <c r="BC79" s="2659"/>
      <c r="BD79" s="2659"/>
      <c r="BE79" s="2659"/>
      <c r="BF79" s="2659"/>
      <c r="BG79" s="2659"/>
      <c r="BH79" s="2659"/>
      <c r="BI79" s="2659"/>
      <c r="BJ79" s="2659"/>
      <c r="BK79" s="2659"/>
      <c r="BL79" s="2659"/>
      <c r="BM79" s="2659"/>
      <c r="BN79" s="2659"/>
      <c r="BO79" s="2659"/>
      <c r="BP79" s="2659"/>
      <c r="BQ79" s="2659"/>
      <c r="BR79" s="2659"/>
      <c r="BS79" s="2659"/>
      <c r="BT79" s="2659"/>
      <c r="BU79" s="2659"/>
      <c r="BV79" s="2659"/>
      <c r="BW79" s="2659"/>
      <c r="BX79" s="2659"/>
      <c r="BY79" s="2659"/>
      <c r="BZ79" s="2659"/>
      <c r="CA79" s="2659"/>
      <c r="CB79" s="2659"/>
      <c r="CC79" s="2659"/>
      <c r="CD79" s="2659"/>
      <c r="CE79" s="2659"/>
      <c r="CF79" s="2659"/>
      <c r="CG79" s="2659"/>
      <c r="CH79" s="2659"/>
      <c r="CI79" s="2659"/>
      <c r="CJ79" s="2659"/>
      <c r="CK79" s="2659"/>
      <c r="CL79" s="2659"/>
      <c r="CM79" s="2659"/>
      <c r="CN79" s="2659"/>
      <c r="CO79" s="2659"/>
      <c r="CP79" s="2659"/>
      <c r="CQ79" s="2659"/>
      <c r="CR79" s="2659"/>
      <c r="CS79" s="2659"/>
      <c r="CT79" s="2659"/>
      <c r="CU79" s="2659"/>
      <c r="CV79" s="2659"/>
      <c r="CW79" s="2659"/>
      <c r="CX79" s="2659"/>
      <c r="CY79" s="2659"/>
      <c r="CZ79" s="2659"/>
      <c r="DA79" s="2659"/>
      <c r="DB79" s="2659"/>
      <c r="DC79" s="2659"/>
      <c r="DD79" s="2659"/>
      <c r="DE79" s="2659"/>
      <c r="DF79" s="2660"/>
      <c r="DG79" s="2255"/>
      <c r="DH79" s="1642"/>
      <c r="DI79" s="1624"/>
      <c r="DJ79" s="1624" t="str">
        <f>IF(T79="","",T79)</f>
        <v>Добавить вид теплоносителя (параметры теплоносителя)</v>
      </c>
      <c r="DK79" s="1624"/>
      <c r="DL79" s="1624"/>
      <c r="DM79" s="1635">
        <v>0</v>
      </c>
    </row>
    <row s="1850" customFormat="1" customHeight="1" ht="15">
      <c r="A80" s="1363"/>
      <c r="B80" s="1363"/>
      <c r="C80" s="1363"/>
      <c r="D80" s="1363"/>
      <c r="E80" s="2259" t="s">
        <v>113</v>
      </c>
      <c r="F80" s="2259"/>
      <c r="G80" s="2259"/>
      <c r="H80" s="2259"/>
      <c r="I80" s="2256"/>
      <c r="J80" s="1363"/>
      <c r="K80" s="1363"/>
      <c r="L80" s="1369"/>
      <c r="M80" s="1366"/>
      <c r="N80" s="1776"/>
      <c r="O80" s="1776"/>
      <c r="P80" s="2374"/>
      <c r="Q80" s="2374"/>
      <c r="R80" s="356"/>
      <c r="S80" s="2656"/>
      <c r="T80" s="2667" t="s">
        <v>449</v>
      </c>
      <c r="U80" s="2658"/>
      <c r="V80" s="2658"/>
      <c r="W80" s="2658"/>
      <c r="X80" s="2658"/>
      <c r="Y80" s="2658"/>
      <c r="Z80" s="2658"/>
      <c r="AA80" s="2658"/>
      <c r="AB80" s="2658"/>
      <c r="AC80" s="2662"/>
      <c r="AD80" s="2658"/>
      <c r="AE80" s="2658"/>
      <c r="AF80" s="2658"/>
      <c r="AG80" s="2658"/>
      <c r="AH80" s="2658"/>
      <c r="AI80" s="2658"/>
      <c r="AJ80" s="2658"/>
      <c r="AK80" s="2662"/>
      <c r="AL80" s="2659"/>
      <c r="AM80" s="2659"/>
      <c r="AN80" s="2659"/>
      <c r="AO80" s="2659"/>
      <c r="AP80" s="2659"/>
      <c r="AQ80" s="2659"/>
      <c r="AR80" s="2659"/>
      <c r="AS80" s="2663"/>
      <c r="AT80" s="2659"/>
      <c r="AU80" s="2659"/>
      <c r="AV80" s="2659"/>
      <c r="AW80" s="2659"/>
      <c r="AX80" s="2659"/>
      <c r="AY80" s="2659"/>
      <c r="AZ80" s="2659"/>
      <c r="BA80" s="2663"/>
      <c r="BB80" s="2659"/>
      <c r="BC80" s="2659"/>
      <c r="BD80" s="2659"/>
      <c r="BE80" s="2659"/>
      <c r="BF80" s="2659"/>
      <c r="BG80" s="2659"/>
      <c r="BH80" s="2659"/>
      <c r="BI80" s="2663"/>
      <c r="BJ80" s="2659"/>
      <c r="BK80" s="2659"/>
      <c r="BL80" s="2659"/>
      <c r="BM80" s="2659"/>
      <c r="BN80" s="2659"/>
      <c r="BO80" s="2659"/>
      <c r="BP80" s="2659"/>
      <c r="BQ80" s="2663"/>
      <c r="BR80" s="2659"/>
      <c r="BS80" s="2659"/>
      <c r="BT80" s="2659"/>
      <c r="BU80" s="2659"/>
      <c r="BV80" s="2659"/>
      <c r="BW80" s="2659"/>
      <c r="BX80" s="2659"/>
      <c r="BY80" s="2663"/>
      <c r="BZ80" s="2659"/>
      <c r="CA80" s="2659"/>
      <c r="CB80" s="2659"/>
      <c r="CC80" s="2659"/>
      <c r="CD80" s="2659"/>
      <c r="CE80" s="2659"/>
      <c r="CF80" s="2659"/>
      <c r="CG80" s="2663"/>
      <c r="CH80" s="2659"/>
      <c r="CI80" s="2659"/>
      <c r="CJ80" s="2659"/>
      <c r="CK80" s="2659"/>
      <c r="CL80" s="2659"/>
      <c r="CM80" s="2659"/>
      <c r="CN80" s="2659"/>
      <c r="CO80" s="2663"/>
      <c r="CP80" s="2659"/>
      <c r="CQ80" s="2659"/>
      <c r="CR80" s="2659"/>
      <c r="CS80" s="2659"/>
      <c r="CT80" s="2659"/>
      <c r="CU80" s="2659"/>
      <c r="CV80" s="2659"/>
      <c r="CW80" s="2663"/>
      <c r="CX80" s="2659"/>
      <c r="CY80" s="2659"/>
      <c r="CZ80" s="2659"/>
      <c r="DA80" s="2659"/>
      <c r="DB80" s="2659"/>
      <c r="DC80" s="2659"/>
      <c r="DD80" s="2659"/>
      <c r="DE80" s="2663"/>
      <c r="DF80" s="2658"/>
      <c r="DG80" s="2664"/>
      <c r="DH80" s="1642"/>
      <c r="DI80" s="1624"/>
      <c r="DJ80" s="1624" t="str">
        <f>IF(T80="","",T80)</f>
        <v>Добавить группу потребителей</v>
      </c>
      <c r="DK80" s="1624"/>
      <c r="DL80" s="1624"/>
      <c r="DM80" s="1635">
        <v>0</v>
      </c>
    </row>
    <row s="1850" customFormat="1" customHeight="1" ht="14.25">
      <c r="A81" s="1363"/>
      <c r="B81" s="1363"/>
      <c r="C81" s="1363"/>
      <c r="D81" s="1363"/>
      <c r="E81" s="2259" t="s">
        <v>113</v>
      </c>
      <c r="F81" s="2259"/>
      <c r="G81" s="2259"/>
      <c r="H81" s="2258"/>
      <c r="I81" s="1363"/>
      <c r="J81" s="1363"/>
      <c r="K81" s="1363"/>
      <c r="L81" s="1369"/>
      <c r="M81" s="1365"/>
      <c r="N81" s="1365"/>
      <c r="O81" s="1366"/>
      <c r="P81" s="1823"/>
      <c r="Q81" s="375"/>
      <c r="R81" s="355"/>
      <c r="S81" s="2656"/>
      <c r="T81" s="2668" t="s">
        <v>450</v>
      </c>
      <c r="U81" s="2658"/>
      <c r="V81" s="2658"/>
      <c r="W81" s="2658"/>
      <c r="X81" s="2658"/>
      <c r="Y81" s="2658"/>
      <c r="Z81" s="2658"/>
      <c r="AA81" s="2658"/>
      <c r="AB81" s="2658"/>
      <c r="AC81" s="2662"/>
      <c r="AD81" s="2658"/>
      <c r="AE81" s="2658"/>
      <c r="AF81" s="2658"/>
      <c r="AG81" s="2658"/>
      <c r="AH81" s="2658"/>
      <c r="AI81" s="2658"/>
      <c r="AJ81" s="2658"/>
      <c r="AK81" s="2662"/>
      <c r="AL81" s="2659"/>
      <c r="AM81" s="2659"/>
      <c r="AN81" s="2659"/>
      <c r="AO81" s="2659"/>
      <c r="AP81" s="2659"/>
      <c r="AQ81" s="2659"/>
      <c r="AR81" s="2659"/>
      <c r="AS81" s="2663"/>
      <c r="AT81" s="2659"/>
      <c r="AU81" s="2659"/>
      <c r="AV81" s="2659"/>
      <c r="AW81" s="2659"/>
      <c r="AX81" s="2659"/>
      <c r="AY81" s="2659"/>
      <c r="AZ81" s="2659"/>
      <c r="BA81" s="2663"/>
      <c r="BB81" s="2659"/>
      <c r="BC81" s="2659"/>
      <c r="BD81" s="2659"/>
      <c r="BE81" s="2659"/>
      <c r="BF81" s="2659"/>
      <c r="BG81" s="2659"/>
      <c r="BH81" s="2659"/>
      <c r="BI81" s="2663"/>
      <c r="BJ81" s="2659"/>
      <c r="BK81" s="2659"/>
      <c r="BL81" s="2659"/>
      <c r="BM81" s="2659"/>
      <c r="BN81" s="2659"/>
      <c r="BO81" s="2659"/>
      <c r="BP81" s="2659"/>
      <c r="BQ81" s="2663"/>
      <c r="BR81" s="2659"/>
      <c r="BS81" s="2659"/>
      <c r="BT81" s="2659"/>
      <c r="BU81" s="2659"/>
      <c r="BV81" s="2659"/>
      <c r="BW81" s="2659"/>
      <c r="BX81" s="2659"/>
      <c r="BY81" s="2663"/>
      <c r="BZ81" s="2659"/>
      <c r="CA81" s="2659"/>
      <c r="CB81" s="2659"/>
      <c r="CC81" s="2659"/>
      <c r="CD81" s="2659"/>
      <c r="CE81" s="2659"/>
      <c r="CF81" s="2659"/>
      <c r="CG81" s="2663"/>
      <c r="CH81" s="2659"/>
      <c r="CI81" s="2659"/>
      <c r="CJ81" s="2659"/>
      <c r="CK81" s="2659"/>
      <c r="CL81" s="2659"/>
      <c r="CM81" s="2659"/>
      <c r="CN81" s="2659"/>
      <c r="CO81" s="2663"/>
      <c r="CP81" s="2659"/>
      <c r="CQ81" s="2659"/>
      <c r="CR81" s="2659"/>
      <c r="CS81" s="2659"/>
      <c r="CT81" s="2659"/>
      <c r="CU81" s="2659"/>
      <c r="CV81" s="2659"/>
      <c r="CW81" s="2663"/>
      <c r="CX81" s="2659"/>
      <c r="CY81" s="2659"/>
      <c r="CZ81" s="2659"/>
      <c r="DA81" s="2659"/>
      <c r="DB81" s="2659"/>
      <c r="DC81" s="2659"/>
      <c r="DD81" s="2659"/>
      <c r="DE81" s="2663"/>
      <c r="DF81" s="2658"/>
      <c r="DG81" s="2664"/>
      <c r="DH81" s="1642"/>
      <c r="DI81" s="1624"/>
      <c r="DJ81" s="1624" t="str">
        <f>IF(T81="","",T81)</f>
        <v>Добавить схему подключения</v>
      </c>
      <c r="DK81" s="1624"/>
      <c r="DL81" s="1624"/>
      <c r="DM81" s="1635">
        <v>0</v>
      </c>
    </row>
    <row s="622" customFormat="1" customHeight="1" ht="0.75">
      <c r="A82" s="1343"/>
      <c r="B82" s="1343"/>
      <c r="C82" s="1343"/>
      <c r="D82" s="1343"/>
      <c r="E82" s="2259" t="s">
        <v>113</v>
      </c>
      <c r="F82" s="2259"/>
      <c r="G82" s="2258"/>
      <c r="H82" s="1343"/>
      <c r="I82" s="1343"/>
      <c r="J82" s="1343"/>
      <c r="K82" s="1343"/>
      <c r="L82" s="1545"/>
      <c r="M82" s="1315"/>
      <c r="N82" s="1315"/>
      <c r="O82" s="1642"/>
      <c r="P82" s="1316"/>
      <c r="Q82" s="1344"/>
      <c r="R82" s="1316"/>
      <c r="S82" s="1318"/>
      <c r="T82" s="1319" t="s">
        <v>171</v>
      </c>
      <c r="U82" s="1320"/>
      <c r="V82" s="1320"/>
      <c r="W82" s="1320"/>
      <c r="X82" s="1320"/>
      <c r="Y82" s="1320"/>
      <c r="Z82" s="1320"/>
      <c r="AA82" s="1320"/>
      <c r="AB82" s="1320"/>
      <c r="AC82" s="1320"/>
      <c r="AD82" s="1320"/>
      <c r="AE82" s="1320"/>
      <c r="AF82" s="1320"/>
      <c r="AG82" s="1320"/>
      <c r="AH82" s="1320"/>
      <c r="AI82" s="1320"/>
      <c r="AJ82" s="1320"/>
      <c r="AK82" s="1320"/>
      <c r="AL82" s="1320"/>
      <c r="AM82" s="1320"/>
      <c r="AN82" s="1320"/>
      <c r="AO82" s="1320"/>
      <c r="AP82" s="1320"/>
      <c r="AQ82" s="1320"/>
      <c r="AR82" s="1320"/>
      <c r="AS82" s="1320"/>
      <c r="AT82" s="1320"/>
      <c r="AU82" s="1320"/>
      <c r="AV82" s="1320"/>
      <c r="AW82" s="1320"/>
      <c r="AX82" s="1320"/>
      <c r="AY82" s="1320"/>
      <c r="AZ82" s="1320"/>
      <c r="BA82" s="1320"/>
      <c r="BB82" s="1320"/>
      <c r="BC82" s="1320"/>
      <c r="BD82" s="1320"/>
      <c r="BE82" s="1320"/>
      <c r="BF82" s="1320"/>
      <c r="BG82" s="1320"/>
      <c r="BH82" s="1320"/>
      <c r="BI82" s="1320"/>
      <c r="BJ82" s="1320"/>
      <c r="BK82" s="1320"/>
      <c r="BL82" s="1320"/>
      <c r="BM82" s="1320"/>
      <c r="BN82" s="1320"/>
      <c r="BO82" s="1320"/>
      <c r="BP82" s="1320"/>
      <c r="BQ82" s="1320"/>
      <c r="BR82" s="1320"/>
      <c r="BS82" s="1320"/>
      <c r="BT82" s="1320"/>
      <c r="BU82" s="1320"/>
      <c r="BV82" s="1320"/>
      <c r="BW82" s="1320"/>
      <c r="BX82" s="1320"/>
      <c r="BY82" s="1320"/>
      <c r="BZ82" s="1320"/>
      <c r="CA82" s="1320"/>
      <c r="CB82" s="1320"/>
      <c r="CC82" s="1320"/>
      <c r="CD82" s="1320"/>
      <c r="CE82" s="1320"/>
      <c r="CF82" s="1320"/>
      <c r="CG82" s="1320"/>
      <c r="CH82" s="1320"/>
      <c r="CI82" s="1320"/>
      <c r="CJ82" s="1320"/>
      <c r="CK82" s="1320"/>
      <c r="CL82" s="1320"/>
      <c r="CM82" s="1320"/>
      <c r="CN82" s="1320"/>
      <c r="CO82" s="1320"/>
      <c r="CP82" s="1320"/>
      <c r="CQ82" s="1320"/>
      <c r="CR82" s="1320"/>
      <c r="CS82" s="1320"/>
      <c r="CT82" s="1320"/>
      <c r="CU82" s="1320"/>
      <c r="CV82" s="1320"/>
      <c r="CW82" s="1320"/>
      <c r="CX82" s="1320"/>
      <c r="CY82" s="1320"/>
      <c r="CZ82" s="1320"/>
      <c r="DA82" s="1320"/>
      <c r="DB82" s="1320"/>
      <c r="DC82" s="1320"/>
      <c r="DD82" s="1320"/>
      <c r="DE82" s="1320"/>
      <c r="DF82" s="1320"/>
      <c r="DG82" s="1320"/>
      <c r="DH82" s="1642"/>
      <c r="DI82" s="1624"/>
      <c r="DJ82" s="1624" t="str">
        <f>IF(T82="","",T82)</f>
        <v>Добавить источник для дифференциации</v>
      </c>
      <c r="DK82" s="1624"/>
      <c r="DL82" s="1624"/>
      <c r="DM82" s="1642">
        <v>0</v>
      </c>
    </row>
    <row s="622" customFormat="1" customHeight="1" ht="0.75">
      <c r="A83" s="1343"/>
      <c r="B83" s="1343"/>
      <c r="C83" s="1343"/>
      <c r="D83" s="1343"/>
      <c r="E83" s="2259" t="s">
        <v>113</v>
      </c>
      <c r="F83" s="2258"/>
      <c r="G83" s="1343"/>
      <c r="H83" s="1343"/>
      <c r="I83" s="1343"/>
      <c r="J83" s="1343"/>
      <c r="K83" s="1343"/>
      <c r="L83" s="1545"/>
      <c r="M83" s="1321"/>
      <c r="N83" s="1321"/>
      <c r="O83" s="1642"/>
      <c r="P83" s="1316"/>
      <c r="Q83" s="1344"/>
      <c r="R83" s="1316"/>
      <c r="S83" s="1322"/>
      <c r="T83" s="1323" t="s">
        <v>172</v>
      </c>
      <c r="U83" s="1324"/>
      <c r="V83" s="1324"/>
      <c r="W83" s="1324"/>
      <c r="X83" s="1324"/>
      <c r="Y83" s="1324"/>
      <c r="Z83" s="1324"/>
      <c r="AA83" s="1324"/>
      <c r="AB83" s="1324"/>
      <c r="AC83" s="1324"/>
      <c r="AD83" s="1324"/>
      <c r="AE83" s="1324"/>
      <c r="AF83" s="1324"/>
      <c r="AG83" s="1324"/>
      <c r="AH83" s="1324"/>
      <c r="AI83" s="1324"/>
      <c r="AJ83" s="1324"/>
      <c r="AK83" s="1324"/>
      <c r="AL83" s="1324"/>
      <c r="AM83" s="1324"/>
      <c r="AN83" s="1324"/>
      <c r="AO83" s="1324"/>
      <c r="AP83" s="1324"/>
      <c r="AQ83" s="1324"/>
      <c r="AR83" s="1324"/>
      <c r="AS83" s="1324"/>
      <c r="AT83" s="1324"/>
      <c r="AU83" s="1324"/>
      <c r="AV83" s="1324"/>
      <c r="AW83" s="1324"/>
      <c r="AX83" s="1324"/>
      <c r="AY83" s="1324"/>
      <c r="AZ83" s="1324"/>
      <c r="BA83" s="1324"/>
      <c r="BB83" s="1324"/>
      <c r="BC83" s="1324"/>
      <c r="BD83" s="1324"/>
      <c r="BE83" s="1324"/>
      <c r="BF83" s="1324"/>
      <c r="BG83" s="1324"/>
      <c r="BH83" s="1324"/>
      <c r="BI83" s="1324"/>
      <c r="BJ83" s="1324"/>
      <c r="BK83" s="1324"/>
      <c r="BL83" s="1324"/>
      <c r="BM83" s="1324"/>
      <c r="BN83" s="1324"/>
      <c r="BO83" s="1324"/>
      <c r="BP83" s="1324"/>
      <c r="BQ83" s="1324"/>
      <c r="BR83" s="1324"/>
      <c r="BS83" s="1324"/>
      <c r="BT83" s="1324"/>
      <c r="BU83" s="1324"/>
      <c r="BV83" s="1324"/>
      <c r="BW83" s="1324"/>
      <c r="BX83" s="1324"/>
      <c r="BY83" s="1324"/>
      <c r="BZ83" s="1324"/>
      <c r="CA83" s="1324"/>
      <c r="CB83" s="1324"/>
      <c r="CC83" s="1324"/>
      <c r="CD83" s="1324"/>
      <c r="CE83" s="1324"/>
      <c r="CF83" s="1324"/>
      <c r="CG83" s="1324"/>
      <c r="CH83" s="1324"/>
      <c r="CI83" s="1324"/>
      <c r="CJ83" s="1324"/>
      <c r="CK83" s="1324"/>
      <c r="CL83" s="1324"/>
      <c r="CM83" s="1324"/>
      <c r="CN83" s="1324"/>
      <c r="CO83" s="1324"/>
      <c r="CP83" s="1324"/>
      <c r="CQ83" s="1324"/>
      <c r="CR83" s="1324"/>
      <c r="CS83" s="1324"/>
      <c r="CT83" s="1324"/>
      <c r="CU83" s="1324"/>
      <c r="CV83" s="1324"/>
      <c r="CW83" s="1324"/>
      <c r="CX83" s="1324"/>
      <c r="CY83" s="1324"/>
      <c r="CZ83" s="1324"/>
      <c r="DA83" s="1324"/>
      <c r="DB83" s="1324"/>
      <c r="DC83" s="1324"/>
      <c r="DD83" s="1324"/>
      <c r="DE83" s="1324"/>
      <c r="DF83" s="1324"/>
      <c r="DG83" s="1324"/>
      <c r="DH83" s="1642"/>
      <c r="DI83" s="1624"/>
      <c r="DJ83" s="1624" t="str">
        <f>IF(T83="","",T83)</f>
        <v>Добавить централизованную систему для дифференциации</v>
      </c>
      <c r="DK83" s="1624"/>
      <c r="DL83" s="1624"/>
      <c r="DM83" s="1642">
        <v>0</v>
      </c>
    </row>
    <row s="622" customFormat="1" customHeight="1" ht="0.75">
      <c r="A84" s="1343"/>
      <c r="B84" s="1343"/>
      <c r="C84" s="1343"/>
      <c r="D84" s="1343"/>
      <c r="E84" s="2258" t="s">
        <v>113</v>
      </c>
      <c r="F84" s="1343"/>
      <c r="G84" s="1343"/>
      <c r="H84" s="1343"/>
      <c r="I84" s="1343"/>
      <c r="J84" s="1343"/>
      <c r="K84" s="1343"/>
      <c r="L84" s="1545"/>
      <c r="M84" s="1321"/>
      <c r="N84" s="1321"/>
      <c r="O84" s="1642"/>
      <c r="P84" s="1316"/>
      <c r="Q84" s="1344"/>
      <c r="R84" s="1316"/>
      <c r="S84" s="1322"/>
      <c r="T84" s="1325" t="s">
        <v>173</v>
      </c>
      <c r="U84" s="1324"/>
      <c r="V84" s="1324"/>
      <c r="W84" s="1324"/>
      <c r="X84" s="1324"/>
      <c r="Y84" s="1324"/>
      <c r="Z84" s="1324"/>
      <c r="AA84" s="1324"/>
      <c r="AB84" s="1324"/>
      <c r="AC84" s="1324"/>
      <c r="AD84" s="1324"/>
      <c r="AE84" s="1324"/>
      <c r="AF84" s="1324"/>
      <c r="AG84" s="1324"/>
      <c r="AH84" s="1324"/>
      <c r="AI84" s="1324"/>
      <c r="AJ84" s="1324"/>
      <c r="AK84" s="1324"/>
      <c r="AL84" s="1324"/>
      <c r="AM84" s="1324"/>
      <c r="AN84" s="1324"/>
      <c r="AO84" s="1324"/>
      <c r="AP84" s="1324"/>
      <c r="AQ84" s="1324"/>
      <c r="AR84" s="1324"/>
      <c r="AS84" s="1324"/>
      <c r="AT84" s="1324"/>
      <c r="AU84" s="1324"/>
      <c r="AV84" s="1324"/>
      <c r="AW84" s="1324"/>
      <c r="AX84" s="1324"/>
      <c r="AY84" s="1324"/>
      <c r="AZ84" s="1324"/>
      <c r="BA84" s="1324"/>
      <c r="BB84" s="1324"/>
      <c r="BC84" s="1324"/>
      <c r="BD84" s="1324"/>
      <c r="BE84" s="1324"/>
      <c r="BF84" s="1324"/>
      <c r="BG84" s="1324"/>
      <c r="BH84" s="1324"/>
      <c r="BI84" s="1324"/>
      <c r="BJ84" s="1324"/>
      <c r="BK84" s="1324"/>
      <c r="BL84" s="1324"/>
      <c r="BM84" s="1324"/>
      <c r="BN84" s="1324"/>
      <c r="BO84" s="1324"/>
      <c r="BP84" s="1324"/>
      <c r="BQ84" s="1324"/>
      <c r="BR84" s="1324"/>
      <c r="BS84" s="1324"/>
      <c r="BT84" s="1324"/>
      <c r="BU84" s="1324"/>
      <c r="BV84" s="1324"/>
      <c r="BW84" s="1324"/>
      <c r="BX84" s="1324"/>
      <c r="BY84" s="1324"/>
      <c r="BZ84" s="1324"/>
      <c r="CA84" s="1324"/>
      <c r="CB84" s="1324"/>
      <c r="CC84" s="1324"/>
      <c r="CD84" s="1324"/>
      <c r="CE84" s="1324"/>
      <c r="CF84" s="1324"/>
      <c r="CG84" s="1324"/>
      <c r="CH84" s="1324"/>
      <c r="CI84" s="1324"/>
      <c r="CJ84" s="1324"/>
      <c r="CK84" s="1324"/>
      <c r="CL84" s="1324"/>
      <c r="CM84" s="1324"/>
      <c r="CN84" s="1324"/>
      <c r="CO84" s="1324"/>
      <c r="CP84" s="1324"/>
      <c r="CQ84" s="1324"/>
      <c r="CR84" s="1324"/>
      <c r="CS84" s="1324"/>
      <c r="CT84" s="1324"/>
      <c r="CU84" s="1324"/>
      <c r="CV84" s="1324"/>
      <c r="CW84" s="1324"/>
      <c r="CX84" s="1324"/>
      <c r="CY84" s="1324"/>
      <c r="CZ84" s="1324"/>
      <c r="DA84" s="1324"/>
      <c r="DB84" s="1324"/>
      <c r="DC84" s="1324"/>
      <c r="DD84" s="1324"/>
      <c r="DE84" s="1324"/>
      <c r="DF84" s="1324"/>
      <c r="DG84" s="1324"/>
      <c r="DH84" s="1642"/>
      <c r="DI84" s="1624"/>
      <c r="DJ84" s="1624" t="str">
        <f>IF(T84="","",T84)</f>
        <v>Добавить территорию для дифференциации</v>
      </c>
      <c r="DK84" s="1624"/>
      <c r="DL84" s="1624"/>
      <c r="DM84" s="1642">
        <v>0</v>
      </c>
    </row>
    <row s="1850" customFormat="1" customHeight="1" ht="21">
      <c r="A85" s="1363" t="s">
        <v>186</v>
      </c>
      <c r="B85" s="1363"/>
      <c r="C85" s="1363"/>
      <c r="D85" s="1363"/>
      <c r="E85" s="2258" t="s">
        <v>93</v>
      </c>
      <c r="F85" s="1363"/>
      <c r="G85" s="1363"/>
      <c r="H85" s="1363"/>
      <c r="I85" s="1363"/>
      <c r="J85" s="1363"/>
      <c r="K85" s="1363"/>
      <c r="L85" s="1369"/>
      <c r="M85" s="1365"/>
      <c r="N85" s="1365"/>
      <c r="O85" s="1365"/>
      <c r="P85" s="2397"/>
      <c r="Q85" s="1823"/>
      <c r="R85" s="355"/>
      <c r="S85" s="2273" t="str">
        <f>INDEX(PT_DIFFERENTIATION_NUM_NTAR,MATCH(A85,PT_DIFFERENTIATION_NTAR_ID,0))</f>
        <v>4</v>
      </c>
      <c r="T85" s="1525" t="s">
        <v>126</v>
      </c>
      <c r="U85" s="300"/>
      <c r="V85" s="2242"/>
      <c r="W85" s="2243"/>
      <c r="X85" s="2243"/>
      <c r="Y85" s="2243"/>
      <c r="Z85" s="2243"/>
      <c r="AA85" s="2243"/>
      <c r="AB85" s="2243"/>
      <c r="AC85" s="2244"/>
      <c r="AD85" s="2242" t="str">
        <f>INDEX(PT_DIFFERENTIATION_NTAR,MATCH(A85,PT_DIFFERENTIATION_NTAR_ID,0))</f>
        <v>Льготные тарифы на тепловую энергию (мощность),поставляемую населению и потребителям, приравненным к населению</v>
      </c>
      <c r="AE85" s="2243"/>
      <c r="AF85" s="2243"/>
      <c r="AG85" s="2243"/>
      <c r="AH85" s="2243"/>
      <c r="AI85" s="2243"/>
      <c r="AJ85" s="2243"/>
      <c r="AK85" s="2243"/>
      <c r="AL85" s="2242"/>
      <c r="AM85" s="2243"/>
      <c r="AN85" s="2243"/>
      <c r="AO85" s="2243"/>
      <c r="AP85" s="2243"/>
      <c r="AQ85" s="2243"/>
      <c r="AR85" s="2243"/>
      <c r="AS85" s="2244"/>
      <c r="AT85" s="2242"/>
      <c r="AU85" s="2243"/>
      <c r="AV85" s="2243"/>
      <c r="AW85" s="2243"/>
      <c r="AX85" s="2243"/>
      <c r="AY85" s="2243"/>
      <c r="AZ85" s="2243"/>
      <c r="BA85" s="2244"/>
      <c r="BB85" s="2242"/>
      <c r="BC85" s="2243"/>
      <c r="BD85" s="2243"/>
      <c r="BE85" s="2243"/>
      <c r="BF85" s="2243"/>
      <c r="BG85" s="2243"/>
      <c r="BH85" s="2243"/>
      <c r="BI85" s="2244"/>
      <c r="BJ85" s="2242"/>
      <c r="BK85" s="2243"/>
      <c r="BL85" s="2243"/>
      <c r="BM85" s="2243"/>
      <c r="BN85" s="2243"/>
      <c r="BO85" s="2243"/>
      <c r="BP85" s="2243"/>
      <c r="BQ85" s="2244"/>
      <c r="BR85" s="2242"/>
      <c r="BS85" s="2243"/>
      <c r="BT85" s="2243"/>
      <c r="BU85" s="2243"/>
      <c r="BV85" s="2243"/>
      <c r="BW85" s="2243"/>
      <c r="BX85" s="2243"/>
      <c r="BY85" s="2244"/>
      <c r="BZ85" s="2242"/>
      <c r="CA85" s="2243"/>
      <c r="CB85" s="2243"/>
      <c r="CC85" s="2243"/>
      <c r="CD85" s="2243"/>
      <c r="CE85" s="2243"/>
      <c r="CF85" s="2243"/>
      <c r="CG85" s="2244"/>
      <c r="CH85" s="2242"/>
      <c r="CI85" s="2243"/>
      <c r="CJ85" s="2243"/>
      <c r="CK85" s="2243"/>
      <c r="CL85" s="2243"/>
      <c r="CM85" s="2243"/>
      <c r="CN85" s="2243"/>
      <c r="CO85" s="2244"/>
      <c r="CP85" s="2242"/>
      <c r="CQ85" s="2243"/>
      <c r="CR85" s="2243"/>
      <c r="CS85" s="2243"/>
      <c r="CT85" s="2243"/>
      <c r="CU85" s="2243"/>
      <c r="CV85" s="2243"/>
      <c r="CW85" s="2244"/>
      <c r="CX85" s="2242"/>
      <c r="CY85" s="2243"/>
      <c r="CZ85" s="2243"/>
      <c r="DA85" s="2243"/>
      <c r="DB85" s="2243"/>
      <c r="DC85" s="2243"/>
      <c r="DD85" s="2243"/>
      <c r="DE85" s="2244"/>
      <c r="DF85" s="2244"/>
      <c r="DG85" s="1258" t="s">
        <v>433</v>
      </c>
      <c r="DH85" s="1642"/>
      <c r="DI85" s="1624"/>
      <c r="DJ85" s="1624" t="str">
        <f>IF(T85="","",T85)</f>
        <v>Наименование тарифа</v>
      </c>
      <c r="DK85" s="1624"/>
      <c r="DL85" s="1624"/>
      <c r="DM85" s="1635">
        <v>0</v>
      </c>
    </row>
    <row s="1850" customFormat="1" customHeight="1" ht="21">
      <c r="A86" s="1363"/>
      <c r="B86" s="1363" t="s">
        <v>187</v>
      </c>
      <c r="C86" s="1363"/>
      <c r="D86" s="1363"/>
      <c r="E86" s="2259" t="s">
        <v>92</v>
      </c>
      <c r="F86" s="2258">
        <v>1</v>
      </c>
      <c r="G86" s="1363"/>
      <c r="H86" s="1363"/>
      <c r="I86" s="1363"/>
      <c r="J86" s="1363"/>
      <c r="K86" s="1363"/>
      <c r="L86" s="1369"/>
      <c r="M86" s="1365"/>
      <c r="N86" s="1365"/>
      <c r="O86" s="1365"/>
      <c r="P86" s="2125"/>
      <c r="Q86" s="352"/>
      <c r="R86" s="353"/>
      <c r="S86" s="2273" t="str">
        <f>INDEX(PT_DIFFERENTIATION_NUM_TER,MATCH(B86,PT_DIFFERENTIATION_TER_ID,0))</f>
        <v>4.1</v>
      </c>
      <c r="T86" s="1522" t="s">
        <v>434</v>
      </c>
      <c r="U86" s="300"/>
      <c r="V86" s="2242"/>
      <c r="W86" s="2243"/>
      <c r="X86" s="2243"/>
      <c r="Y86" s="2243"/>
      <c r="Z86" s="2243"/>
      <c r="AA86" s="2243"/>
      <c r="AB86" s="2243"/>
      <c r="AC86" s="2244"/>
      <c r="AD86" s="2242" t="str">
        <f>INDEX(PT_DIFFERENTIATION_TER,MATCH(B86,PT_DIFFERENTIATION_TER_ID,0))</f>
        <v>Территория 1</v>
      </c>
      <c r="AE86" s="2243"/>
      <c r="AF86" s="2243"/>
      <c r="AG86" s="2243"/>
      <c r="AH86" s="2243"/>
      <c r="AI86" s="2243"/>
      <c r="AJ86" s="2243"/>
      <c r="AK86" s="2243"/>
      <c r="AL86" s="2242"/>
      <c r="AM86" s="2243"/>
      <c r="AN86" s="2243"/>
      <c r="AO86" s="2243"/>
      <c r="AP86" s="2243"/>
      <c r="AQ86" s="2243"/>
      <c r="AR86" s="2243"/>
      <c r="AS86" s="2244"/>
      <c r="AT86" s="2242"/>
      <c r="AU86" s="2243"/>
      <c r="AV86" s="2243"/>
      <c r="AW86" s="2243"/>
      <c r="AX86" s="2243"/>
      <c r="AY86" s="2243"/>
      <c r="AZ86" s="2243"/>
      <c r="BA86" s="2244"/>
      <c r="BB86" s="2242"/>
      <c r="BC86" s="2243"/>
      <c r="BD86" s="2243"/>
      <c r="BE86" s="2243"/>
      <c r="BF86" s="2243"/>
      <c r="BG86" s="2243"/>
      <c r="BH86" s="2243"/>
      <c r="BI86" s="2244"/>
      <c r="BJ86" s="2242"/>
      <c r="BK86" s="2243"/>
      <c r="BL86" s="2243"/>
      <c r="BM86" s="2243"/>
      <c r="BN86" s="2243"/>
      <c r="BO86" s="2243"/>
      <c r="BP86" s="2243"/>
      <c r="BQ86" s="2244"/>
      <c r="BR86" s="2242"/>
      <c r="BS86" s="2243"/>
      <c r="BT86" s="2243"/>
      <c r="BU86" s="2243"/>
      <c r="BV86" s="2243"/>
      <c r="BW86" s="2243"/>
      <c r="BX86" s="2243"/>
      <c r="BY86" s="2244"/>
      <c r="BZ86" s="2242"/>
      <c r="CA86" s="2243"/>
      <c r="CB86" s="2243"/>
      <c r="CC86" s="2243"/>
      <c r="CD86" s="2243"/>
      <c r="CE86" s="2243"/>
      <c r="CF86" s="2243"/>
      <c r="CG86" s="2244"/>
      <c r="CH86" s="2242"/>
      <c r="CI86" s="2243"/>
      <c r="CJ86" s="2243"/>
      <c r="CK86" s="2243"/>
      <c r="CL86" s="2243"/>
      <c r="CM86" s="2243"/>
      <c r="CN86" s="2243"/>
      <c r="CO86" s="2244"/>
      <c r="CP86" s="2242"/>
      <c r="CQ86" s="2243"/>
      <c r="CR86" s="2243"/>
      <c r="CS86" s="2243"/>
      <c r="CT86" s="2243"/>
      <c r="CU86" s="2243"/>
      <c r="CV86" s="2243"/>
      <c r="CW86" s="2244"/>
      <c r="CX86" s="2242"/>
      <c r="CY86" s="2243"/>
      <c r="CZ86" s="2243"/>
      <c r="DA86" s="2243"/>
      <c r="DB86" s="2243"/>
      <c r="DC86" s="2243"/>
      <c r="DD86" s="2243"/>
      <c r="DE86" s="2244"/>
      <c r="DF86" s="2244"/>
      <c r="DG86" s="1258" t="s">
        <v>435</v>
      </c>
      <c r="DH86" s="1642"/>
      <c r="DI86" s="1624"/>
      <c r="DJ86" s="1624" t="str">
        <f>IF(T86="","",T86)</f>
        <v>Территория действия тарифа</v>
      </c>
      <c r="DK86" s="1624"/>
      <c r="DL86" s="1624"/>
      <c r="DM86" s="1635">
        <v>0</v>
      </c>
    </row>
    <row s="1850" customFormat="1" customHeight="1" ht="23.25">
      <c r="A87" s="1363"/>
      <c r="B87" s="1363"/>
      <c r="C87" s="1363" t="s">
        <v>188</v>
      </c>
      <c r="D87" s="1363"/>
      <c r="E87" s="2259" t="s">
        <v>92</v>
      </c>
      <c r="F87" s="2259"/>
      <c r="G87" s="2258">
        <v>1</v>
      </c>
      <c r="H87" s="1363"/>
      <c r="I87" s="1363"/>
      <c r="J87" s="1363"/>
      <c r="K87" s="1363"/>
      <c r="L87" s="1369"/>
      <c r="M87" s="1365"/>
      <c r="N87" s="1365"/>
      <c r="O87" s="1365"/>
      <c r="P87" s="354"/>
      <c r="Q87" s="352"/>
      <c r="R87" s="353"/>
      <c r="S87" s="2273" t="str">
        <f>INDEX(PT_DIFFERENTIATION_NUM_CS,MATCH(C87,PT_DIFFERENTIATION_CS_ID,0))</f>
        <v>4.1.1</v>
      </c>
      <c r="T87" s="309" t="s">
        <v>436</v>
      </c>
      <c r="U87" s="300"/>
      <c r="V87" s="2242"/>
      <c r="W87" s="2243"/>
      <c r="X87" s="2243"/>
      <c r="Y87" s="2243"/>
      <c r="Z87" s="2243"/>
      <c r="AA87" s="2243"/>
      <c r="AB87" s="2243"/>
      <c r="AC87" s="2244"/>
      <c r="AD87" s="2242" t="str">
        <f>INDEX(PT_DIFFERENTIATION_CS,MATCH(C87,PT_DIFFERENTIATION_CS_ID,0))</f>
        <v>без дифференциации</v>
      </c>
      <c r="AE87" s="2243"/>
      <c r="AF87" s="2243"/>
      <c r="AG87" s="2243"/>
      <c r="AH87" s="2243"/>
      <c r="AI87" s="2243"/>
      <c r="AJ87" s="2243"/>
      <c r="AK87" s="2243"/>
      <c r="AL87" s="2242"/>
      <c r="AM87" s="2243"/>
      <c r="AN87" s="2243"/>
      <c r="AO87" s="2243"/>
      <c r="AP87" s="2243"/>
      <c r="AQ87" s="2243"/>
      <c r="AR87" s="2243"/>
      <c r="AS87" s="2244"/>
      <c r="AT87" s="2242"/>
      <c r="AU87" s="2243"/>
      <c r="AV87" s="2243"/>
      <c r="AW87" s="2243"/>
      <c r="AX87" s="2243"/>
      <c r="AY87" s="2243"/>
      <c r="AZ87" s="2243"/>
      <c r="BA87" s="2244"/>
      <c r="BB87" s="2242"/>
      <c r="BC87" s="2243"/>
      <c r="BD87" s="2243"/>
      <c r="BE87" s="2243"/>
      <c r="BF87" s="2243"/>
      <c r="BG87" s="2243"/>
      <c r="BH87" s="2243"/>
      <c r="BI87" s="2244"/>
      <c r="BJ87" s="2242"/>
      <c r="BK87" s="2243"/>
      <c r="BL87" s="2243"/>
      <c r="BM87" s="2243"/>
      <c r="BN87" s="2243"/>
      <c r="BO87" s="2243"/>
      <c r="BP87" s="2243"/>
      <c r="BQ87" s="2244"/>
      <c r="BR87" s="2242"/>
      <c r="BS87" s="2243"/>
      <c r="BT87" s="2243"/>
      <c r="BU87" s="2243"/>
      <c r="BV87" s="2243"/>
      <c r="BW87" s="2243"/>
      <c r="BX87" s="2243"/>
      <c r="BY87" s="2244"/>
      <c r="BZ87" s="2242"/>
      <c r="CA87" s="2243"/>
      <c r="CB87" s="2243"/>
      <c r="CC87" s="2243"/>
      <c r="CD87" s="2243"/>
      <c r="CE87" s="2243"/>
      <c r="CF87" s="2243"/>
      <c r="CG87" s="2244"/>
      <c r="CH87" s="2242"/>
      <c r="CI87" s="2243"/>
      <c r="CJ87" s="2243"/>
      <c r="CK87" s="2243"/>
      <c r="CL87" s="2243"/>
      <c r="CM87" s="2243"/>
      <c r="CN87" s="2243"/>
      <c r="CO87" s="2244"/>
      <c r="CP87" s="2242"/>
      <c r="CQ87" s="2243"/>
      <c r="CR87" s="2243"/>
      <c r="CS87" s="2243"/>
      <c r="CT87" s="2243"/>
      <c r="CU87" s="2243"/>
      <c r="CV87" s="2243"/>
      <c r="CW87" s="2244"/>
      <c r="CX87" s="2242"/>
      <c r="CY87" s="2243"/>
      <c r="CZ87" s="2243"/>
      <c r="DA87" s="2243"/>
      <c r="DB87" s="2243"/>
      <c r="DC87" s="2243"/>
      <c r="DD87" s="2243"/>
      <c r="DE87" s="2244"/>
      <c r="DF87" s="2244"/>
      <c r="DG87" s="1258" t="s">
        <v>437</v>
      </c>
      <c r="DH87" s="1642"/>
      <c r="DI87" s="1624"/>
      <c r="DJ87" s="1624" t="str">
        <f>IF(T87="","",T87)</f>
        <v>Наименование системы теплоснабжения </v>
      </c>
      <c r="DK87" s="1624"/>
      <c r="DL87" s="1624"/>
      <c r="DM87" s="1635">
        <v>0</v>
      </c>
    </row>
    <row s="1850" customFormat="1" customHeight="1" ht="21">
      <c r="A88" s="1363"/>
      <c r="B88" s="1363"/>
      <c r="C88" s="1363"/>
      <c r="D88" s="1363" t="s">
        <v>189</v>
      </c>
      <c r="E88" s="2259" t="s">
        <v>92</v>
      </c>
      <c r="F88" s="2259"/>
      <c r="G88" s="2259"/>
      <c r="H88" s="2258">
        <v>1</v>
      </c>
      <c r="I88" s="1363"/>
      <c r="J88" s="1363"/>
      <c r="K88" s="1363"/>
      <c r="L88" s="1369"/>
      <c r="M88" s="1365"/>
      <c r="N88" s="1365"/>
      <c r="O88" s="1365"/>
      <c r="P88" s="354"/>
      <c r="Q88" s="352"/>
      <c r="R88" s="353"/>
      <c r="S88" s="2273" t="str">
        <f>INDEX(PT_DIFFERENTIATION_NUM_IST_TE,MATCH(D88,PT_DIFFERENTIATION_IST_TE_ID,0))</f>
        <v>4.1.1.1</v>
      </c>
      <c r="T88" s="310" t="s">
        <v>438</v>
      </c>
      <c r="U88" s="300"/>
      <c r="V88" s="2242"/>
      <c r="W88" s="2243"/>
      <c r="X88" s="2243"/>
      <c r="Y88" s="2243"/>
      <c r="Z88" s="2243"/>
      <c r="AA88" s="2243"/>
      <c r="AB88" s="2243"/>
      <c r="AC88" s="2244"/>
      <c r="AD88" s="2242" t="str">
        <f>INDEX(PT_DIFFERENTIATION_IST_TE,MATCH(D88,PT_DIFFERENTIATION_IST_TE_ID,0))</f>
        <v>без дифференциации</v>
      </c>
      <c r="AE88" s="2243"/>
      <c r="AF88" s="2243"/>
      <c r="AG88" s="2243"/>
      <c r="AH88" s="2243"/>
      <c r="AI88" s="2243"/>
      <c r="AJ88" s="2243"/>
      <c r="AK88" s="2243"/>
      <c r="AL88" s="2242"/>
      <c r="AM88" s="2243"/>
      <c r="AN88" s="2243"/>
      <c r="AO88" s="2243"/>
      <c r="AP88" s="2243"/>
      <c r="AQ88" s="2243"/>
      <c r="AR88" s="2243"/>
      <c r="AS88" s="2244"/>
      <c r="AT88" s="2242"/>
      <c r="AU88" s="2243"/>
      <c r="AV88" s="2243"/>
      <c r="AW88" s="2243"/>
      <c r="AX88" s="2243"/>
      <c r="AY88" s="2243"/>
      <c r="AZ88" s="2243"/>
      <c r="BA88" s="2244"/>
      <c r="BB88" s="2242"/>
      <c r="BC88" s="2243"/>
      <c r="BD88" s="2243"/>
      <c r="BE88" s="2243"/>
      <c r="BF88" s="2243"/>
      <c r="BG88" s="2243"/>
      <c r="BH88" s="2243"/>
      <c r="BI88" s="2244"/>
      <c r="BJ88" s="2242"/>
      <c r="BK88" s="2243"/>
      <c r="BL88" s="2243"/>
      <c r="BM88" s="2243"/>
      <c r="BN88" s="2243"/>
      <c r="BO88" s="2243"/>
      <c r="BP88" s="2243"/>
      <c r="BQ88" s="2244"/>
      <c r="BR88" s="2242"/>
      <c r="BS88" s="2243"/>
      <c r="BT88" s="2243"/>
      <c r="BU88" s="2243"/>
      <c r="BV88" s="2243"/>
      <c r="BW88" s="2243"/>
      <c r="BX88" s="2243"/>
      <c r="BY88" s="2244"/>
      <c r="BZ88" s="2242"/>
      <c r="CA88" s="2243"/>
      <c r="CB88" s="2243"/>
      <c r="CC88" s="2243"/>
      <c r="CD88" s="2243"/>
      <c r="CE88" s="2243"/>
      <c r="CF88" s="2243"/>
      <c r="CG88" s="2244"/>
      <c r="CH88" s="2242"/>
      <c r="CI88" s="2243"/>
      <c r="CJ88" s="2243"/>
      <c r="CK88" s="2243"/>
      <c r="CL88" s="2243"/>
      <c r="CM88" s="2243"/>
      <c r="CN88" s="2243"/>
      <c r="CO88" s="2244"/>
      <c r="CP88" s="2242"/>
      <c r="CQ88" s="2243"/>
      <c r="CR88" s="2243"/>
      <c r="CS88" s="2243"/>
      <c r="CT88" s="2243"/>
      <c r="CU88" s="2243"/>
      <c r="CV88" s="2243"/>
      <c r="CW88" s="2244"/>
      <c r="CX88" s="2242"/>
      <c r="CY88" s="2243"/>
      <c r="CZ88" s="2243"/>
      <c r="DA88" s="2243"/>
      <c r="DB88" s="2243"/>
      <c r="DC88" s="2243"/>
      <c r="DD88" s="2243"/>
      <c r="DE88" s="2244"/>
      <c r="DF88" s="2244"/>
      <c r="DG88" s="1258" t="s">
        <v>439</v>
      </c>
      <c r="DH88" s="1642"/>
      <c r="DI88" s="1624"/>
      <c r="DJ88" s="1624" t="str">
        <f>IF(T88="","",T88)</f>
        <v>Источник тепловой энергии  </v>
      </c>
      <c r="DK88" s="1624"/>
      <c r="DL88" s="1624"/>
      <c r="DM88" s="1635">
        <v>0</v>
      </c>
    </row>
    <row s="1850" customFormat="1" customHeight="1" ht="47.25">
      <c r="A89" s="1363"/>
      <c r="B89" s="1363"/>
      <c r="C89" s="1363"/>
      <c r="D89" s="1363"/>
      <c r="E89" s="2259" t="s">
        <v>92</v>
      </c>
      <c r="F89" s="2259"/>
      <c r="G89" s="2259"/>
      <c r="H89" s="2259"/>
      <c r="I89" s="2256" t="str">
        <f>S88&amp;".1"</f>
        <v>4.1.1.1.1</v>
      </c>
      <c r="J89" s="1363"/>
      <c r="K89" s="1363"/>
      <c r="L89" s="1369" t="s">
        <v>440</v>
      </c>
      <c r="M89" s="1366"/>
      <c r="N89" s="1776"/>
      <c r="O89" s="1776"/>
      <c r="P89" s="2374">
        <v>1</v>
      </c>
      <c r="Q89" s="2374"/>
      <c r="R89" s="356"/>
      <c r="S89" s="2273" t="str">
        <f>$I89</f>
        <v>4.1.1.1.1</v>
      </c>
      <c r="T89" s="285" t="s">
        <v>441</v>
      </c>
      <c r="U89" s="300"/>
      <c r="V89" s="2245"/>
      <c r="W89" s="2246"/>
      <c r="X89" s="2246"/>
      <c r="Y89" s="2246"/>
      <c r="Z89" s="2246"/>
      <c r="AA89" s="2246"/>
      <c r="AB89" s="2246"/>
      <c r="AC89" s="2247"/>
      <c r="AD89" s="2245" t="s">
        <v>483</v>
      </c>
      <c r="AE89" s="2246"/>
      <c r="AF89" s="2246"/>
      <c r="AG89" s="2246"/>
      <c r="AH89" s="2246"/>
      <c r="AI89" s="2246"/>
      <c r="AJ89" s="2246"/>
      <c r="AK89" s="2246"/>
      <c r="AL89" s="2245"/>
      <c r="AM89" s="2246"/>
      <c r="AN89" s="2246"/>
      <c r="AO89" s="2246"/>
      <c r="AP89" s="2246"/>
      <c r="AQ89" s="2246"/>
      <c r="AR89" s="2246"/>
      <c r="AS89" s="2247"/>
      <c r="AT89" s="2245"/>
      <c r="AU89" s="2246"/>
      <c r="AV89" s="2246"/>
      <c r="AW89" s="2246"/>
      <c r="AX89" s="2246"/>
      <c r="AY89" s="2246"/>
      <c r="AZ89" s="2246"/>
      <c r="BA89" s="2247"/>
      <c r="BB89" s="2245"/>
      <c r="BC89" s="2246"/>
      <c r="BD89" s="2246"/>
      <c r="BE89" s="2246"/>
      <c r="BF89" s="2246"/>
      <c r="BG89" s="2246"/>
      <c r="BH89" s="2246"/>
      <c r="BI89" s="2247"/>
      <c r="BJ89" s="2245"/>
      <c r="BK89" s="2246"/>
      <c r="BL89" s="2246"/>
      <c r="BM89" s="2246"/>
      <c r="BN89" s="2246"/>
      <c r="BO89" s="2246"/>
      <c r="BP89" s="2246"/>
      <c r="BQ89" s="2247"/>
      <c r="BR89" s="2245"/>
      <c r="BS89" s="2246"/>
      <c r="BT89" s="2246"/>
      <c r="BU89" s="2246"/>
      <c r="BV89" s="2246"/>
      <c r="BW89" s="2246"/>
      <c r="BX89" s="2246"/>
      <c r="BY89" s="2247"/>
      <c r="BZ89" s="2245"/>
      <c r="CA89" s="2246"/>
      <c r="CB89" s="2246"/>
      <c r="CC89" s="2246"/>
      <c r="CD89" s="2246"/>
      <c r="CE89" s="2246"/>
      <c r="CF89" s="2246"/>
      <c r="CG89" s="2247"/>
      <c r="CH89" s="2245"/>
      <c r="CI89" s="2246"/>
      <c r="CJ89" s="2246"/>
      <c r="CK89" s="2246"/>
      <c r="CL89" s="2246"/>
      <c r="CM89" s="2246"/>
      <c r="CN89" s="2246"/>
      <c r="CO89" s="2247"/>
      <c r="CP89" s="2245"/>
      <c r="CQ89" s="2246"/>
      <c r="CR89" s="2246"/>
      <c r="CS89" s="2246"/>
      <c r="CT89" s="2246"/>
      <c r="CU89" s="2246"/>
      <c r="CV89" s="2246"/>
      <c r="CW89" s="2247"/>
      <c r="CX89" s="2245"/>
      <c r="CY89" s="2246"/>
      <c r="CZ89" s="2246"/>
      <c r="DA89" s="2246"/>
      <c r="DB89" s="2246"/>
      <c r="DC89" s="2246"/>
      <c r="DD89" s="2246"/>
      <c r="DE89" s="2247"/>
      <c r="DF89" s="2247"/>
      <c r="DG89" s="1258" t="s">
        <v>442</v>
      </c>
      <c r="DH89" s="1642"/>
      <c r="DI89" s="1624"/>
      <c r="DJ89" s="1624" t="str">
        <f>IF(T89="","",T89)</f>
        <v>Схема подключения теплопотребляющей установки к коллектору источника тепловой энергии</v>
      </c>
      <c r="DK89" s="1624"/>
      <c r="DL89" s="1624"/>
      <c r="DM89" s="1635">
        <v>0</v>
      </c>
    </row>
    <row s="1850" customFormat="1" customHeight="1" ht="21">
      <c r="A90" s="1363"/>
      <c r="B90" s="1363"/>
      <c r="C90" s="1363"/>
      <c r="D90" s="1363"/>
      <c r="E90" s="2259" t="s">
        <v>92</v>
      </c>
      <c r="F90" s="2259"/>
      <c r="G90" s="2259"/>
      <c r="H90" s="2259"/>
      <c r="I90" s="2286"/>
      <c r="J90" s="2256" t="str">
        <f>I89&amp;".1"</f>
        <v>4.1.1.1.1.1</v>
      </c>
      <c r="K90" s="1363"/>
      <c r="L90" s="1369" t="s">
        <v>443</v>
      </c>
      <c r="M90" s="1366"/>
      <c r="N90" s="1366"/>
      <c r="O90" s="1776"/>
      <c r="P90" s="2374"/>
      <c r="Q90" s="2374">
        <v>1</v>
      </c>
      <c r="R90" s="357"/>
      <c r="S90" s="2273" t="str">
        <f>$J90</f>
        <v>4.1.1.1.1.1</v>
      </c>
      <c r="T90" s="286" t="s">
        <v>444</v>
      </c>
      <c r="U90" s="300"/>
      <c r="V90" s="2245"/>
      <c r="W90" s="2246"/>
      <c r="X90" s="2246"/>
      <c r="Y90" s="2246"/>
      <c r="Z90" s="2246"/>
      <c r="AA90" s="2246"/>
      <c r="AB90" s="2246"/>
      <c r="AC90" s="2247"/>
      <c r="AD90" s="2245" t="s">
        <v>486</v>
      </c>
      <c r="AE90" s="2246"/>
      <c r="AF90" s="2246"/>
      <c r="AG90" s="2246"/>
      <c r="AH90" s="2246"/>
      <c r="AI90" s="2246"/>
      <c r="AJ90" s="2246"/>
      <c r="AK90" s="2246"/>
      <c r="AL90" s="2245"/>
      <c r="AM90" s="2246"/>
      <c r="AN90" s="2246"/>
      <c r="AO90" s="2246"/>
      <c r="AP90" s="2246"/>
      <c r="AQ90" s="2246"/>
      <c r="AR90" s="2246"/>
      <c r="AS90" s="2247"/>
      <c r="AT90" s="2245"/>
      <c r="AU90" s="2246"/>
      <c r="AV90" s="2246"/>
      <c r="AW90" s="2246"/>
      <c r="AX90" s="2246"/>
      <c r="AY90" s="2246"/>
      <c r="AZ90" s="2246"/>
      <c r="BA90" s="2247"/>
      <c r="BB90" s="2245"/>
      <c r="BC90" s="2246"/>
      <c r="BD90" s="2246"/>
      <c r="BE90" s="2246"/>
      <c r="BF90" s="2246"/>
      <c r="BG90" s="2246"/>
      <c r="BH90" s="2246"/>
      <c r="BI90" s="2247"/>
      <c r="BJ90" s="2245"/>
      <c r="BK90" s="2246"/>
      <c r="BL90" s="2246"/>
      <c r="BM90" s="2246"/>
      <c r="BN90" s="2246"/>
      <c r="BO90" s="2246"/>
      <c r="BP90" s="2246"/>
      <c r="BQ90" s="2247"/>
      <c r="BR90" s="2245"/>
      <c r="BS90" s="2246"/>
      <c r="BT90" s="2246"/>
      <c r="BU90" s="2246"/>
      <c r="BV90" s="2246"/>
      <c r="BW90" s="2246"/>
      <c r="BX90" s="2246"/>
      <c r="BY90" s="2247"/>
      <c r="BZ90" s="2245"/>
      <c r="CA90" s="2246"/>
      <c r="CB90" s="2246"/>
      <c r="CC90" s="2246"/>
      <c r="CD90" s="2246"/>
      <c r="CE90" s="2246"/>
      <c r="CF90" s="2246"/>
      <c r="CG90" s="2247"/>
      <c r="CH90" s="2245"/>
      <c r="CI90" s="2246"/>
      <c r="CJ90" s="2246"/>
      <c r="CK90" s="2246"/>
      <c r="CL90" s="2246"/>
      <c r="CM90" s="2246"/>
      <c r="CN90" s="2246"/>
      <c r="CO90" s="2247"/>
      <c r="CP90" s="2245"/>
      <c r="CQ90" s="2246"/>
      <c r="CR90" s="2246"/>
      <c r="CS90" s="2246"/>
      <c r="CT90" s="2246"/>
      <c r="CU90" s="2246"/>
      <c r="CV90" s="2246"/>
      <c r="CW90" s="2247"/>
      <c r="CX90" s="2245"/>
      <c r="CY90" s="2246"/>
      <c r="CZ90" s="2246"/>
      <c r="DA90" s="2246"/>
      <c r="DB90" s="2246"/>
      <c r="DC90" s="2246"/>
      <c r="DD90" s="2246"/>
      <c r="DE90" s="2247"/>
      <c r="DF90" s="2247"/>
      <c r="DG90" s="1258" t="s">
        <v>445</v>
      </c>
      <c r="DH90" s="1642"/>
      <c r="DI90" s="1624"/>
      <c r="DJ90" s="1624" t="str">
        <f>IF(T90="","",T90)</f>
        <v>Группа потребителей</v>
      </c>
      <c r="DK90" s="1624"/>
      <c r="DL90" s="1624"/>
      <c r="DM90" s="1635">
        <v>0</v>
      </c>
    </row>
    <row s="1850" customFormat="1" customHeight="1" ht="21">
      <c r="A91" s="1363"/>
      <c r="B91" s="1363"/>
      <c r="C91" s="1363"/>
      <c r="D91" s="1363"/>
      <c r="E91" s="2259" t="s">
        <v>92</v>
      </c>
      <c r="F91" s="2259"/>
      <c r="G91" s="2259"/>
      <c r="H91" s="2259"/>
      <c r="I91" s="2286"/>
      <c r="J91" s="2286"/>
      <c r="K91" s="2256" t="str">
        <f>J90&amp;".1"</f>
        <v>4.1.1.1.1.1.1</v>
      </c>
      <c r="L91" s="1369" t="s">
        <v>446</v>
      </c>
      <c r="M91" s="1366"/>
      <c r="N91" s="1366"/>
      <c r="O91" s="1366"/>
      <c r="P91" s="2374"/>
      <c r="Q91" s="2374"/>
      <c r="R91" s="357">
        <v>1</v>
      </c>
      <c r="S91" s="2273" t="str">
        <f>$K91</f>
        <v>4.1.1.1.1.1.1</v>
      </c>
      <c r="T91" s="1347" t="s">
        <v>485</v>
      </c>
      <c r="U91" s="300"/>
      <c r="V91" s="751"/>
      <c r="W91" s="325"/>
      <c r="X91" s="751"/>
      <c r="Y91" s="1257"/>
      <c r="Z91" s="2602"/>
      <c r="AA91" s="2107" t="s">
        <v>63</v>
      </c>
      <c r="AB91" s="2602"/>
      <c r="AC91" s="2107" t="s">
        <v>63</v>
      </c>
      <c r="AD91" s="751">
        <v>3211.28</v>
      </c>
      <c r="AE91" s="325"/>
      <c r="AF91" s="751"/>
      <c r="AG91" s="1257"/>
      <c r="AH91" s="2602">
        <v>46023</v>
      </c>
      <c r="AI91" s="2107" t="s">
        <v>63</v>
      </c>
      <c r="AJ91" s="2602">
        <v>46295</v>
      </c>
      <c r="AK91" s="2107" t="s">
        <v>63</v>
      </c>
      <c r="AL91" s="751">
        <v>3596.63</v>
      </c>
      <c r="AM91" s="325"/>
      <c r="AN91" s="751"/>
      <c r="AO91" s="1257"/>
      <c r="AP91" s="2602">
        <v>46296</v>
      </c>
      <c r="AQ91" s="2107" t="s">
        <v>63</v>
      </c>
      <c r="AR91" s="2602">
        <v>46387</v>
      </c>
      <c r="AS91" s="2107" t="s">
        <v>63</v>
      </c>
      <c r="AT91" s="751">
        <v>3596.63</v>
      </c>
      <c r="AU91" s="325"/>
      <c r="AV91" s="751"/>
      <c r="AW91" s="1257"/>
      <c r="AX91" s="2602">
        <v>46388</v>
      </c>
      <c r="AY91" s="2107" t="s">
        <v>63</v>
      </c>
      <c r="AZ91" s="2602">
        <v>46568</v>
      </c>
      <c r="BA91" s="2107" t="s">
        <v>63</v>
      </c>
      <c r="BB91" s="751">
        <v>3909.55</v>
      </c>
      <c r="BC91" s="325"/>
      <c r="BD91" s="751"/>
      <c r="BE91" s="1257"/>
      <c r="BF91" s="2602">
        <v>46569</v>
      </c>
      <c r="BG91" s="2107" t="s">
        <v>63</v>
      </c>
      <c r="BH91" s="2602">
        <v>46752</v>
      </c>
      <c r="BI91" s="2107" t="s">
        <v>63</v>
      </c>
      <c r="BJ91" s="751">
        <v>3909.55</v>
      </c>
      <c r="BK91" s="325"/>
      <c r="BL91" s="751"/>
      <c r="BM91" s="1257"/>
      <c r="BN91" s="2602">
        <v>46753</v>
      </c>
      <c r="BO91" s="2107" t="s">
        <v>63</v>
      </c>
      <c r="BP91" s="2602">
        <v>46934</v>
      </c>
      <c r="BQ91" s="2107" t="s">
        <v>63</v>
      </c>
      <c r="BR91" s="751">
        <v>4187.12</v>
      </c>
      <c r="BS91" s="325"/>
      <c r="BT91" s="751"/>
      <c r="BU91" s="1257"/>
      <c r="BV91" s="2602">
        <v>46935</v>
      </c>
      <c r="BW91" s="2107" t="s">
        <v>63</v>
      </c>
      <c r="BX91" s="2602">
        <v>47118</v>
      </c>
      <c r="BY91" s="2107" t="s">
        <v>63</v>
      </c>
      <c r="BZ91" s="751">
        <v>4187.12</v>
      </c>
      <c r="CA91" s="325"/>
      <c r="CB91" s="751"/>
      <c r="CC91" s="1257"/>
      <c r="CD91" s="2602">
        <v>47119</v>
      </c>
      <c r="CE91" s="2107" t="s">
        <v>63</v>
      </c>
      <c r="CF91" s="2602">
        <v>47299</v>
      </c>
      <c r="CG91" s="2107" t="s">
        <v>63</v>
      </c>
      <c r="CH91" s="751">
        <v>4484.41</v>
      </c>
      <c r="CI91" s="325"/>
      <c r="CJ91" s="751"/>
      <c r="CK91" s="1257"/>
      <c r="CL91" s="2602">
        <v>47300</v>
      </c>
      <c r="CM91" s="2107" t="s">
        <v>63</v>
      </c>
      <c r="CN91" s="2602">
        <v>47483</v>
      </c>
      <c r="CO91" s="2107" t="s">
        <v>63</v>
      </c>
      <c r="CP91" s="751">
        <v>4484.41</v>
      </c>
      <c r="CQ91" s="325"/>
      <c r="CR91" s="751"/>
      <c r="CS91" s="1257"/>
      <c r="CT91" s="2602">
        <v>47484</v>
      </c>
      <c r="CU91" s="2107" t="s">
        <v>63</v>
      </c>
      <c r="CV91" s="2602">
        <v>47664</v>
      </c>
      <c r="CW91" s="2107" t="s">
        <v>63</v>
      </c>
      <c r="CX91" s="751">
        <v>4802.8</v>
      </c>
      <c r="CY91" s="325"/>
      <c r="CZ91" s="751"/>
      <c r="DA91" s="1257"/>
      <c r="DB91" s="2602">
        <v>47665</v>
      </c>
      <c r="DC91" s="2107" t="s">
        <v>63</v>
      </c>
      <c r="DD91" s="2602">
        <v>47848</v>
      </c>
      <c r="DE91" s="2107" t="s">
        <v>63</v>
      </c>
      <c r="DF91" s="325"/>
      <c r="DG91" s="2253" t="s">
        <v>447</v>
      </c>
      <c r="DH91" s="1642">
        <f>STRCHECKDATE(V92:DF92)</f>
      </c>
      <c r="DI91" s="1624"/>
      <c r="DJ91" s="1624" t="str">
        <f>IF(T91="","",T91)</f>
        <v>вода</v>
      </c>
      <c r="DK91" s="1624"/>
      <c r="DL91" s="1624"/>
      <c r="DM91" s="1635">
        <v>0</v>
      </c>
    </row>
    <row s="1850" customFormat="1" customHeight="1" ht="0.75">
      <c r="A92" s="1363"/>
      <c r="B92" s="1363"/>
      <c r="C92" s="1363"/>
      <c r="D92" s="1363"/>
      <c r="E92" s="2259" t="s">
        <v>92</v>
      </c>
      <c r="F92" s="2259"/>
      <c r="G92" s="2259"/>
      <c r="H92" s="2259"/>
      <c r="I92" s="2286"/>
      <c r="J92" s="2286"/>
      <c r="K92" s="2256"/>
      <c r="L92" s="1369"/>
      <c r="M92" s="1366"/>
      <c r="N92" s="1366"/>
      <c r="O92" s="1366"/>
      <c r="P92" s="2374"/>
      <c r="Q92" s="2374"/>
      <c r="R92" s="357"/>
      <c r="S92" s="2513"/>
      <c r="T92" s="300"/>
      <c r="U92" s="300"/>
      <c r="V92" s="325"/>
      <c r="W92" s="325"/>
      <c r="X92" s="325"/>
      <c r="Y92" s="328" t="str">
        <f>Z91&amp;"-"&amp;AB91</f>
        <v>-</v>
      </c>
      <c r="Z92" s="2309"/>
      <c r="AA92" s="2107"/>
      <c r="AB92" s="2309"/>
      <c r="AC92" s="2107"/>
      <c r="AD92" s="325"/>
      <c r="AE92" s="325"/>
      <c r="AF92" s="325"/>
      <c r="AG92" s="328" t="str">
        <f>AH91&amp;"-"&amp;AJ91</f>
        <v>46023-46295</v>
      </c>
      <c r="AH92" s="2309"/>
      <c r="AI92" s="2107"/>
      <c r="AJ92" s="2309"/>
      <c r="AK92" s="2107"/>
      <c r="AL92" s="325"/>
      <c r="AM92" s="325"/>
      <c r="AN92" s="325"/>
      <c r="AO92" s="328" t="str">
        <f>AP91&amp;"-"&amp;AR91</f>
        <v>46296-46387</v>
      </c>
      <c r="AP92" s="2309"/>
      <c r="AQ92" s="2107"/>
      <c r="AR92" s="2309"/>
      <c r="AS92" s="2107"/>
      <c r="AT92" s="325"/>
      <c r="AU92" s="325"/>
      <c r="AV92" s="325"/>
      <c r="AW92" s="328" t="str">
        <f>AX91&amp;"-"&amp;AZ91</f>
        <v>46388-46568</v>
      </c>
      <c r="AX92" s="2309"/>
      <c r="AY92" s="2107"/>
      <c r="AZ92" s="2309"/>
      <c r="BA92" s="2107"/>
      <c r="BB92" s="325"/>
      <c r="BC92" s="325"/>
      <c r="BD92" s="325"/>
      <c r="BE92" s="328" t="str">
        <f>BF91&amp;"-"&amp;BH91</f>
        <v>46569-46752</v>
      </c>
      <c r="BF92" s="2309"/>
      <c r="BG92" s="2107"/>
      <c r="BH92" s="2309"/>
      <c r="BI92" s="2107"/>
      <c r="BJ92" s="325"/>
      <c r="BK92" s="325"/>
      <c r="BL92" s="325"/>
      <c r="BM92" s="328" t="str">
        <f>BN91&amp;"-"&amp;BP91</f>
        <v>46753-46934</v>
      </c>
      <c r="BN92" s="2309"/>
      <c r="BO92" s="2107"/>
      <c r="BP92" s="2309"/>
      <c r="BQ92" s="2107"/>
      <c r="BR92" s="325"/>
      <c r="BS92" s="325"/>
      <c r="BT92" s="325"/>
      <c r="BU92" s="328" t="str">
        <f>BV91&amp;"-"&amp;BX91</f>
        <v>46935-47118</v>
      </c>
      <c r="BV92" s="2309"/>
      <c r="BW92" s="2107"/>
      <c r="BX92" s="2309"/>
      <c r="BY92" s="2107"/>
      <c r="BZ92" s="325"/>
      <c r="CA92" s="325"/>
      <c r="CB92" s="325"/>
      <c r="CC92" s="328" t="str">
        <f>CD91&amp;"-"&amp;CF91</f>
        <v>47119-47299</v>
      </c>
      <c r="CD92" s="2309"/>
      <c r="CE92" s="2107"/>
      <c r="CF92" s="2309"/>
      <c r="CG92" s="2107"/>
      <c r="CH92" s="325"/>
      <c r="CI92" s="325"/>
      <c r="CJ92" s="325"/>
      <c r="CK92" s="328" t="str">
        <f>CL91&amp;"-"&amp;CN91</f>
        <v>47300-47483</v>
      </c>
      <c r="CL92" s="2309"/>
      <c r="CM92" s="2107"/>
      <c r="CN92" s="2309"/>
      <c r="CO92" s="2107"/>
      <c r="CP92" s="325"/>
      <c r="CQ92" s="325"/>
      <c r="CR92" s="325"/>
      <c r="CS92" s="328" t="str">
        <f>CT91&amp;"-"&amp;CV91</f>
        <v>47484-47664</v>
      </c>
      <c r="CT92" s="2309"/>
      <c r="CU92" s="2107"/>
      <c r="CV92" s="2309"/>
      <c r="CW92" s="2107"/>
      <c r="CX92" s="325"/>
      <c r="CY92" s="325"/>
      <c r="CZ92" s="325"/>
      <c r="DA92" s="328" t="str">
        <f>DB91&amp;"-"&amp;DD91</f>
        <v>47665-47848</v>
      </c>
      <c r="DB92" s="2309"/>
      <c r="DC92" s="2107"/>
      <c r="DD92" s="2309"/>
      <c r="DE92" s="2107"/>
      <c r="DF92" s="325"/>
      <c r="DG92" s="2254"/>
      <c r="DH92" s="1642"/>
      <c r="DI92" s="1624"/>
      <c r="DJ92" s="1624" t="str">
        <f>IF(T92="","",T92)</f>
        <v/>
      </c>
      <c r="DK92" s="1624"/>
      <c r="DL92" s="1624"/>
      <c r="DM92" s="1635">
        <v>0</v>
      </c>
    </row>
    <row s="1850" customFormat="1" customHeight="1" ht="15">
      <c r="A93" s="1363"/>
      <c r="B93" s="1363"/>
      <c r="C93" s="1363"/>
      <c r="D93" s="1363"/>
      <c r="E93" s="2259" t="s">
        <v>92</v>
      </c>
      <c r="F93" s="2259"/>
      <c r="G93" s="2259"/>
      <c r="H93" s="2259"/>
      <c r="I93" s="2286"/>
      <c r="J93" s="2256"/>
      <c r="K93" s="1363"/>
      <c r="L93" s="1369"/>
      <c r="M93" s="1366"/>
      <c r="N93" s="1366"/>
      <c r="O93" s="1776"/>
      <c r="P93" s="2374"/>
      <c r="Q93" s="2374"/>
      <c r="R93" s="356"/>
      <c r="S93" s="2656"/>
      <c r="T93" s="2669" t="s">
        <v>448</v>
      </c>
      <c r="U93" s="2658"/>
      <c r="V93" s="2658"/>
      <c r="W93" s="2658"/>
      <c r="X93" s="2658"/>
      <c r="Y93" s="2658"/>
      <c r="Z93" s="2658"/>
      <c r="AA93" s="2658"/>
      <c r="AB93" s="2658"/>
      <c r="AC93" s="2658"/>
      <c r="AD93" s="2658"/>
      <c r="AE93" s="2658"/>
      <c r="AF93" s="2658"/>
      <c r="AG93" s="2658"/>
      <c r="AH93" s="2658"/>
      <c r="AI93" s="2658"/>
      <c r="AJ93" s="2658"/>
      <c r="AK93" s="2658"/>
      <c r="AL93" s="2659"/>
      <c r="AM93" s="2659"/>
      <c r="AN93" s="2659"/>
      <c r="AO93" s="2659"/>
      <c r="AP93" s="2659"/>
      <c r="AQ93" s="2659"/>
      <c r="AR93" s="2659"/>
      <c r="AS93" s="2659"/>
      <c r="AT93" s="2659"/>
      <c r="AU93" s="2659"/>
      <c r="AV93" s="2659"/>
      <c r="AW93" s="2659"/>
      <c r="AX93" s="2659"/>
      <c r="AY93" s="2659"/>
      <c r="AZ93" s="2659"/>
      <c r="BA93" s="2659"/>
      <c r="BB93" s="2659"/>
      <c r="BC93" s="2659"/>
      <c r="BD93" s="2659"/>
      <c r="BE93" s="2659"/>
      <c r="BF93" s="2659"/>
      <c r="BG93" s="2659"/>
      <c r="BH93" s="2659"/>
      <c r="BI93" s="2659"/>
      <c r="BJ93" s="2659"/>
      <c r="BK93" s="2659"/>
      <c r="BL93" s="2659"/>
      <c r="BM93" s="2659"/>
      <c r="BN93" s="2659"/>
      <c r="BO93" s="2659"/>
      <c r="BP93" s="2659"/>
      <c r="BQ93" s="2659"/>
      <c r="BR93" s="2659"/>
      <c r="BS93" s="2659"/>
      <c r="BT93" s="2659"/>
      <c r="BU93" s="2659"/>
      <c r="BV93" s="2659"/>
      <c r="BW93" s="2659"/>
      <c r="BX93" s="2659"/>
      <c r="BY93" s="2659"/>
      <c r="BZ93" s="2659"/>
      <c r="CA93" s="2659"/>
      <c r="CB93" s="2659"/>
      <c r="CC93" s="2659"/>
      <c r="CD93" s="2659"/>
      <c r="CE93" s="2659"/>
      <c r="CF93" s="2659"/>
      <c r="CG93" s="2659"/>
      <c r="CH93" s="2659"/>
      <c r="CI93" s="2659"/>
      <c r="CJ93" s="2659"/>
      <c r="CK93" s="2659"/>
      <c r="CL93" s="2659"/>
      <c r="CM93" s="2659"/>
      <c r="CN93" s="2659"/>
      <c r="CO93" s="2659"/>
      <c r="CP93" s="2659"/>
      <c r="CQ93" s="2659"/>
      <c r="CR93" s="2659"/>
      <c r="CS93" s="2659"/>
      <c r="CT93" s="2659"/>
      <c r="CU93" s="2659"/>
      <c r="CV93" s="2659"/>
      <c r="CW93" s="2659"/>
      <c r="CX93" s="2659"/>
      <c r="CY93" s="2659"/>
      <c r="CZ93" s="2659"/>
      <c r="DA93" s="2659"/>
      <c r="DB93" s="2659"/>
      <c r="DC93" s="2659"/>
      <c r="DD93" s="2659"/>
      <c r="DE93" s="2659"/>
      <c r="DF93" s="2660"/>
      <c r="DG93" s="2255"/>
      <c r="DH93" s="1642"/>
      <c r="DI93" s="1624"/>
      <c r="DJ93" s="1624" t="str">
        <f>IF(T93="","",T93)</f>
        <v>Добавить вид теплоносителя (параметры теплоносителя)</v>
      </c>
      <c r="DK93" s="1624"/>
      <c r="DL93" s="1624"/>
      <c r="DM93" s="1635">
        <v>0</v>
      </c>
    </row>
    <row s="1850" customFormat="1" customHeight="1" ht="15">
      <c r="A94" s="1363"/>
      <c r="B94" s="1363"/>
      <c r="C94" s="1363"/>
      <c r="D94" s="1363"/>
      <c r="E94" s="2259" t="s">
        <v>92</v>
      </c>
      <c r="F94" s="2259"/>
      <c r="G94" s="2259"/>
      <c r="H94" s="2259"/>
      <c r="I94" s="2256"/>
      <c r="J94" s="1363"/>
      <c r="K94" s="1363"/>
      <c r="L94" s="1369"/>
      <c r="M94" s="1366"/>
      <c r="N94" s="1776"/>
      <c r="O94" s="1776"/>
      <c r="P94" s="2374"/>
      <c r="Q94" s="2374"/>
      <c r="R94" s="356"/>
      <c r="S94" s="2656"/>
      <c r="T94" s="2670" t="s">
        <v>449</v>
      </c>
      <c r="U94" s="2658"/>
      <c r="V94" s="2658"/>
      <c r="W94" s="2658"/>
      <c r="X94" s="2658"/>
      <c r="Y94" s="2658"/>
      <c r="Z94" s="2658"/>
      <c r="AA94" s="2658"/>
      <c r="AB94" s="2658"/>
      <c r="AC94" s="2662"/>
      <c r="AD94" s="2658"/>
      <c r="AE94" s="2658"/>
      <c r="AF94" s="2658"/>
      <c r="AG94" s="2658"/>
      <c r="AH94" s="2658"/>
      <c r="AI94" s="2658"/>
      <c r="AJ94" s="2658"/>
      <c r="AK94" s="2662"/>
      <c r="AL94" s="2659"/>
      <c r="AM94" s="2659"/>
      <c r="AN94" s="2659"/>
      <c r="AO94" s="2659"/>
      <c r="AP94" s="2659"/>
      <c r="AQ94" s="2659"/>
      <c r="AR94" s="2659"/>
      <c r="AS94" s="2663"/>
      <c r="AT94" s="2659"/>
      <c r="AU94" s="2659"/>
      <c r="AV94" s="2659"/>
      <c r="AW94" s="2659"/>
      <c r="AX94" s="2659"/>
      <c r="AY94" s="2659"/>
      <c r="AZ94" s="2659"/>
      <c r="BA94" s="2663"/>
      <c r="BB94" s="2659"/>
      <c r="BC94" s="2659"/>
      <c r="BD94" s="2659"/>
      <c r="BE94" s="2659"/>
      <c r="BF94" s="2659"/>
      <c r="BG94" s="2659"/>
      <c r="BH94" s="2659"/>
      <c r="BI94" s="2663"/>
      <c r="BJ94" s="2659"/>
      <c r="BK94" s="2659"/>
      <c r="BL94" s="2659"/>
      <c r="BM94" s="2659"/>
      <c r="BN94" s="2659"/>
      <c r="BO94" s="2659"/>
      <c r="BP94" s="2659"/>
      <c r="BQ94" s="2663"/>
      <c r="BR94" s="2659"/>
      <c r="BS94" s="2659"/>
      <c r="BT94" s="2659"/>
      <c r="BU94" s="2659"/>
      <c r="BV94" s="2659"/>
      <c r="BW94" s="2659"/>
      <c r="BX94" s="2659"/>
      <c r="BY94" s="2663"/>
      <c r="BZ94" s="2659"/>
      <c r="CA94" s="2659"/>
      <c r="CB94" s="2659"/>
      <c r="CC94" s="2659"/>
      <c r="CD94" s="2659"/>
      <c r="CE94" s="2659"/>
      <c r="CF94" s="2659"/>
      <c r="CG94" s="2663"/>
      <c r="CH94" s="2659"/>
      <c r="CI94" s="2659"/>
      <c r="CJ94" s="2659"/>
      <c r="CK94" s="2659"/>
      <c r="CL94" s="2659"/>
      <c r="CM94" s="2659"/>
      <c r="CN94" s="2659"/>
      <c r="CO94" s="2663"/>
      <c r="CP94" s="2659"/>
      <c r="CQ94" s="2659"/>
      <c r="CR94" s="2659"/>
      <c r="CS94" s="2659"/>
      <c r="CT94" s="2659"/>
      <c r="CU94" s="2659"/>
      <c r="CV94" s="2659"/>
      <c r="CW94" s="2663"/>
      <c r="CX94" s="2659"/>
      <c r="CY94" s="2659"/>
      <c r="CZ94" s="2659"/>
      <c r="DA94" s="2659"/>
      <c r="DB94" s="2659"/>
      <c r="DC94" s="2659"/>
      <c r="DD94" s="2659"/>
      <c r="DE94" s="2663"/>
      <c r="DF94" s="2658"/>
      <c r="DG94" s="2664"/>
      <c r="DH94" s="1642"/>
      <c r="DI94" s="1624"/>
      <c r="DJ94" s="1624" t="str">
        <f>IF(T94="","",T94)</f>
        <v>Добавить группу потребителей</v>
      </c>
      <c r="DK94" s="1624"/>
      <c r="DL94" s="1624"/>
      <c r="DM94" s="1635">
        <v>0</v>
      </c>
    </row>
    <row s="1850" customFormat="1" customHeight="1" ht="14.25">
      <c r="A95" s="1363"/>
      <c r="B95" s="1363"/>
      <c r="C95" s="1363"/>
      <c r="D95" s="1363"/>
      <c r="E95" s="2259" t="s">
        <v>92</v>
      </c>
      <c r="F95" s="2259"/>
      <c r="G95" s="2259"/>
      <c r="H95" s="2258"/>
      <c r="I95" s="1363"/>
      <c r="J95" s="1363"/>
      <c r="K95" s="1363"/>
      <c r="L95" s="1369"/>
      <c r="M95" s="1365"/>
      <c r="N95" s="1365"/>
      <c r="O95" s="1366"/>
      <c r="P95" s="1823"/>
      <c r="Q95" s="375"/>
      <c r="R95" s="355"/>
      <c r="S95" s="2656"/>
      <c r="T95" s="2671" t="s">
        <v>450</v>
      </c>
      <c r="U95" s="2658"/>
      <c r="V95" s="2658"/>
      <c r="W95" s="2658"/>
      <c r="X95" s="2658"/>
      <c r="Y95" s="2658"/>
      <c r="Z95" s="2658"/>
      <c r="AA95" s="2658"/>
      <c r="AB95" s="2658"/>
      <c r="AC95" s="2662"/>
      <c r="AD95" s="2658"/>
      <c r="AE95" s="2658"/>
      <c r="AF95" s="2658"/>
      <c r="AG95" s="2658"/>
      <c r="AH95" s="2658"/>
      <c r="AI95" s="2658"/>
      <c r="AJ95" s="2658"/>
      <c r="AK95" s="2662"/>
      <c r="AL95" s="2659"/>
      <c r="AM95" s="2659"/>
      <c r="AN95" s="2659"/>
      <c r="AO95" s="2659"/>
      <c r="AP95" s="2659"/>
      <c r="AQ95" s="2659"/>
      <c r="AR95" s="2659"/>
      <c r="AS95" s="2663"/>
      <c r="AT95" s="2659"/>
      <c r="AU95" s="2659"/>
      <c r="AV95" s="2659"/>
      <c r="AW95" s="2659"/>
      <c r="AX95" s="2659"/>
      <c r="AY95" s="2659"/>
      <c r="AZ95" s="2659"/>
      <c r="BA95" s="2663"/>
      <c r="BB95" s="2659"/>
      <c r="BC95" s="2659"/>
      <c r="BD95" s="2659"/>
      <c r="BE95" s="2659"/>
      <c r="BF95" s="2659"/>
      <c r="BG95" s="2659"/>
      <c r="BH95" s="2659"/>
      <c r="BI95" s="2663"/>
      <c r="BJ95" s="2659"/>
      <c r="BK95" s="2659"/>
      <c r="BL95" s="2659"/>
      <c r="BM95" s="2659"/>
      <c r="BN95" s="2659"/>
      <c r="BO95" s="2659"/>
      <c r="BP95" s="2659"/>
      <c r="BQ95" s="2663"/>
      <c r="BR95" s="2659"/>
      <c r="BS95" s="2659"/>
      <c r="BT95" s="2659"/>
      <c r="BU95" s="2659"/>
      <c r="BV95" s="2659"/>
      <c r="BW95" s="2659"/>
      <c r="BX95" s="2659"/>
      <c r="BY95" s="2663"/>
      <c r="BZ95" s="2659"/>
      <c r="CA95" s="2659"/>
      <c r="CB95" s="2659"/>
      <c r="CC95" s="2659"/>
      <c r="CD95" s="2659"/>
      <c r="CE95" s="2659"/>
      <c r="CF95" s="2659"/>
      <c r="CG95" s="2663"/>
      <c r="CH95" s="2659"/>
      <c r="CI95" s="2659"/>
      <c r="CJ95" s="2659"/>
      <c r="CK95" s="2659"/>
      <c r="CL95" s="2659"/>
      <c r="CM95" s="2659"/>
      <c r="CN95" s="2659"/>
      <c r="CO95" s="2663"/>
      <c r="CP95" s="2659"/>
      <c r="CQ95" s="2659"/>
      <c r="CR95" s="2659"/>
      <c r="CS95" s="2659"/>
      <c r="CT95" s="2659"/>
      <c r="CU95" s="2659"/>
      <c r="CV95" s="2659"/>
      <c r="CW95" s="2663"/>
      <c r="CX95" s="2659"/>
      <c r="CY95" s="2659"/>
      <c r="CZ95" s="2659"/>
      <c r="DA95" s="2659"/>
      <c r="DB95" s="2659"/>
      <c r="DC95" s="2659"/>
      <c r="DD95" s="2659"/>
      <c r="DE95" s="2663"/>
      <c r="DF95" s="2658"/>
      <c r="DG95" s="2664"/>
      <c r="DH95" s="1642"/>
      <c r="DI95" s="1624"/>
      <c r="DJ95" s="1624" t="str">
        <f>IF(T95="","",T95)</f>
        <v>Добавить схему подключения</v>
      </c>
      <c r="DK95" s="1624"/>
      <c r="DL95" s="1624"/>
      <c r="DM95" s="1635">
        <v>0</v>
      </c>
    </row>
    <row s="622" customFormat="1" customHeight="1" ht="0.75">
      <c r="A96" s="1343"/>
      <c r="B96" s="1343"/>
      <c r="C96" s="1343"/>
      <c r="D96" s="1343"/>
      <c r="E96" s="2259" t="s">
        <v>92</v>
      </c>
      <c r="F96" s="2259"/>
      <c r="G96" s="2258"/>
      <c r="H96" s="1343"/>
      <c r="I96" s="1343"/>
      <c r="J96" s="1343"/>
      <c r="K96" s="1343"/>
      <c r="L96" s="1545"/>
      <c r="M96" s="1315"/>
      <c r="N96" s="1315"/>
      <c r="O96" s="1642"/>
      <c r="P96" s="1316"/>
      <c r="Q96" s="1344"/>
      <c r="R96" s="1316"/>
      <c r="S96" s="1318"/>
      <c r="T96" s="1319" t="s">
        <v>171</v>
      </c>
      <c r="U96" s="1320"/>
      <c r="V96" s="1320"/>
      <c r="W96" s="1320"/>
      <c r="X96" s="1320"/>
      <c r="Y96" s="1320"/>
      <c r="Z96" s="1320"/>
      <c r="AA96" s="1320"/>
      <c r="AB96" s="1320"/>
      <c r="AC96" s="1320"/>
      <c r="AD96" s="1320"/>
      <c r="AE96" s="1320"/>
      <c r="AF96" s="1320"/>
      <c r="AG96" s="1320"/>
      <c r="AH96" s="1320"/>
      <c r="AI96" s="1320"/>
      <c r="AJ96" s="1320"/>
      <c r="AK96" s="1320"/>
      <c r="AL96" s="1320"/>
      <c r="AM96" s="1320"/>
      <c r="AN96" s="1320"/>
      <c r="AO96" s="1320"/>
      <c r="AP96" s="1320"/>
      <c r="AQ96" s="1320"/>
      <c r="AR96" s="1320"/>
      <c r="AS96" s="1320"/>
      <c r="AT96" s="1320"/>
      <c r="AU96" s="1320"/>
      <c r="AV96" s="1320"/>
      <c r="AW96" s="1320"/>
      <c r="AX96" s="1320"/>
      <c r="AY96" s="1320"/>
      <c r="AZ96" s="1320"/>
      <c r="BA96" s="1320"/>
      <c r="BB96" s="1320"/>
      <c r="BC96" s="1320"/>
      <c r="BD96" s="1320"/>
      <c r="BE96" s="1320"/>
      <c r="BF96" s="1320"/>
      <c r="BG96" s="1320"/>
      <c r="BH96" s="1320"/>
      <c r="BI96" s="1320"/>
      <c r="BJ96" s="1320"/>
      <c r="BK96" s="1320"/>
      <c r="BL96" s="1320"/>
      <c r="BM96" s="1320"/>
      <c r="BN96" s="1320"/>
      <c r="BO96" s="1320"/>
      <c r="BP96" s="1320"/>
      <c r="BQ96" s="1320"/>
      <c r="BR96" s="1320"/>
      <c r="BS96" s="1320"/>
      <c r="BT96" s="1320"/>
      <c r="BU96" s="1320"/>
      <c r="BV96" s="1320"/>
      <c r="BW96" s="1320"/>
      <c r="BX96" s="1320"/>
      <c r="BY96" s="1320"/>
      <c r="BZ96" s="1320"/>
      <c r="CA96" s="1320"/>
      <c r="CB96" s="1320"/>
      <c r="CC96" s="1320"/>
      <c r="CD96" s="1320"/>
      <c r="CE96" s="1320"/>
      <c r="CF96" s="1320"/>
      <c r="CG96" s="1320"/>
      <c r="CH96" s="1320"/>
      <c r="CI96" s="1320"/>
      <c r="CJ96" s="1320"/>
      <c r="CK96" s="1320"/>
      <c r="CL96" s="1320"/>
      <c r="CM96" s="1320"/>
      <c r="CN96" s="1320"/>
      <c r="CO96" s="1320"/>
      <c r="CP96" s="1320"/>
      <c r="CQ96" s="1320"/>
      <c r="CR96" s="1320"/>
      <c r="CS96" s="1320"/>
      <c r="CT96" s="1320"/>
      <c r="CU96" s="1320"/>
      <c r="CV96" s="1320"/>
      <c r="CW96" s="1320"/>
      <c r="CX96" s="1320"/>
      <c r="CY96" s="1320"/>
      <c r="CZ96" s="1320"/>
      <c r="DA96" s="1320"/>
      <c r="DB96" s="1320"/>
      <c r="DC96" s="1320"/>
      <c r="DD96" s="1320"/>
      <c r="DE96" s="1320"/>
      <c r="DF96" s="1320"/>
      <c r="DG96" s="1320"/>
      <c r="DH96" s="1642"/>
      <c r="DI96" s="1624"/>
      <c r="DJ96" s="1624" t="str">
        <f>IF(T96="","",T96)</f>
        <v>Добавить источник для дифференциации</v>
      </c>
      <c r="DK96" s="1624"/>
      <c r="DL96" s="1624"/>
      <c r="DM96" s="1642">
        <v>0</v>
      </c>
    </row>
    <row s="622" customFormat="1" customHeight="1" ht="0.75">
      <c r="A97" s="1343"/>
      <c r="B97" s="1343"/>
      <c r="C97" s="1343"/>
      <c r="D97" s="1343"/>
      <c r="E97" s="2259" t="s">
        <v>92</v>
      </c>
      <c r="F97" s="2258"/>
      <c r="G97" s="1343"/>
      <c r="H97" s="1343"/>
      <c r="I97" s="1343"/>
      <c r="J97" s="1343"/>
      <c r="K97" s="1343"/>
      <c r="L97" s="1545"/>
      <c r="M97" s="1321"/>
      <c r="N97" s="1321"/>
      <c r="O97" s="1642"/>
      <c r="P97" s="1316"/>
      <c r="Q97" s="1344"/>
      <c r="R97" s="1316"/>
      <c r="S97" s="1322"/>
      <c r="T97" s="1323" t="s">
        <v>172</v>
      </c>
      <c r="U97" s="1324"/>
      <c r="V97" s="1324"/>
      <c r="W97" s="1324"/>
      <c r="X97" s="1324"/>
      <c r="Y97" s="1324"/>
      <c r="Z97" s="1324"/>
      <c r="AA97" s="1324"/>
      <c r="AB97" s="1324"/>
      <c r="AC97" s="1324"/>
      <c r="AD97" s="1324"/>
      <c r="AE97" s="1324"/>
      <c r="AF97" s="1324"/>
      <c r="AG97" s="1324"/>
      <c r="AH97" s="1324"/>
      <c r="AI97" s="1324"/>
      <c r="AJ97" s="1324"/>
      <c r="AK97" s="1324"/>
      <c r="AL97" s="1324"/>
      <c r="AM97" s="1324"/>
      <c r="AN97" s="1324"/>
      <c r="AO97" s="1324"/>
      <c r="AP97" s="1324"/>
      <c r="AQ97" s="1324"/>
      <c r="AR97" s="1324"/>
      <c r="AS97" s="1324"/>
      <c r="AT97" s="1324"/>
      <c r="AU97" s="1324"/>
      <c r="AV97" s="1324"/>
      <c r="AW97" s="1324"/>
      <c r="AX97" s="1324"/>
      <c r="AY97" s="1324"/>
      <c r="AZ97" s="1324"/>
      <c r="BA97" s="1324"/>
      <c r="BB97" s="1324"/>
      <c r="BC97" s="1324"/>
      <c r="BD97" s="1324"/>
      <c r="BE97" s="1324"/>
      <c r="BF97" s="1324"/>
      <c r="BG97" s="1324"/>
      <c r="BH97" s="1324"/>
      <c r="BI97" s="1324"/>
      <c r="BJ97" s="1324"/>
      <c r="BK97" s="1324"/>
      <c r="BL97" s="1324"/>
      <c r="BM97" s="1324"/>
      <c r="BN97" s="1324"/>
      <c r="BO97" s="1324"/>
      <c r="BP97" s="1324"/>
      <c r="BQ97" s="1324"/>
      <c r="BR97" s="1324"/>
      <c r="BS97" s="1324"/>
      <c r="BT97" s="1324"/>
      <c r="BU97" s="1324"/>
      <c r="BV97" s="1324"/>
      <c r="BW97" s="1324"/>
      <c r="BX97" s="1324"/>
      <c r="BY97" s="1324"/>
      <c r="BZ97" s="1324"/>
      <c r="CA97" s="1324"/>
      <c r="CB97" s="1324"/>
      <c r="CC97" s="1324"/>
      <c r="CD97" s="1324"/>
      <c r="CE97" s="1324"/>
      <c r="CF97" s="1324"/>
      <c r="CG97" s="1324"/>
      <c r="CH97" s="1324"/>
      <c r="CI97" s="1324"/>
      <c r="CJ97" s="1324"/>
      <c r="CK97" s="1324"/>
      <c r="CL97" s="1324"/>
      <c r="CM97" s="1324"/>
      <c r="CN97" s="1324"/>
      <c r="CO97" s="1324"/>
      <c r="CP97" s="1324"/>
      <c r="CQ97" s="1324"/>
      <c r="CR97" s="1324"/>
      <c r="CS97" s="1324"/>
      <c r="CT97" s="1324"/>
      <c r="CU97" s="1324"/>
      <c r="CV97" s="1324"/>
      <c r="CW97" s="1324"/>
      <c r="CX97" s="1324"/>
      <c r="CY97" s="1324"/>
      <c r="CZ97" s="1324"/>
      <c r="DA97" s="1324"/>
      <c r="DB97" s="1324"/>
      <c r="DC97" s="1324"/>
      <c r="DD97" s="1324"/>
      <c r="DE97" s="1324"/>
      <c r="DF97" s="1324"/>
      <c r="DG97" s="1324"/>
      <c r="DH97" s="1642"/>
      <c r="DI97" s="1624"/>
      <c r="DJ97" s="1624" t="str">
        <f>IF(T97="","",T97)</f>
        <v>Добавить централизованную систему для дифференциации</v>
      </c>
      <c r="DK97" s="1624"/>
      <c r="DL97" s="1624"/>
      <c r="DM97" s="1642">
        <v>0</v>
      </c>
    </row>
    <row s="622" customFormat="1" customHeight="1" ht="0.75">
      <c r="A98" s="1343"/>
      <c r="B98" s="1343"/>
      <c r="C98" s="1343"/>
      <c r="D98" s="1343"/>
      <c r="E98" s="2258" t="s">
        <v>92</v>
      </c>
      <c r="F98" s="1343"/>
      <c r="G98" s="1343"/>
      <c r="H98" s="1343"/>
      <c r="I98" s="1343"/>
      <c r="J98" s="1343"/>
      <c r="K98" s="1343"/>
      <c r="L98" s="1545"/>
      <c r="M98" s="1321"/>
      <c r="N98" s="1321"/>
      <c r="O98" s="1642"/>
      <c r="P98" s="1316"/>
      <c r="Q98" s="1344"/>
      <c r="R98" s="1316"/>
      <c r="S98" s="1322"/>
      <c r="T98" s="1325" t="s">
        <v>173</v>
      </c>
      <c r="U98" s="1324"/>
      <c r="V98" s="1324"/>
      <c r="W98" s="1324"/>
      <c r="X98" s="1324"/>
      <c r="Y98" s="1324"/>
      <c r="Z98" s="1324"/>
      <c r="AA98" s="1324"/>
      <c r="AB98" s="1324"/>
      <c r="AC98" s="1324"/>
      <c r="AD98" s="1324"/>
      <c r="AE98" s="1324"/>
      <c r="AF98" s="1324"/>
      <c r="AG98" s="1324"/>
      <c r="AH98" s="1324"/>
      <c r="AI98" s="1324"/>
      <c r="AJ98" s="1324"/>
      <c r="AK98" s="1324"/>
      <c r="AL98" s="1324"/>
      <c r="AM98" s="1324"/>
      <c r="AN98" s="1324"/>
      <c r="AO98" s="1324"/>
      <c r="AP98" s="1324"/>
      <c r="AQ98" s="1324"/>
      <c r="AR98" s="1324"/>
      <c r="AS98" s="1324"/>
      <c r="AT98" s="1324"/>
      <c r="AU98" s="1324"/>
      <c r="AV98" s="1324"/>
      <c r="AW98" s="1324"/>
      <c r="AX98" s="1324"/>
      <c r="AY98" s="1324"/>
      <c r="AZ98" s="1324"/>
      <c r="BA98" s="1324"/>
      <c r="BB98" s="1324"/>
      <c r="BC98" s="1324"/>
      <c r="BD98" s="1324"/>
      <c r="BE98" s="1324"/>
      <c r="BF98" s="1324"/>
      <c r="BG98" s="1324"/>
      <c r="BH98" s="1324"/>
      <c r="BI98" s="1324"/>
      <c r="BJ98" s="1324"/>
      <c r="BK98" s="1324"/>
      <c r="BL98" s="1324"/>
      <c r="BM98" s="1324"/>
      <c r="BN98" s="1324"/>
      <c r="BO98" s="1324"/>
      <c r="BP98" s="1324"/>
      <c r="BQ98" s="1324"/>
      <c r="BR98" s="1324"/>
      <c r="BS98" s="1324"/>
      <c r="BT98" s="1324"/>
      <c r="BU98" s="1324"/>
      <c r="BV98" s="1324"/>
      <c r="BW98" s="1324"/>
      <c r="BX98" s="1324"/>
      <c r="BY98" s="1324"/>
      <c r="BZ98" s="1324"/>
      <c r="CA98" s="1324"/>
      <c r="CB98" s="1324"/>
      <c r="CC98" s="1324"/>
      <c r="CD98" s="1324"/>
      <c r="CE98" s="1324"/>
      <c r="CF98" s="1324"/>
      <c r="CG98" s="1324"/>
      <c r="CH98" s="1324"/>
      <c r="CI98" s="1324"/>
      <c r="CJ98" s="1324"/>
      <c r="CK98" s="1324"/>
      <c r="CL98" s="1324"/>
      <c r="CM98" s="1324"/>
      <c r="CN98" s="1324"/>
      <c r="CO98" s="1324"/>
      <c r="CP98" s="1324"/>
      <c r="CQ98" s="1324"/>
      <c r="CR98" s="1324"/>
      <c r="CS98" s="1324"/>
      <c r="CT98" s="1324"/>
      <c r="CU98" s="1324"/>
      <c r="CV98" s="1324"/>
      <c r="CW98" s="1324"/>
      <c r="CX98" s="1324"/>
      <c r="CY98" s="1324"/>
      <c r="CZ98" s="1324"/>
      <c r="DA98" s="1324"/>
      <c r="DB98" s="1324"/>
      <c r="DC98" s="1324"/>
      <c r="DD98" s="1324"/>
      <c r="DE98" s="1324"/>
      <c r="DF98" s="1324"/>
      <c r="DG98" s="1324"/>
      <c r="DH98" s="1642"/>
      <c r="DI98" s="1624"/>
      <c r="DJ98" s="1624" t="str">
        <f>IF(T98="","",T98)</f>
        <v>Добавить территорию для дифференциации</v>
      </c>
      <c r="DK98" s="1624"/>
      <c r="DL98" s="1624"/>
      <c r="DM98" s="1642">
        <v>0</v>
      </c>
    </row>
    <row s="1642" customFormat="1" customHeight="1" ht="1.05">
      <c r="A99" s="1314"/>
      <c r="B99" s="1314"/>
      <c r="C99" s="1314"/>
      <c r="D99" s="1314"/>
      <c r="E99" s="1343"/>
      <c r="F99" s="1314"/>
      <c r="G99" s="1314"/>
      <c r="H99" s="1314"/>
      <c r="I99" s="1314"/>
      <c r="J99" s="1314"/>
      <c r="K99" s="1314"/>
      <c r="L99" s="1339"/>
      <c r="M99" s="1321"/>
      <c r="N99" s="1321"/>
      <c r="P99" s="1316"/>
      <c r="Q99" s="1317"/>
      <c r="R99" s="1316"/>
      <c r="S99" s="1322"/>
      <c r="T99" s="1325" t="s">
        <v>190</v>
      </c>
      <c r="U99" s="1324"/>
      <c r="V99" s="1324"/>
      <c r="W99" s="1324"/>
      <c r="X99" s="1324"/>
      <c r="Y99" s="1324"/>
      <c r="Z99" s="1324"/>
      <c r="AA99" s="1324"/>
      <c r="AB99" s="1324"/>
      <c r="AC99" s="1324"/>
      <c r="AD99" s="1324"/>
      <c r="AE99" s="1324"/>
      <c r="AF99" s="1324"/>
      <c r="AG99" s="1324"/>
      <c r="AH99" s="1324"/>
      <c r="AI99" s="1324"/>
      <c r="AJ99" s="1324"/>
      <c r="AK99" s="1324"/>
      <c r="AL99" s="1324"/>
      <c r="AM99" s="1324"/>
      <c r="AN99" s="1324"/>
      <c r="AO99" s="1324"/>
      <c r="AP99" s="1324"/>
      <c r="AQ99" s="1324"/>
      <c r="AR99" s="1324"/>
      <c r="AS99" s="1324"/>
      <c r="AT99" s="1324"/>
      <c r="AU99" s="1324"/>
      <c r="AV99" s="1324"/>
      <c r="AW99" s="1324"/>
      <c r="AX99" s="1324"/>
      <c r="AY99" s="1324"/>
      <c r="AZ99" s="1324"/>
      <c r="BA99" s="1324"/>
      <c r="BB99" s="1324"/>
      <c r="BC99" s="1324"/>
      <c r="BD99" s="1324"/>
      <c r="BE99" s="1324"/>
      <c r="BF99" s="1324"/>
      <c r="BG99" s="1324"/>
      <c r="BH99" s="1324"/>
      <c r="BI99" s="1324"/>
      <c r="BJ99" s="1324"/>
      <c r="BK99" s="1324"/>
      <c r="BL99" s="1324"/>
      <c r="BM99" s="1324"/>
      <c r="BN99" s="1324"/>
      <c r="BO99" s="1324"/>
      <c r="BP99" s="1324"/>
      <c r="BQ99" s="1324"/>
      <c r="BR99" s="1324"/>
      <c r="BS99" s="1324"/>
      <c r="BT99" s="1324"/>
      <c r="BU99" s="1324"/>
      <c r="BV99" s="1324"/>
      <c r="BW99" s="1324"/>
      <c r="BX99" s="1324"/>
      <c r="BY99" s="1324"/>
      <c r="BZ99" s="1324"/>
      <c r="CA99" s="1324"/>
      <c r="CB99" s="1324"/>
      <c r="CC99" s="1324"/>
      <c r="CD99" s="1324"/>
      <c r="CE99" s="1324"/>
      <c r="CF99" s="1324"/>
      <c r="CG99" s="1324"/>
      <c r="CH99" s="1324"/>
      <c r="CI99" s="1324"/>
      <c r="CJ99" s="1324"/>
      <c r="CK99" s="1324"/>
      <c r="CL99" s="1324"/>
      <c r="CM99" s="1324"/>
      <c r="CN99" s="1324"/>
      <c r="CO99" s="1324"/>
      <c r="CP99" s="1324"/>
      <c r="CQ99" s="1324"/>
      <c r="CR99" s="1324"/>
      <c r="CS99" s="1324"/>
      <c r="CT99" s="1324"/>
      <c r="CU99" s="1324"/>
      <c r="CV99" s="1324"/>
      <c r="CW99" s="1324"/>
      <c r="CX99" s="1324"/>
      <c r="CY99" s="1324"/>
      <c r="CZ99" s="1324"/>
      <c r="DA99" s="1324"/>
      <c r="DB99" s="1324"/>
      <c r="DC99" s="1324"/>
      <c r="DD99" s="1324"/>
      <c r="DE99" s="1324"/>
      <c r="DF99" s="1324"/>
      <c r="DG99" s="1324"/>
      <c r="DI99" s="789"/>
      <c r="DJ99" s="789" t="str">
        <f>IF(T99="","",T99)</f>
        <v>Добавить наименование тарифа</v>
      </c>
      <c r="DK99" s="789"/>
      <c r="DL99" s="789"/>
      <c r="DM99" s="518">
        <v>1</v>
      </c>
    </row>
    <row customHeight="1" ht="11.549999999999999">
      <c r="M100" s="1160"/>
      <c r="N100" s="1160"/>
      <c r="O100" s="537"/>
      <c r="P100" s="1155"/>
      <c r="Q100" s="1155"/>
      <c r="R100" s="1155"/>
      <c r="S100" s="1155"/>
      <c r="AL100" s="1635"/>
      <c r="AM100" s="1635"/>
      <c r="AN100" s="1635"/>
      <c r="AO100" s="1635"/>
      <c r="AP100" s="1635"/>
      <c r="AQ100" s="1635"/>
      <c r="AR100" s="1635"/>
      <c r="AS100" s="1635"/>
      <c r="AT100" s="1635"/>
      <c r="AU100" s="1635"/>
      <c r="AV100" s="1635"/>
      <c r="AW100" s="1635"/>
      <c r="AX100" s="1635"/>
      <c r="AY100" s="1635"/>
      <c r="AZ100" s="1635"/>
      <c r="BA100" s="1635"/>
      <c r="BB100" s="1635"/>
      <c r="BC100" s="1635"/>
      <c r="BD100" s="1635"/>
      <c r="BE100" s="1635"/>
      <c r="BF100" s="1635"/>
      <c r="BG100" s="1635"/>
      <c r="BH100" s="1635"/>
      <c r="BI100" s="1635"/>
      <c r="BJ100" s="1635"/>
      <c r="BK100" s="1635"/>
      <c r="BL100" s="1635"/>
      <c r="BM100" s="1635"/>
      <c r="BN100" s="1635"/>
      <c r="BO100" s="1635"/>
      <c r="BP100" s="1635"/>
      <c r="BQ100" s="1635"/>
      <c r="BR100" s="1635"/>
      <c r="BS100" s="1635"/>
      <c r="BT100" s="1635"/>
      <c r="BU100" s="1635"/>
      <c r="BV100" s="1635"/>
      <c r="BW100" s="1635"/>
      <c r="BX100" s="1635"/>
      <c r="BY100" s="1635"/>
      <c r="BZ100" s="1635"/>
      <c r="CA100" s="1635"/>
      <c r="CB100" s="1635"/>
      <c r="CC100" s="1635"/>
      <c r="CD100" s="1635"/>
      <c r="CE100" s="1635"/>
      <c r="CF100" s="1635"/>
      <c r="CG100" s="1635"/>
      <c r="CH100" s="1635"/>
      <c r="CI100" s="1635"/>
      <c r="CJ100" s="1635"/>
      <c r="CK100" s="1635"/>
      <c r="CL100" s="1635"/>
      <c r="CM100" s="1635"/>
      <c r="CN100" s="1635"/>
      <c r="CO100" s="1635"/>
      <c r="CP100" s="1635"/>
      <c r="CQ100" s="1635"/>
      <c r="CR100" s="1635"/>
      <c r="CS100" s="1635"/>
      <c r="CT100" s="1635"/>
      <c r="CU100" s="1635"/>
      <c r="CV100" s="1635"/>
      <c r="CW100" s="1635"/>
      <c r="CX100" s="1635"/>
      <c r="CY100" s="1635"/>
      <c r="CZ100" s="1635"/>
      <c r="DA100" s="1635"/>
      <c r="DB100" s="1635"/>
      <c r="DC100" s="1635"/>
      <c r="DD100" s="1635"/>
      <c r="DE100" s="1635"/>
      <c r="DH100" s="1155"/>
      <c r="DI100" s="1155"/>
      <c r="DJ100" s="1155"/>
      <c r="DK100" s="1155"/>
      <c r="DL100" s="1155"/>
      <c r="DM100" s="1155">
        <v>11</v>
      </c>
    </row>
    <row customHeight="1" ht="28.5">
      <c r="O101" s="537"/>
      <c r="S101" s="1253"/>
      <c r="T101" s="2285"/>
      <c r="U101" s="2285"/>
      <c r="V101" s="2285"/>
      <c r="W101" s="2285"/>
      <c r="X101" s="2285"/>
      <c r="Y101" s="2285"/>
      <c r="Z101" s="2285"/>
      <c r="AA101" s="2285"/>
      <c r="AB101" s="2285"/>
      <c r="AC101" s="2285"/>
      <c r="AD101" s="2285"/>
      <c r="AE101" s="2285"/>
      <c r="AF101" s="2285"/>
      <c r="AG101" s="2285"/>
      <c r="AH101" s="2285"/>
      <c r="AI101" s="2285"/>
      <c r="AJ101" s="2285"/>
      <c r="AK101" s="2285"/>
      <c r="AL101" s="2385"/>
      <c r="AM101" s="2385"/>
      <c r="AN101" s="2385"/>
      <c r="AO101" s="2385"/>
      <c r="AP101" s="2385"/>
      <c r="AQ101" s="2385"/>
      <c r="AR101" s="2385"/>
      <c r="AS101" s="2385"/>
      <c r="AT101" s="2385"/>
      <c r="AU101" s="2385"/>
      <c r="AV101" s="2385"/>
      <c r="AW101" s="2385"/>
      <c r="AX101" s="2385"/>
      <c r="AY101" s="2385"/>
      <c r="AZ101" s="2385"/>
      <c r="BA101" s="2385"/>
      <c r="BB101" s="2385"/>
      <c r="BC101" s="2385"/>
      <c r="BD101" s="2385"/>
      <c r="BE101" s="2385"/>
      <c r="BF101" s="2385"/>
      <c r="BG101" s="2385"/>
      <c r="BH101" s="2385"/>
      <c r="BI101" s="2385"/>
      <c r="BJ101" s="2385"/>
      <c r="BK101" s="2385"/>
      <c r="BL101" s="2385"/>
      <c r="BM101" s="2385"/>
      <c r="BN101" s="2385"/>
      <c r="BO101" s="2385"/>
      <c r="BP101" s="2385"/>
      <c r="BQ101" s="2385"/>
      <c r="BR101" s="2385"/>
      <c r="BS101" s="2385"/>
      <c r="BT101" s="2385"/>
      <c r="BU101" s="2385"/>
      <c r="BV101" s="2385"/>
      <c r="BW101" s="2385"/>
      <c r="BX101" s="2385"/>
      <c r="BY101" s="2385"/>
      <c r="BZ101" s="2385"/>
      <c r="CA101" s="2385"/>
      <c r="CB101" s="2385"/>
      <c r="CC101" s="2385"/>
      <c r="CD101" s="2385"/>
      <c r="CE101" s="2385"/>
      <c r="CF101" s="2385"/>
      <c r="CG101" s="2385"/>
      <c r="CH101" s="2385"/>
      <c r="CI101" s="2385"/>
      <c r="CJ101" s="2385"/>
      <c r="CK101" s="2385"/>
      <c r="CL101" s="2385"/>
      <c r="CM101" s="2385"/>
      <c r="CN101" s="2385"/>
      <c r="CO101" s="2385"/>
      <c r="CP101" s="2385"/>
      <c r="CQ101" s="2385"/>
      <c r="CR101" s="2385"/>
      <c r="CS101" s="2385"/>
      <c r="CT101" s="2385"/>
      <c r="CU101" s="2385"/>
      <c r="CV101" s="2385"/>
      <c r="CW101" s="2385"/>
      <c r="CX101" s="2385"/>
      <c r="CY101" s="2385"/>
      <c r="CZ101" s="2385"/>
      <c r="DA101" s="2385"/>
      <c r="DB101" s="2385"/>
      <c r="DC101" s="2385"/>
      <c r="DD101" s="2385"/>
      <c r="DE101" s="2385"/>
      <c r="DF101" s="2285"/>
      <c r="DG101" s="2285"/>
      <c r="DM101" s="1155">
        <v>27</v>
      </c>
    </row>
    <row customHeight="1" ht="65.25">
      <c r="O102" s="537"/>
      <c r="T102" s="2285"/>
      <c r="U102" s="2285"/>
      <c r="V102" s="2285"/>
      <c r="W102" s="2285"/>
      <c r="X102" s="2285"/>
      <c r="Y102" s="2285"/>
      <c r="Z102" s="2285"/>
      <c r="AA102" s="2285"/>
      <c r="AB102" s="2285"/>
      <c r="AC102" s="2285"/>
      <c r="AD102" s="2285"/>
      <c r="AE102" s="2285"/>
      <c r="AF102" s="2285"/>
      <c r="AG102" s="2285"/>
      <c r="AH102" s="2285"/>
      <c r="AI102" s="2285"/>
      <c r="AJ102" s="2285"/>
      <c r="AK102" s="2285"/>
      <c r="AL102" s="2385"/>
      <c r="AM102" s="2385"/>
      <c r="AN102" s="2385"/>
      <c r="AO102" s="2385"/>
      <c r="AP102" s="2385"/>
      <c r="AQ102" s="2385"/>
      <c r="AR102" s="2385"/>
      <c r="AS102" s="2385"/>
      <c r="AT102" s="2385"/>
      <c r="AU102" s="2385"/>
      <c r="AV102" s="2385"/>
      <c r="AW102" s="2385"/>
      <c r="AX102" s="2385"/>
      <c r="AY102" s="2385"/>
      <c r="AZ102" s="2385"/>
      <c r="BA102" s="2385"/>
      <c r="BB102" s="2385"/>
      <c r="BC102" s="2385"/>
      <c r="BD102" s="2385"/>
      <c r="BE102" s="2385"/>
      <c r="BF102" s="2385"/>
      <c r="BG102" s="2385"/>
      <c r="BH102" s="2385"/>
      <c r="BI102" s="2385"/>
      <c r="BJ102" s="2385"/>
      <c r="BK102" s="2385"/>
      <c r="BL102" s="2385"/>
      <c r="BM102" s="2385"/>
      <c r="BN102" s="2385"/>
      <c r="BO102" s="2385"/>
      <c r="BP102" s="2385"/>
      <c r="BQ102" s="2385"/>
      <c r="BR102" s="2385"/>
      <c r="BS102" s="2385"/>
      <c r="BT102" s="2385"/>
      <c r="BU102" s="2385"/>
      <c r="BV102" s="2385"/>
      <c r="BW102" s="2385"/>
      <c r="BX102" s="2385"/>
      <c r="BY102" s="2385"/>
      <c r="BZ102" s="2385"/>
      <c r="CA102" s="2385"/>
      <c r="CB102" s="2385"/>
      <c r="CC102" s="2385"/>
      <c r="CD102" s="2385"/>
      <c r="CE102" s="2385"/>
      <c r="CF102" s="2385"/>
      <c r="CG102" s="2385"/>
      <c r="CH102" s="2385"/>
      <c r="CI102" s="2385"/>
      <c r="CJ102" s="2385"/>
      <c r="CK102" s="2385"/>
      <c r="CL102" s="2385"/>
      <c r="CM102" s="2385"/>
      <c r="CN102" s="2385"/>
      <c r="CO102" s="2385"/>
      <c r="CP102" s="2385"/>
      <c r="CQ102" s="2385"/>
      <c r="CR102" s="2385"/>
      <c r="CS102" s="2385"/>
      <c r="CT102" s="2385"/>
      <c r="CU102" s="2385"/>
      <c r="CV102" s="2385"/>
      <c r="CW102" s="2385"/>
      <c r="CX102" s="2385"/>
      <c r="CY102" s="2385"/>
      <c r="CZ102" s="2385"/>
      <c r="DA102" s="2385"/>
      <c r="DB102" s="2385"/>
      <c r="DC102" s="2385"/>
      <c r="DD102" s="2385"/>
      <c r="DE102" s="2385"/>
      <c r="DF102" s="2285"/>
      <c r="DG102" s="2285"/>
      <c r="DM102" s="1155">
        <v>62</v>
      </c>
    </row>
    <row customHeight="1" ht="14.699999999999998">
      <c r="O103" s="537"/>
      <c r="AL103" s="1635"/>
      <c r="AM103" s="1635"/>
      <c r="AN103" s="1635"/>
      <c r="AO103" s="1635"/>
      <c r="AP103" s="1635"/>
      <c r="AQ103" s="1635"/>
      <c r="AR103" s="1635"/>
      <c r="AS103" s="1635"/>
      <c r="AT103" s="1635"/>
      <c r="AU103" s="1635"/>
      <c r="AV103" s="1635"/>
      <c r="AW103" s="1635"/>
      <c r="AX103" s="1635"/>
      <c r="AY103" s="1635"/>
      <c r="AZ103" s="1635"/>
      <c r="BA103" s="1635"/>
      <c r="BB103" s="1635"/>
      <c r="BC103" s="1635"/>
      <c r="BD103" s="1635"/>
      <c r="BE103" s="1635"/>
      <c r="BF103" s="1635"/>
      <c r="BG103" s="1635"/>
      <c r="BH103" s="1635"/>
      <c r="BI103" s="1635"/>
      <c r="BJ103" s="1635"/>
      <c r="BK103" s="1635"/>
      <c r="BL103" s="1635"/>
      <c r="BM103" s="1635"/>
      <c r="BN103" s="1635"/>
      <c r="BO103" s="1635"/>
      <c r="BP103" s="1635"/>
      <c r="BQ103" s="1635"/>
      <c r="BR103" s="1635"/>
      <c r="BS103" s="1635"/>
      <c r="BT103" s="1635"/>
      <c r="BU103" s="1635"/>
      <c r="BV103" s="1635"/>
      <c r="BW103" s="1635"/>
      <c r="BX103" s="1635"/>
      <c r="BY103" s="1635"/>
      <c r="BZ103" s="1635"/>
      <c r="CA103" s="1635"/>
      <c r="CB103" s="1635"/>
      <c r="CC103" s="1635"/>
      <c r="CD103" s="1635"/>
      <c r="CE103" s="1635"/>
      <c r="CF103" s="1635"/>
      <c r="CG103" s="1635"/>
      <c r="CH103" s="1635"/>
      <c r="CI103" s="1635"/>
      <c r="CJ103" s="1635"/>
      <c r="CK103" s="1635"/>
      <c r="CL103" s="1635"/>
      <c r="CM103" s="1635"/>
      <c r="CN103" s="1635"/>
      <c r="CO103" s="1635"/>
      <c r="CP103" s="1635"/>
      <c r="CQ103" s="1635"/>
      <c r="CR103" s="1635"/>
      <c r="CS103" s="1635"/>
      <c r="CT103" s="1635"/>
      <c r="CU103" s="1635"/>
      <c r="CV103" s="1635"/>
      <c r="CW103" s="1635"/>
      <c r="CX103" s="1635"/>
      <c r="CY103" s="1635"/>
      <c r="CZ103" s="1635"/>
      <c r="DA103" s="1635"/>
      <c r="DB103" s="1635"/>
      <c r="DC103" s="1635"/>
      <c r="DD103" s="1635"/>
      <c r="DE103" s="1635"/>
      <c r="DM103" s="1155">
        <v>14</v>
      </c>
    </row>
    <row customHeight="1" ht="18.75">
      <c r="O104" s="537"/>
      <c r="S104" s="1253"/>
      <c r="T104" s="2285"/>
      <c r="U104" s="2285"/>
      <c r="V104" s="2285"/>
      <c r="W104" s="2285"/>
      <c r="X104" s="2285"/>
      <c r="Y104" s="2285"/>
      <c r="Z104" s="2285"/>
      <c r="AA104" s="2285"/>
      <c r="AB104" s="2285"/>
      <c r="AC104" s="2285"/>
      <c r="AD104" s="2285"/>
      <c r="AE104" s="2285"/>
      <c r="AF104" s="2285"/>
      <c r="AG104" s="2285"/>
      <c r="AH104" s="2285"/>
      <c r="AI104" s="2285"/>
      <c r="AJ104" s="2285"/>
      <c r="AK104" s="2285"/>
      <c r="AL104" s="2385"/>
      <c r="AM104" s="2385"/>
      <c r="AN104" s="2385"/>
      <c r="AO104" s="2385"/>
      <c r="AP104" s="2385"/>
      <c r="AQ104" s="2385"/>
      <c r="AR104" s="2385"/>
      <c r="AS104" s="2385"/>
      <c r="AT104" s="2385"/>
      <c r="AU104" s="2385"/>
      <c r="AV104" s="2385"/>
      <c r="AW104" s="2385"/>
      <c r="AX104" s="2385"/>
      <c r="AY104" s="2385"/>
      <c r="AZ104" s="2385"/>
      <c r="BA104" s="2385"/>
      <c r="BB104" s="2385"/>
      <c r="BC104" s="2385"/>
      <c r="BD104" s="2385"/>
      <c r="BE104" s="2385"/>
      <c r="BF104" s="2385"/>
      <c r="BG104" s="2385"/>
      <c r="BH104" s="2385"/>
      <c r="BI104" s="2385"/>
      <c r="BJ104" s="2385"/>
      <c r="BK104" s="2385"/>
      <c r="BL104" s="2385"/>
      <c r="BM104" s="2385"/>
      <c r="BN104" s="2385"/>
      <c r="BO104" s="2385"/>
      <c r="BP104" s="2385"/>
      <c r="BQ104" s="2385"/>
      <c r="BR104" s="2385"/>
      <c r="BS104" s="2385"/>
      <c r="BT104" s="2385"/>
      <c r="BU104" s="2385"/>
      <c r="BV104" s="2385"/>
      <c r="BW104" s="2385"/>
      <c r="BX104" s="2385"/>
      <c r="BY104" s="2385"/>
      <c r="BZ104" s="2385"/>
      <c r="CA104" s="2385"/>
      <c r="CB104" s="2385"/>
      <c r="CC104" s="2385"/>
      <c r="CD104" s="2385"/>
      <c r="CE104" s="2385"/>
      <c r="CF104" s="2385"/>
      <c r="CG104" s="2385"/>
      <c r="CH104" s="2385"/>
      <c r="CI104" s="2385"/>
      <c r="CJ104" s="2385"/>
      <c r="CK104" s="2385"/>
      <c r="CL104" s="2385"/>
      <c r="CM104" s="2385"/>
      <c r="CN104" s="2385"/>
      <c r="CO104" s="2385"/>
      <c r="CP104" s="2385"/>
      <c r="CQ104" s="2385"/>
      <c r="CR104" s="2385"/>
      <c r="CS104" s="2385"/>
      <c r="CT104" s="2385"/>
      <c r="CU104" s="2385"/>
      <c r="CV104" s="2385"/>
      <c r="CW104" s="2385"/>
      <c r="CX104" s="2385"/>
      <c r="CY104" s="2385"/>
      <c r="CZ104" s="2385"/>
      <c r="DA104" s="2385"/>
      <c r="DB104" s="2385"/>
      <c r="DC104" s="2385"/>
      <c r="DD104" s="2385"/>
      <c r="DE104" s="2385"/>
      <c r="DF104" s="2285"/>
      <c r="DG104" s="2285"/>
      <c r="DM104" s="1155">
        <v>18</v>
      </c>
    </row>
    <row customHeight="1" ht="18.75">
      <c r="O105" s="537"/>
      <c r="T105" s="2285"/>
      <c r="U105" s="2285"/>
      <c r="V105" s="2285"/>
      <c r="W105" s="2285"/>
      <c r="X105" s="2285"/>
      <c r="Y105" s="2285"/>
      <c r="Z105" s="2285"/>
      <c r="AA105" s="2285"/>
      <c r="AB105" s="2285"/>
      <c r="AC105" s="2285"/>
      <c r="AD105" s="2285"/>
      <c r="AE105" s="2285"/>
      <c r="AF105" s="2285"/>
      <c r="AG105" s="2285"/>
      <c r="AH105" s="2285"/>
      <c r="AI105" s="2285"/>
      <c r="AJ105" s="2285"/>
      <c r="AK105" s="2285"/>
      <c r="AL105" s="2385"/>
      <c r="AM105" s="2385"/>
      <c r="AN105" s="2385"/>
      <c r="AO105" s="2385"/>
      <c r="AP105" s="2385"/>
      <c r="AQ105" s="2385"/>
      <c r="AR105" s="2385"/>
      <c r="AS105" s="2385"/>
      <c r="AT105" s="2385"/>
      <c r="AU105" s="2385"/>
      <c r="AV105" s="2385"/>
      <c r="AW105" s="2385"/>
      <c r="AX105" s="2385"/>
      <c r="AY105" s="2385"/>
      <c r="AZ105" s="2385"/>
      <c r="BA105" s="2385"/>
      <c r="BB105" s="2385"/>
      <c r="BC105" s="2385"/>
      <c r="BD105" s="2385"/>
      <c r="BE105" s="2385"/>
      <c r="BF105" s="2385"/>
      <c r="BG105" s="2385"/>
      <c r="BH105" s="2385"/>
      <c r="BI105" s="2385"/>
      <c r="BJ105" s="2385"/>
      <c r="BK105" s="2385"/>
      <c r="BL105" s="2385"/>
      <c r="BM105" s="2385"/>
      <c r="BN105" s="2385"/>
      <c r="BO105" s="2385"/>
      <c r="BP105" s="2385"/>
      <c r="BQ105" s="2385"/>
      <c r="BR105" s="2385"/>
      <c r="BS105" s="2385"/>
      <c r="BT105" s="2385"/>
      <c r="BU105" s="2385"/>
      <c r="BV105" s="2385"/>
      <c r="BW105" s="2385"/>
      <c r="BX105" s="2385"/>
      <c r="BY105" s="2385"/>
      <c r="BZ105" s="2385"/>
      <c r="CA105" s="2385"/>
      <c r="CB105" s="2385"/>
      <c r="CC105" s="2385"/>
      <c r="CD105" s="2385"/>
      <c r="CE105" s="2385"/>
      <c r="CF105" s="2385"/>
      <c r="CG105" s="2385"/>
      <c r="CH105" s="2385"/>
      <c r="CI105" s="2385"/>
      <c r="CJ105" s="2385"/>
      <c r="CK105" s="2385"/>
      <c r="CL105" s="2385"/>
      <c r="CM105" s="2385"/>
      <c r="CN105" s="2385"/>
      <c r="CO105" s="2385"/>
      <c r="CP105" s="2385"/>
      <c r="CQ105" s="2385"/>
      <c r="CR105" s="2385"/>
      <c r="CS105" s="2385"/>
      <c r="CT105" s="2385"/>
      <c r="CU105" s="2385"/>
      <c r="CV105" s="2385"/>
      <c r="CW105" s="2385"/>
      <c r="CX105" s="2385"/>
      <c r="CY105" s="2385"/>
      <c r="CZ105" s="2385"/>
      <c r="DA105" s="2385"/>
      <c r="DB105" s="2385"/>
      <c r="DC105" s="2385"/>
      <c r="DD105" s="2385"/>
      <c r="DE105" s="2385"/>
      <c r="DF105" s="2285"/>
      <c r="DG105" s="2285"/>
      <c r="DM105" s="1155">
        <v>18</v>
      </c>
    </row>
    <row customHeight="1" ht="29.25">
      <c r="O106" s="537"/>
      <c r="S106" s="1253"/>
      <c r="T106" s="2285"/>
      <c r="U106" s="2285"/>
      <c r="V106" s="2285"/>
      <c r="W106" s="2285"/>
      <c r="X106" s="2285"/>
      <c r="Y106" s="2285"/>
      <c r="Z106" s="2285"/>
      <c r="AA106" s="2285"/>
      <c r="AB106" s="2285"/>
      <c r="AC106" s="2285"/>
      <c r="AD106" s="2285"/>
      <c r="AE106" s="2285"/>
      <c r="AF106" s="2285"/>
      <c r="AG106" s="2285"/>
      <c r="AH106" s="2285"/>
      <c r="AI106" s="2285"/>
      <c r="AJ106" s="2285"/>
      <c r="AK106" s="2285"/>
      <c r="AL106" s="2385"/>
      <c r="AM106" s="2385"/>
      <c r="AN106" s="2385"/>
      <c r="AO106" s="2385"/>
      <c r="AP106" s="2385"/>
      <c r="AQ106" s="2385"/>
      <c r="AR106" s="2385"/>
      <c r="AS106" s="2385"/>
      <c r="AT106" s="2385"/>
      <c r="AU106" s="2385"/>
      <c r="AV106" s="2385"/>
      <c r="AW106" s="2385"/>
      <c r="AX106" s="2385"/>
      <c r="AY106" s="2385"/>
      <c r="AZ106" s="2385"/>
      <c r="BA106" s="2385"/>
      <c r="BB106" s="2385"/>
      <c r="BC106" s="2385"/>
      <c r="BD106" s="2385"/>
      <c r="BE106" s="2385"/>
      <c r="BF106" s="2385"/>
      <c r="BG106" s="2385"/>
      <c r="BH106" s="2385"/>
      <c r="BI106" s="2385"/>
      <c r="BJ106" s="2385"/>
      <c r="BK106" s="2385"/>
      <c r="BL106" s="2385"/>
      <c r="BM106" s="2385"/>
      <c r="BN106" s="2385"/>
      <c r="BO106" s="2385"/>
      <c r="BP106" s="2385"/>
      <c r="BQ106" s="2385"/>
      <c r="BR106" s="2385"/>
      <c r="BS106" s="2385"/>
      <c r="BT106" s="2385"/>
      <c r="BU106" s="2385"/>
      <c r="BV106" s="2385"/>
      <c r="BW106" s="2385"/>
      <c r="BX106" s="2385"/>
      <c r="BY106" s="2385"/>
      <c r="BZ106" s="2385"/>
      <c r="CA106" s="2385"/>
      <c r="CB106" s="2385"/>
      <c r="CC106" s="2385"/>
      <c r="CD106" s="2385"/>
      <c r="CE106" s="2385"/>
      <c r="CF106" s="2385"/>
      <c r="CG106" s="2385"/>
      <c r="CH106" s="2385"/>
      <c r="CI106" s="2385"/>
      <c r="CJ106" s="2385"/>
      <c r="CK106" s="2385"/>
      <c r="CL106" s="2385"/>
      <c r="CM106" s="2385"/>
      <c r="CN106" s="2385"/>
      <c r="CO106" s="2385"/>
      <c r="CP106" s="2385"/>
      <c r="CQ106" s="2385"/>
      <c r="CR106" s="2385"/>
      <c r="CS106" s="2385"/>
      <c r="CT106" s="2385"/>
      <c r="CU106" s="2385"/>
      <c r="CV106" s="2385"/>
      <c r="CW106" s="2385"/>
      <c r="CX106" s="2385"/>
      <c r="CY106" s="2385"/>
      <c r="CZ106" s="2385"/>
      <c r="DA106" s="2385"/>
      <c r="DB106" s="2385"/>
      <c r="DC106" s="2385"/>
      <c r="DD106" s="2385"/>
      <c r="DE106" s="2385"/>
      <c r="DF106" s="2285"/>
      <c r="DG106" s="2285"/>
      <c r="DM106" s="1155">
        <v>28</v>
      </c>
    </row>
    <row customHeight="1" ht="22.5" hidden="1">
      <c r="A107" s="1160" t="s">
        <v>84</v>
      </c>
      <c r="B107" s="1160">
        <v>0</v>
      </c>
      <c r="C107" s="1160">
        <v>0</v>
      </c>
      <c r="D107" s="1160">
        <v>0</v>
      </c>
      <c r="E107" s="1160">
        <v>0</v>
      </c>
      <c r="F107" s="1160">
        <v>0</v>
      </c>
      <c r="G107" s="1160">
        <v>0</v>
      </c>
      <c r="H107" s="1160">
        <v>0</v>
      </c>
      <c r="I107" s="1160">
        <v>0</v>
      </c>
      <c r="J107" s="1160">
        <v>0</v>
      </c>
      <c r="K107" s="1160">
        <v>0</v>
      </c>
      <c r="L107" s="1329">
        <v>0</v>
      </c>
      <c r="M107" s="1362">
        <v>0</v>
      </c>
      <c r="N107" s="1362">
        <v>0</v>
      </c>
      <c r="O107" s="1362">
        <v>0</v>
      </c>
      <c r="P107" s="1328">
        <v>3</v>
      </c>
      <c r="Q107" s="344">
        <v>3</v>
      </c>
      <c r="R107" s="344">
        <v>3</v>
      </c>
      <c r="S107" s="581">
        <v>12</v>
      </c>
      <c r="T107" s="1155">
        <v>31</v>
      </c>
      <c r="U107" s="1155">
        <v>0</v>
      </c>
      <c r="V107" s="1155">
        <v>0</v>
      </c>
      <c r="W107" s="1155">
        <v>0</v>
      </c>
      <c r="X107" s="1155">
        <v>0</v>
      </c>
      <c r="Y107" s="1155">
        <v>0</v>
      </c>
      <c r="Z107" s="1155">
        <v>0</v>
      </c>
      <c r="AA107" s="1155">
        <v>0</v>
      </c>
      <c r="AB107" s="1155">
        <v>0</v>
      </c>
      <c r="AC107" s="1155">
        <v>0</v>
      </c>
      <c r="AD107" s="1155">
        <v>24</v>
      </c>
      <c r="AE107" s="1155">
        <v>0</v>
      </c>
      <c r="AF107" s="1155">
        <v>24</v>
      </c>
      <c r="AG107" s="1155">
        <v>24</v>
      </c>
      <c r="AH107" s="1155">
        <v>11</v>
      </c>
      <c r="AI107" s="1155">
        <v>3</v>
      </c>
      <c r="AJ107" s="1155">
        <v>11</v>
      </c>
      <c r="AK107" s="1155">
        <v>0</v>
      </c>
      <c r="AL107" s="1635">
        <v>0</v>
      </c>
      <c r="AM107" s="1635">
        <v>0</v>
      </c>
      <c r="AN107" s="1635">
        <v>0</v>
      </c>
      <c r="AO107" s="1635">
        <v>0</v>
      </c>
      <c r="AP107" s="1635">
        <v>0</v>
      </c>
      <c r="AQ107" s="1635">
        <v>0</v>
      </c>
      <c r="AR107" s="1635">
        <v>0</v>
      </c>
      <c r="AS107" s="1635">
        <v>0</v>
      </c>
      <c r="AT107" s="1635">
        <v>0</v>
      </c>
      <c r="AU107" s="1635">
        <v>0</v>
      </c>
      <c r="AV107" s="1635">
        <v>0</v>
      </c>
      <c r="AW107" s="1635">
        <v>0</v>
      </c>
      <c r="AX107" s="1635">
        <v>0</v>
      </c>
      <c r="AY107" s="1635">
        <v>0</v>
      </c>
      <c r="AZ107" s="1635">
        <v>0</v>
      </c>
      <c r="BA107" s="1635">
        <v>0</v>
      </c>
      <c r="BB107" s="1635">
        <v>0</v>
      </c>
      <c r="BC107" s="1635">
        <v>0</v>
      </c>
      <c r="BD107" s="1635">
        <v>0</v>
      </c>
      <c r="BE107" s="1635">
        <v>0</v>
      </c>
      <c r="BF107" s="1635">
        <v>0</v>
      </c>
      <c r="BG107" s="1635">
        <v>0</v>
      </c>
      <c r="BH107" s="1635">
        <v>0</v>
      </c>
      <c r="BI107" s="1635">
        <v>0</v>
      </c>
      <c r="BJ107" s="1635">
        <v>0</v>
      </c>
      <c r="BK107" s="1635">
        <v>0</v>
      </c>
      <c r="BL107" s="1635">
        <v>0</v>
      </c>
      <c r="BM107" s="1635">
        <v>0</v>
      </c>
      <c r="BN107" s="1635">
        <v>0</v>
      </c>
      <c r="BO107" s="1635">
        <v>0</v>
      </c>
      <c r="BP107" s="1635">
        <v>0</v>
      </c>
      <c r="BQ107" s="1635">
        <v>0</v>
      </c>
      <c r="BR107" s="1635">
        <v>0</v>
      </c>
      <c r="BS107" s="1635">
        <v>0</v>
      </c>
      <c r="BT107" s="1635">
        <v>0</v>
      </c>
      <c r="BU107" s="1635">
        <v>0</v>
      </c>
      <c r="BV107" s="1635">
        <v>0</v>
      </c>
      <c r="BW107" s="1635">
        <v>0</v>
      </c>
      <c r="BX107" s="1635">
        <v>0</v>
      </c>
      <c r="BY107" s="1635">
        <v>0</v>
      </c>
      <c r="BZ107" s="1635">
        <v>0</v>
      </c>
      <c r="CA107" s="1635">
        <v>0</v>
      </c>
      <c r="CB107" s="1635">
        <v>0</v>
      </c>
      <c r="CC107" s="1635">
        <v>0</v>
      </c>
      <c r="CD107" s="1635">
        <v>0</v>
      </c>
      <c r="CE107" s="1635">
        <v>0</v>
      </c>
      <c r="CF107" s="1635">
        <v>0</v>
      </c>
      <c r="CG107" s="1635">
        <v>0</v>
      </c>
      <c r="CH107" s="1635">
        <v>0</v>
      </c>
      <c r="CI107" s="1635">
        <v>0</v>
      </c>
      <c r="CJ107" s="1635">
        <v>0</v>
      </c>
      <c r="CK107" s="1635">
        <v>0</v>
      </c>
      <c r="CL107" s="1635">
        <v>0</v>
      </c>
      <c r="CM107" s="1635">
        <v>0</v>
      </c>
      <c r="CN107" s="1635">
        <v>0</v>
      </c>
      <c r="CO107" s="1635">
        <v>0</v>
      </c>
      <c r="CP107" s="1635">
        <v>0</v>
      </c>
      <c r="CQ107" s="1635">
        <v>0</v>
      </c>
      <c r="CR107" s="1635">
        <v>0</v>
      </c>
      <c r="CS107" s="1635">
        <v>0</v>
      </c>
      <c r="CT107" s="1635">
        <v>0</v>
      </c>
      <c r="CU107" s="1635">
        <v>0</v>
      </c>
      <c r="CV107" s="1635">
        <v>0</v>
      </c>
      <c r="CW107" s="1635">
        <v>0</v>
      </c>
      <c r="CX107" s="1635">
        <v>0</v>
      </c>
      <c r="CY107" s="1635">
        <v>0</v>
      </c>
      <c r="CZ107" s="1635">
        <v>0</v>
      </c>
      <c r="DA107" s="1635">
        <v>0</v>
      </c>
      <c r="DB107" s="1635">
        <v>0</v>
      </c>
      <c r="DC107" s="1635">
        <v>0</v>
      </c>
      <c r="DD107" s="1635">
        <v>0</v>
      </c>
      <c r="DE107" s="1635">
        <v>0</v>
      </c>
      <c r="DF107" s="1155">
        <v>4</v>
      </c>
      <c r="DG107" s="1155">
        <v>115</v>
      </c>
      <c r="DH107" s="511">
        <v>10</v>
      </c>
      <c r="DI107" s="511">
        <v>10</v>
      </c>
      <c r="DJ107" s="511">
        <v>10</v>
      </c>
      <c r="DK107" s="511">
        <v>10</v>
      </c>
      <c r="DL107" s="511">
        <v>10</v>
      </c>
      <c r="DM107" s="1155">
        <v>23</v>
      </c>
    </row>
  </sheetData>
  <sheetProtection formatColumns="0" formatRows="0" autoFilter="0" sort="0" insertRows="0" insertColumns="1" deleteRows="0" deleteColumns="0"/>
  <mergeCells count="517">
    <mergeCell ref="T105:DG105"/>
    <mergeCell ref="T106:DG106"/>
    <mergeCell ref="T104:DG104"/>
    <mergeCell ref="DG49:DG51"/>
    <mergeCell ref="T101:DG101"/>
    <mergeCell ref="T102:DG102"/>
    <mergeCell ref="J48:J51"/>
    <mergeCell ref="Q48:Q51"/>
    <mergeCell ref="V48:AC48"/>
    <mergeCell ref="AD48:DF48"/>
    <mergeCell ref="K49:K50"/>
    <mergeCell ref="Z49:Z50"/>
    <mergeCell ref="AA49:AA50"/>
    <mergeCell ref="AB49:AB50"/>
    <mergeCell ref="AC49:AC50"/>
    <mergeCell ref="AH49:AH50"/>
    <mergeCell ref="AI49:AI50"/>
    <mergeCell ref="AJ49:AJ50"/>
    <mergeCell ref="AK49:AK50"/>
    <mergeCell ref="E43:E56"/>
    <mergeCell ref="V43:AC43"/>
    <mergeCell ref="AD43:DF43"/>
    <mergeCell ref="F44:F55"/>
    <mergeCell ref="V44:AC44"/>
    <mergeCell ref="AD44:DF44"/>
    <mergeCell ref="G45:G54"/>
    <mergeCell ref="V45:AC45"/>
    <mergeCell ref="AD45:DF45"/>
    <mergeCell ref="H46:H53"/>
    <mergeCell ref="V46:AC46"/>
    <mergeCell ref="AD46:DF46"/>
    <mergeCell ref="I47:I52"/>
    <mergeCell ref="P47:P52"/>
    <mergeCell ref="V47:AC47"/>
    <mergeCell ref="AD47:DF47"/>
    <mergeCell ref="AH40:AJ40"/>
    <mergeCell ref="AA41:AB41"/>
    <mergeCell ref="AI41:AJ41"/>
    <mergeCell ref="AA42:AB42"/>
    <mergeCell ref="AI42:AJ42"/>
    <mergeCell ref="S38:DF38"/>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DG8:DG10"/>
    <mergeCell ref="AH17:AH18"/>
    <mergeCell ref="AI17:AI18"/>
    <mergeCell ref="AJ17:AJ18"/>
    <mergeCell ref="AK17:AK18"/>
    <mergeCell ref="AH8:AH9"/>
    <mergeCell ref="AI8:AI9"/>
    <mergeCell ref="AJ8:AJ9"/>
    <mergeCell ref="AK8:AK9"/>
    <mergeCell ref="V7:AC7"/>
    <mergeCell ref="AD7:DF7"/>
    <mergeCell ref="V2:AC2"/>
    <mergeCell ref="AD2:DF2"/>
    <mergeCell ref="V3:AC3"/>
    <mergeCell ref="AD3:DF3"/>
    <mergeCell ref="V4:AC4"/>
    <mergeCell ref="AD4:DF4"/>
    <mergeCell ref="V5:AC5"/>
    <mergeCell ref="AD5:DF5"/>
    <mergeCell ref="V6:AC6"/>
    <mergeCell ref="AD6:DF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DG63:DG65"/>
    <mergeCell ref="AH63:AH64"/>
    <mergeCell ref="AI63:AI64"/>
    <mergeCell ref="AJ63:AJ64"/>
    <mergeCell ref="AK63:AK64"/>
    <mergeCell ref="V62:AC62"/>
    <mergeCell ref="AD62:DF62"/>
    <mergeCell ref="V57:AC57"/>
    <mergeCell ref="AD57:DF57"/>
    <mergeCell ref="V58:AC58"/>
    <mergeCell ref="AD58:DF58"/>
    <mergeCell ref="V59:AC59"/>
    <mergeCell ref="AD59:DF59"/>
    <mergeCell ref="V60:AC60"/>
    <mergeCell ref="AD60:DF60"/>
    <mergeCell ref="V61:AC61"/>
    <mergeCell ref="AD61:DF61"/>
    <mergeCell ref="E57:E70"/>
    <mergeCell ref="F58:F69"/>
    <mergeCell ref="G59:G68"/>
    <mergeCell ref="H60:H67"/>
    <mergeCell ref="I61:I66"/>
    <mergeCell ref="P61:P66"/>
    <mergeCell ref="J62:J65"/>
    <mergeCell ref="Q62:Q65"/>
    <mergeCell ref="K63:K64"/>
    <mergeCell ref="Z63:Z64"/>
    <mergeCell ref="AA63:AA64"/>
    <mergeCell ref="AB63:AB64"/>
    <mergeCell ref="AC63:AC64"/>
    <mergeCell ref="DG77:DG79"/>
    <mergeCell ref="AH77:AH78"/>
    <mergeCell ref="AI77:AI78"/>
    <mergeCell ref="AJ77:AJ78"/>
    <mergeCell ref="AK77:AK78"/>
    <mergeCell ref="V76:AC76"/>
    <mergeCell ref="AD76:DF76"/>
    <mergeCell ref="V71:AC71"/>
    <mergeCell ref="AD71:DF71"/>
    <mergeCell ref="V72:AC72"/>
    <mergeCell ref="AD72:DF72"/>
    <mergeCell ref="V73:AC73"/>
    <mergeCell ref="AD73:DF73"/>
    <mergeCell ref="V74:AC74"/>
    <mergeCell ref="AD74:DF74"/>
    <mergeCell ref="V75:AC75"/>
    <mergeCell ref="AD75:DF75"/>
    <mergeCell ref="E71:E84"/>
    <mergeCell ref="F72:F83"/>
    <mergeCell ref="G73:G82"/>
    <mergeCell ref="H74:H81"/>
    <mergeCell ref="I75:I80"/>
    <mergeCell ref="P75:P80"/>
    <mergeCell ref="J76:J79"/>
    <mergeCell ref="Q76:Q79"/>
    <mergeCell ref="K77:K78"/>
    <mergeCell ref="Z77:Z78"/>
    <mergeCell ref="AA77:AA78"/>
    <mergeCell ref="AB77:AB78"/>
    <mergeCell ref="AC77:AC78"/>
    <mergeCell ref="DG91:DG93"/>
    <mergeCell ref="AH91:AH92"/>
    <mergeCell ref="AI91:AI92"/>
    <mergeCell ref="AJ91:AJ92"/>
    <mergeCell ref="AK91:AK92"/>
    <mergeCell ref="V90:AC90"/>
    <mergeCell ref="AD90:DF90"/>
    <mergeCell ref="V85:AC85"/>
    <mergeCell ref="AD85:DF85"/>
    <mergeCell ref="V86:AC86"/>
    <mergeCell ref="AD86:DF86"/>
    <mergeCell ref="V87:AC87"/>
    <mergeCell ref="AD87:DF87"/>
    <mergeCell ref="V88:AC88"/>
    <mergeCell ref="AD88:DF88"/>
    <mergeCell ref="V89:AC89"/>
    <mergeCell ref="AD89:DF89"/>
    <mergeCell ref="E85:E98"/>
    <mergeCell ref="F86:F97"/>
    <mergeCell ref="G87:G96"/>
    <mergeCell ref="H88:H95"/>
    <mergeCell ref="I89:I94"/>
    <mergeCell ref="P89:P94"/>
    <mergeCell ref="J90:J93"/>
    <mergeCell ref="Q90:Q93"/>
    <mergeCell ref="K91:K92"/>
    <mergeCell ref="Z91:Z92"/>
    <mergeCell ref="AA91:AA92"/>
    <mergeCell ref="AB91:AB92"/>
    <mergeCell ref="AC91:AC92"/>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P77:AP78"/>
    <mergeCell ref="AQ77:AQ78"/>
    <mergeCell ref="AR77:AR78"/>
    <mergeCell ref="AS77:AS78"/>
    <mergeCell ref="AP91:AP92"/>
    <mergeCell ref="AQ91:AQ92"/>
    <mergeCell ref="AR91:AR92"/>
    <mergeCell ref="AS91:AS92"/>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AX77:AX78"/>
    <mergeCell ref="AY77:AY78"/>
    <mergeCell ref="AZ77:AZ78"/>
    <mergeCell ref="BA77:BA78"/>
    <mergeCell ref="AX91:AX92"/>
    <mergeCell ref="AY91:AY92"/>
    <mergeCell ref="AZ91:AZ92"/>
    <mergeCell ref="BA91:BA92"/>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F77:BF78"/>
    <mergeCell ref="BG77:BG78"/>
    <mergeCell ref="BH77:BH78"/>
    <mergeCell ref="BI77:BI78"/>
    <mergeCell ref="BF91:BF92"/>
    <mergeCell ref="BG91:BG92"/>
    <mergeCell ref="BH91:BH92"/>
    <mergeCell ref="BI91:BI92"/>
    <mergeCell ref="BN8:BN9"/>
    <mergeCell ref="BO8:BO9"/>
    <mergeCell ref="BP8:BP9"/>
    <mergeCell ref="BQ8:BQ9"/>
    <mergeCell ref="BJ29:BP29"/>
    <mergeCell ref="BJ30:BP30"/>
    <mergeCell ref="BJ31:BP31"/>
    <mergeCell ref="BJ32:BP32"/>
    <mergeCell ref="BJ34:BP34"/>
    <mergeCell ref="BJ35:BP35"/>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N77:BN78"/>
    <mergeCell ref="BO77:BO78"/>
    <mergeCell ref="BP77:BP78"/>
    <mergeCell ref="BQ77:BQ78"/>
    <mergeCell ref="BN91:BN92"/>
    <mergeCell ref="BO91:BO92"/>
    <mergeCell ref="BP91:BP92"/>
    <mergeCell ref="BQ91:BQ92"/>
    <mergeCell ref="BV8:BV9"/>
    <mergeCell ref="BW8:BW9"/>
    <mergeCell ref="BX8:BX9"/>
    <mergeCell ref="BY8:BY9"/>
    <mergeCell ref="BR29:BX29"/>
    <mergeCell ref="BR30:BX30"/>
    <mergeCell ref="BR31:BX31"/>
    <mergeCell ref="BR32:BX32"/>
    <mergeCell ref="BR34:BX34"/>
    <mergeCell ref="BR35:BX35"/>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V77:BV78"/>
    <mergeCell ref="BW77:BW78"/>
    <mergeCell ref="BX77:BX78"/>
    <mergeCell ref="BY77:BY78"/>
    <mergeCell ref="BV91:BV92"/>
    <mergeCell ref="BW91:BW92"/>
    <mergeCell ref="BX91:BX92"/>
    <mergeCell ref="BY91:BY92"/>
    <mergeCell ref="CD8:CD9"/>
    <mergeCell ref="CE8:CE9"/>
    <mergeCell ref="CF8:CF9"/>
    <mergeCell ref="CG8:CG9"/>
    <mergeCell ref="BZ29:CF29"/>
    <mergeCell ref="BZ30:CF30"/>
    <mergeCell ref="BZ31:CF31"/>
    <mergeCell ref="BZ32:CF32"/>
    <mergeCell ref="BZ34:CF34"/>
    <mergeCell ref="BZ35:CF35"/>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D77:CD78"/>
    <mergeCell ref="CE77:CE78"/>
    <mergeCell ref="CF77:CF78"/>
    <mergeCell ref="CG77:CG78"/>
    <mergeCell ref="CD91:CD92"/>
    <mergeCell ref="CE91:CE92"/>
    <mergeCell ref="CF91:CF92"/>
    <mergeCell ref="CG91:CG92"/>
    <mergeCell ref="CL8:CL9"/>
    <mergeCell ref="CM8:CM9"/>
    <mergeCell ref="CN8:CN9"/>
    <mergeCell ref="CO8:CO9"/>
    <mergeCell ref="CH29:CN29"/>
    <mergeCell ref="CH30:CN30"/>
    <mergeCell ref="CH31:CN31"/>
    <mergeCell ref="CH32:CN32"/>
    <mergeCell ref="CH34:CN34"/>
    <mergeCell ref="CH35:CN35"/>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L77:CL78"/>
    <mergeCell ref="CM77:CM78"/>
    <mergeCell ref="CN77:CN78"/>
    <mergeCell ref="CO77:CO78"/>
    <mergeCell ref="CL91:CL92"/>
    <mergeCell ref="CM91:CM92"/>
    <mergeCell ref="CN91:CN92"/>
    <mergeCell ref="CO91:CO92"/>
    <mergeCell ref="CT8:CT9"/>
    <mergeCell ref="CU8:CU9"/>
    <mergeCell ref="CV8:CV9"/>
    <mergeCell ref="CW8:CW9"/>
    <mergeCell ref="CP29:CV29"/>
    <mergeCell ref="CP30:CV30"/>
    <mergeCell ref="CP31:CV31"/>
    <mergeCell ref="CP32:CV32"/>
    <mergeCell ref="CP34:CV34"/>
    <mergeCell ref="CP35:CV35"/>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T77:CT78"/>
    <mergeCell ref="CU77:CU78"/>
    <mergeCell ref="CV77:CV78"/>
    <mergeCell ref="CW77:CW78"/>
    <mergeCell ref="CT91:CT92"/>
    <mergeCell ref="CU91:CU92"/>
    <mergeCell ref="CV91:CV92"/>
    <mergeCell ref="CW91:CW92"/>
    <mergeCell ref="DB8:DB9"/>
    <mergeCell ref="DC8:DC9"/>
    <mergeCell ref="DD8:DD9"/>
    <mergeCell ref="DE8:DE9"/>
    <mergeCell ref="CX29:DD29"/>
    <mergeCell ref="CX30:DD30"/>
    <mergeCell ref="CX31:DD31"/>
    <mergeCell ref="CX32:DD32"/>
    <mergeCell ref="CX34:DD34"/>
    <mergeCell ref="CX35:DD35"/>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 ref="DB77:DB78"/>
    <mergeCell ref="DC77:DC78"/>
    <mergeCell ref="DD77:DD78"/>
    <mergeCell ref="DE77:DE78"/>
    <mergeCell ref="DB91:DB92"/>
    <mergeCell ref="DC91:DC92"/>
    <mergeCell ref="DD91:DD92"/>
    <mergeCell ref="DE91:DE92"/>
  </mergeCells>
  <dataValidations count="8">
    <dataValidation allowBlank="1" promptTitle="checkPeriodRange" sqref="Y65628 Y131164 Y196700 Y262236 Y327772 Y393308 Y458844 Y524380 Y589916 Y655452 Y720988 Y786524 Y852060 Y917596 Y983132 Y9 AG65628 AG131164 AG196700 AG262236 AG327772 AG393308 AG458844 AG524380 AG589916 AG655452 AG720988 AG786524 AG852060 AG917596 AG983132 AG9 AG50 AG18 Y50 Y64 AG64 Y78 AG78 Y92 AG92 AO9 AO50 AO64 AO78 AO92 AW9 AW50 AW64 AW78 AW92 BE9 BE50 BE64 BE78 BE92 BM9 BM50 BM64 BM78 BM92 BU9 BU50 BU64 BU78 BU92 CC9 CC50 CC64 CC78 CC92 CK9 CK50 CK64 CK78 CK92 CS9 CS50 CS64 CS78 CS92 DA9 DA50 DA64 DA78 DA92"/>
    <dataValidation allowBlank="1" showInputMessage="1" showErrorMessage="1" prompt="Для выбора выполните двойной щелчок левой клавиши мыши по соответствующей ячейке." sqref="AA65627 AA131163 AA196699 AA262235 AA327771 AA393307 AA458843 AA524379 AA589915 AA655451 AA720987 AA786523 AA852059 AA917595 AA983131 AC131163 AC458843 AC196699 AC262235 AC327771 AC393307 AC524379 AC589915 AC655451 AC720987 AC786523 AC852059 AC917595 AC983131 AC65627 AI65627 AI131163 AI196699 AI262235 AI327771 AI393307 AI458843 AI524379 AI589915 AI655451 AI720987 AI786523 AI852059 AI917595 AI983131 AK327771:DE327771 AK393307:DE393307 AK49 AQ49 AS49 AY49 BA49 BG49 BI49 BO49 BQ49 BW49 BY49 CE49 CG49 CM49 CO49 CU49 CW49 DC49 DE49 AK524379:DE524379 AK8 AQ8 AS8 AY8 BA8 BG8 BI8 BO8 BQ8 BW8 BY8 CE8 CG8 CM8 CO8 CU8 CW8 DC8 DE8 AK589915:DE589915 AK655451:DE655451 AK17 AK720987:DE720987 AK786523:DE786523 AK852059:DE852059 AK917595:DE917595 AK983131:DE983131 AK65627:DE65627 AK131163:DE131163 AI49 AK458843:DE458843 AI8 AC8 AA8 AI17 AK196699:DE196699 AA49 AC49 AK262235:DE262235 AA63 AC63 AI63 AK63 AQ63 AS63 AY63 BA63 BG63 BI63 BO63 BQ63 BW63 BY63 CE63 CG63 CM63 CO63 CU63 CW63 DC63 DE63 AA77 AC77 AI77 AK77 AQ77 AS77 AY77 BA77 BG77 BI77 BO77 BQ77 BW77 BY77 CE77 CG77 CM77 CO77 CU77 CW77 DC77 DE77 AA91 AC91 AI91 AK91 AQ91 AS91 AY91 BA91 BG91 BI91 BO91 BQ91 BW91 BY91 CE91 CG91 CM91 CO91 CU91 CW91 DC91 DE91"/>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27 Z131163 Z196699 Z262235 Z327771 Z393307 Z458843 Z524379 Z589915 Z655451 Z720987 Z786523 Z852059 Z917595 Z983131 AB65627 AB131163 AB196699 AB262235 AB327771 AB393307 AB458843 AB524379 AB589915 AB655451 AB720987 AB786523 AB852059 AB917595 AB983131 Z8 AH65627 AH131163 AH196699 AH262235 AH327771 AH393307 AH458843 AH524379 AH589915 AH655451 AH720987 AH786523 AH852059 AH917595 AH983131 AJ65627 AJ131163 AJ196699 AJ262235 AJ327771 AJ393307 AJ458843 AJ524379 AJ589915 AJ655451 AJ720987 AJ786523 AJ852059 AJ917595 AJ983131 AJ49 AH49 AH8 AJ8 AB8 AH17 AJ17 Z49 AB49 Z63 AB63 AH63 AJ63 Z77 AB77 AH77 AJ77 Z91 AB91 AH91 AJ91 AP8 AR8 AP49 AR49 AP63 AR63 AP77 AR77 AP91 AR91 AX8 AZ8 AX49 AZ49 AX63 AZ63 AX77 AZ77 AX91 AZ91 BF8 BH8 BF49 BH49 BF63 BH63 BF77 BH77 BF91 BH91 BN8 BP8 BN49 BP49 BN63 BP63 BN77 BP77 BN91 BP91 BV8 BX8 BV49 BX49 BV63 BX63 BV77 BX77 BV91 BX91 CD8 CF8 CD49 CF49 CD63 CF63 CD77 CF77 CD91 CF91 CL8 CN8 CL49 CN49 CL63 CN63 CL77 CN77 CL91 CN91 CT8 CV8 CT49 CV49 CT63 CV63 CT77 CV77 CT91 CV91 DB8 DD8 DB49 DD49 DB63 DD63 DB77 DD77 DB91 DD91"/>
    <dataValidation type="list" allowBlank="1" showInputMessage="1" showErrorMessage="1" errorTitle="Ошибка" error="Выберите значение из списка" sqref="T65627 T131163 T196699 T262235 T327771 T393307 T458843 T524379 T589915 T655451 T720987 T786523 T852059 T917595 T983131">
      <formula1>kind_of_heat_transfer</formula1>
    </dataValidation>
    <dataValidation type="textLength" operator="lessThanOrEqual" allowBlank="1" showInputMessage="1" showErrorMessage="1" errorTitle="Ошибка" error="Допускается ввод не более 900 символов!" sqref="DG65621:DG65628 DG131157:DG131164 DG196693:DG196700 DG262229:DG262236 DG327765:DG327772 DG393301:DG393308 DG458837:DG458844 DG524373:DG524380 DG589909:DG589916 DG655445:DG655452 DG720981:DG720988 DG786517:DG786524 DG852053:DG852060 DG917589:DG917596 DG983125:DG983132">
      <formula1>900</formula1>
    </dataValidation>
    <dataValidation type="list" allowBlank="1" showInputMessage="1" showErrorMessage="1" errorTitle="Ошибка" error="Выберите значение из списка" sqref="V983129:W983129 V65625:W65625 V131161:W131161 V196697:W196697 V262233:W262233 V327769:W327769 V393305:W393305 V458841:W458841 V524377:W524377 V589913:W589913 V655449:W655449 V720985:W720985 V786521:W786521 V852057:W852057 V917593:W917593 AD983129:AE983129 AD65625:AE65625 AD131161:AE131161 AD196697:AE196697 AD262233:AE262233 AD327769:AE327769 AD393305:AE393305 AD458841:AE458841 AD524377:AE524377 AD589913:AE589913 AD655449:AE655449 AD720985:AE720985 AD786521:AE786521 AD852057:AE852057 AD917593:AE917593">
      <formula1>kind_of_scheme_in</formula1>
    </dataValidation>
    <dataValidation allowBlank="1" sqref="S131165:DG131171 S196701:DG196707 S262237:DG262243 S327773:DG327779 S393309:DG393315 S458845:DG458851 S524381:DG524387 S589917:DG589923 S655453:DG655459 S720989:DG720995 S786525:DG786531 S852061:DG852067 S917597:DG917603 S983133:DG983139 S65629:DG65635"/>
    <dataValidation type="list" allowBlank="1" showInputMessage="1" errorTitle="Ошибка" error="Выберите значение из списка" prompt="Выберите значение из списка" sqref="V983130:DF983130 V65626:DF65626 V131162:DF131162 V196698:DF196698 V262234:DF262234 V327770:DF327770 V393306:DF393306 V458842:DF458842 V524378:DF524378 V589914:DF589914 V655450:DF655450 V720986:DF720986 V786522:DF786522 V852058:DF852058 V917594:DF917594">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CC8EB-43C3-E683-394B-0.A46AB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436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438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439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440</v>
      </c>
      <c r="M6" s="1635"/>
      <c r="P6" s="2257">
        <v>1</v>
      </c>
      <c r="Q6" s="1954"/>
      <c r="R6" s="356"/>
      <c r="S6" s="1958">
        <f>$I6</f>
      </c>
      <c r="T6" s="285" t="s">
        <v>441</v>
      </c>
      <c r="U6" s="300"/>
      <c r="V6" s="2245"/>
      <c r="W6" s="2246"/>
      <c r="X6" s="2246"/>
      <c r="Y6" s="2246"/>
      <c r="Z6" s="2246"/>
      <c r="AA6" s="2246"/>
      <c r="AB6" s="2246"/>
      <c r="AC6" s="2247"/>
      <c r="AD6" s="2245"/>
      <c r="AE6" s="2246"/>
      <c r="AF6" s="2246"/>
      <c r="AG6" s="2246"/>
      <c r="AH6" s="2246"/>
      <c r="AI6" s="2246"/>
      <c r="AJ6" s="2246"/>
      <c r="AK6" s="2246"/>
      <c r="AL6" s="2247"/>
      <c r="AM6" s="1258" t="s">
        <v>442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443</v>
      </c>
      <c r="M7" s="1635"/>
      <c r="N7" s="1631"/>
      <c r="P7" s="2257"/>
      <c r="Q7" s="2257">
        <v>1</v>
      </c>
      <c r="R7" s="357"/>
      <c r="S7" s="1958">
        <f>$J7</f>
      </c>
      <c r="T7" s="286" t="s">
        <v>444</v>
      </c>
      <c r="U7" s="300"/>
      <c r="V7" s="2245"/>
      <c r="W7" s="2246"/>
      <c r="X7" s="2246"/>
      <c r="Y7" s="2246"/>
      <c r="Z7" s="2246"/>
      <c r="AA7" s="2246"/>
      <c r="AB7" s="2246"/>
      <c r="AC7" s="2247"/>
      <c r="AD7" s="2245"/>
      <c r="AE7" s="2246"/>
      <c r="AF7" s="2246"/>
      <c r="AG7" s="2246"/>
      <c r="AH7" s="2246"/>
      <c r="AI7" s="2246"/>
      <c r="AJ7" s="2246"/>
      <c r="AK7" s="2246"/>
      <c r="AL7" s="2247"/>
      <c r="AM7" s="1258" t="s">
        <v>445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446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447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448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449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450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451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452</v>
      </c>
      <c r="P22" s="1362"/>
      <c r="Q22" s="1371"/>
      <c r="R22" s="1371"/>
      <c r="S22" s="729"/>
      <c r="T22" s="1366" t="s">
        <v>453</v>
      </c>
      <c r="AA22" s="595" t="s">
        <v>454</v>
      </c>
      <c r="AC22" s="595" t="s">
        <v>455</v>
      </c>
      <c r="AD22" s="1366" t="s">
        <v>453</v>
      </c>
      <c r="AI22" s="595" t="s">
        <v>456</v>
      </c>
      <c r="AK22" s="595" t="s">
        <v>455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457</v>
      </c>
      <c r="T30" s="2250"/>
      <c r="U30" s="1372"/>
      <c r="V30" s="2264" t="str">
        <f>IF(TITLE_DATE_PR_CHANGE="",IF(TITLE_DATE_PR="","",TITLE_DATE_PR),TITLE_DATE_PR_CHANGE)</f>
        <v>46009.59274305555</v>
      </c>
      <c r="W30" s="2264"/>
      <c r="X30" s="2264"/>
      <c r="Y30" s="2264"/>
      <c r="Z30" s="2264"/>
      <c r="AA30" s="2264"/>
      <c r="AB30" s="2264"/>
      <c r="AC30" s="1635"/>
      <c r="AD30" s="2264" t="str">
        <f>IF(TITLE_DATE_PR_CHANGE="",IF(TITLE_DATE_PR="","",TITLE_DATE_PR),TITLE_DATE_PR_CHANGE)</f>
        <v>46009.59274305555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458</v>
      </c>
      <c r="T31" s="2250"/>
      <c r="U31" s="1372"/>
      <c r="V31" s="2251" t="str">
        <f>IF(TITLE_NUMBER_PR_CHANGE="",IF(TITLE_NUMBER_PR="","",TITLE_NUMBER_PR),TITLE_NUMBER_PR_CHANGE)</f>
        <v>64</v>
      </c>
      <c r="W31" s="2251"/>
      <c r="X31" s="2251"/>
      <c r="Y31" s="2251"/>
      <c r="Z31" s="2251"/>
      <c r="AA31" s="2251"/>
      <c r="AB31" s="2251"/>
      <c r="AC31" s="1635"/>
      <c r="AD31" s="2251" t="str">
        <f>IF(TITLE_NUMBER_PR_CHANGE="",IF(TITLE_NUMBER_PR="","",TITLE_NUMBER_PR),TITLE_NUMBER_PR_CHANGE)</f>
        <v>64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459</v>
      </c>
      <c r="T34" s="2250"/>
      <c r="U34" s="1372"/>
      <c r="V34" s="2264" t="str">
        <f>IF(TITLE_DATE_PR_CHANGE="",IF(TITLE_DATE_PR="","",TITLE_DATE_PR),TITLE_DATE_PR_CHANGE)</f>
        <v>46009.59274305555</v>
      </c>
      <c r="W34" s="2264"/>
      <c r="X34" s="2264"/>
      <c r="Y34" s="2264"/>
      <c r="Z34" s="2264"/>
      <c r="AA34" s="2264"/>
      <c r="AB34" s="2264"/>
      <c r="AC34" s="1635"/>
      <c r="AD34" s="2264" t="str">
        <f>IF(TITLE_DATE_PR_CHANGE="",IF(TITLE_DATE_PR="","",TITLE_DATE_PR),TITLE_DATE_PR_CHANGE)</f>
        <v>46009.59274305555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460</v>
      </c>
      <c r="T35" s="2250"/>
      <c r="U35" s="1372"/>
      <c r="V35" s="2251" t="str">
        <f>IF(TITLE_NUMBER_PR_CHANGE="",IF(TITLE_NUMBER_PR="","",TITLE_NUMBER_PR),TITLE_NUMBER_PR_CHANGE)</f>
        <v>64</v>
      </c>
      <c r="W35" s="2251"/>
      <c r="X35" s="2251"/>
      <c r="Y35" s="2251"/>
      <c r="Z35" s="2251"/>
      <c r="AA35" s="2251"/>
      <c r="AB35" s="2251"/>
      <c r="AC35" s="1635"/>
      <c r="AD35" s="2251" t="str">
        <f>IF(TITLE_NUMBER_PR_CHANGE="",IF(TITLE_NUMBER_PR="","",TITLE_NUMBER_PR),TITLE_NUMBER_PR_CHANGE)</f>
        <v>64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461</v>
      </c>
      <c r="AD36" s="1635"/>
      <c r="AE36" s="1635"/>
      <c r="AF36" s="1635"/>
      <c r="AG36" s="1635"/>
      <c r="AH36" s="1635"/>
      <c r="AI36" s="1635"/>
      <c r="AJ36" s="1635"/>
      <c r="AK36" s="1642" t="s">
        <v>461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338</v>
      </c>
      <c r="AS38" s="1631">
        <v>14</v>
      </c>
    </row>
    <row customHeight="1" ht="14.699999999999998">
      <c r="Q39" s="376"/>
      <c r="R39" s="376"/>
      <c r="S39" s="2273" t="s">
        <v>90</v>
      </c>
      <c r="T39" s="2209" t="s">
        <v>462</v>
      </c>
      <c r="U39" s="337"/>
      <c r="V39" s="2274" t="s">
        <v>463</v>
      </c>
      <c r="W39" s="2275"/>
      <c r="X39" s="2275"/>
      <c r="Y39" s="2275"/>
      <c r="Z39" s="2275"/>
      <c r="AA39" s="2275"/>
      <c r="AB39" s="2276"/>
      <c r="AC39" s="2277" t="s">
        <v>464</v>
      </c>
      <c r="AD39" s="2274" t="s">
        <v>463</v>
      </c>
      <c r="AE39" s="2275"/>
      <c r="AF39" s="2275"/>
      <c r="AG39" s="2275"/>
      <c r="AH39" s="2275"/>
      <c r="AI39" s="2275"/>
      <c r="AJ39" s="2276"/>
      <c r="AK39" s="2277" t="s">
        <v>465</v>
      </c>
      <c r="AL39" s="2280" t="s">
        <v>466</v>
      </c>
      <c r="AM39" s="2127"/>
      <c r="AS39" s="1631">
        <v>14</v>
      </c>
    </row>
    <row customHeight="1" ht="35.699999999999996">
      <c r="Q40" s="376"/>
      <c r="R40" s="376"/>
      <c r="S40" s="2273"/>
      <c r="T40" s="2209"/>
      <c r="U40" s="1031"/>
      <c r="V40" s="2260" t="s">
        <v>467</v>
      </c>
      <c r="W40" s="2283" t="s">
        <v>468</v>
      </c>
      <c r="X40" s="2262" t="s">
        <v>469</v>
      </c>
      <c r="Y40" s="2263"/>
      <c r="Z40" s="2262" t="s">
        <v>482</v>
      </c>
      <c r="AA40" s="2269"/>
      <c r="AB40" s="2263"/>
      <c r="AC40" s="2278"/>
      <c r="AD40" s="2260" t="s">
        <v>467</v>
      </c>
      <c r="AE40" s="2283" t="s">
        <v>468</v>
      </c>
      <c r="AF40" s="2262" t="s">
        <v>469</v>
      </c>
      <c r="AG40" s="2263"/>
      <c r="AH40" s="2262" t="s">
        <v>470</v>
      </c>
      <c r="AI40" s="2269"/>
      <c r="AJ40" s="2263"/>
      <c r="AK40" s="2278"/>
      <c r="AL40" s="2281"/>
      <c r="AM40" s="2127"/>
      <c r="AS40" s="1631">
        <v>34</v>
      </c>
    </row>
    <row customHeight="1" ht="35.699999999999996">
      <c r="A41" s="1266"/>
      <c r="B41" s="1266" t="s">
        <v>138</v>
      </c>
      <c r="C41" s="1266" t="s">
        <v>139</v>
      </c>
      <c r="D41" s="1266" t="s">
        <v>140</v>
      </c>
      <c r="E41" s="1310" t="s">
        <v>471</v>
      </c>
      <c r="F41" s="1310" t="s">
        <v>472</v>
      </c>
      <c r="G41" s="1310" t="s">
        <v>473</v>
      </c>
      <c r="H41" s="1310" t="s">
        <v>474</v>
      </c>
      <c r="I41" s="1310" t="s">
        <v>475</v>
      </c>
      <c r="J41" s="1310" t="s">
        <v>476</v>
      </c>
      <c r="K41" s="1310" t="s">
        <v>477</v>
      </c>
      <c r="L41" s="1310" t="s">
        <v>452</v>
      </c>
      <c r="Q41" s="376"/>
      <c r="R41" s="376"/>
      <c r="S41" s="2273"/>
      <c r="T41" s="2209"/>
      <c r="U41" s="302"/>
      <c r="V41" s="2261"/>
      <c r="W41" s="2284"/>
      <c r="X41" s="1938" t="s">
        <v>478</v>
      </c>
      <c r="Y41" s="1938" t="s">
        <v>479</v>
      </c>
      <c r="Z41" s="1938" t="s">
        <v>480</v>
      </c>
      <c r="AA41" s="2270" t="s">
        <v>481</v>
      </c>
      <c r="AB41" s="2271"/>
      <c r="AC41" s="2279"/>
      <c r="AD41" s="2261"/>
      <c r="AE41" s="2284"/>
      <c r="AF41" s="1938" t="s">
        <v>478</v>
      </c>
      <c r="AG41" s="1938" t="s">
        <v>479</v>
      </c>
      <c r="AH41" s="1938" t="s">
        <v>480</v>
      </c>
      <c r="AI41" s="2270" t="s">
        <v>481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249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249</v>
      </c>
      <c r="B44" s="1267" t="s">
        <v>250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434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435</v>
      </c>
      <c r="AO44" s="1624"/>
      <c r="AP44" s="1624" t="str">
        <f>IF(T44="","",T44)</f>
        <v>Территория действия тарифа</v>
      </c>
      <c r="AQ44" s="1624"/>
      <c r="AR44" s="1624"/>
      <c r="AS44" s="1631">
        <v>21</v>
      </c>
    </row>
    <row customHeight="1" ht="24">
      <c r="A45" s="1267" t="s">
        <v>249</v>
      </c>
      <c r="B45" s="1267" t="s">
        <v>250</v>
      </c>
      <c r="C45" s="1267" t="s">
        <v>251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436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437</v>
      </c>
      <c r="AO45" s="1624"/>
      <c r="AP45" s="1624" t="str">
        <f>IF(T45="","",T45)</f>
        <v>Наименование системы теплоснабжения </v>
      </c>
      <c r="AQ45" s="1624"/>
      <c r="AR45" s="1624"/>
      <c r="AS45" s="1631">
        <v>23</v>
      </c>
    </row>
    <row customHeight="1" ht="22.049999999999997">
      <c r="A46" s="1267" t="s">
        <v>249</v>
      </c>
      <c r="B46" s="1267" t="s">
        <v>250</v>
      </c>
      <c r="C46" s="1267" t="s">
        <v>251</v>
      </c>
      <c r="D46" s="1267" t="s">
        <v>252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438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439</v>
      </c>
      <c r="AO46" s="1624"/>
      <c r="AP46" s="1624" t="str">
        <f>IF(T46="","",T46)</f>
        <v>Источник тепловой энергии  </v>
      </c>
      <c r="AQ46" s="1624"/>
      <c r="AR46" s="1624"/>
      <c r="AS46" s="1631">
        <v>21</v>
      </c>
    </row>
    <row customHeight="1" ht="49.5">
      <c r="A47" s="1267" t="s">
        <v>249</v>
      </c>
      <c r="B47" s="1267" t="s">
        <v>250</v>
      </c>
      <c r="C47" s="1267" t="s">
        <v>251</v>
      </c>
      <c r="D47" s="1267" t="s">
        <v>252</v>
      </c>
      <c r="E47" s="2290"/>
      <c r="F47" s="2290"/>
      <c r="G47" s="2290"/>
      <c r="H47" s="2290"/>
      <c r="I47" s="2127" t="str">
        <f>S46&amp;".1"</f>
        <v>....1</v>
      </c>
      <c r="J47" s="1267"/>
      <c r="K47" s="1267"/>
      <c r="L47" s="1310" t="s">
        <v>440</v>
      </c>
      <c r="P47" s="2257">
        <v>1</v>
      </c>
      <c r="Q47" s="1954"/>
      <c r="R47" s="356"/>
      <c r="S47" s="1958" t="str">
        <f>$I47</f>
        <v>....1</v>
      </c>
      <c r="T47" s="285" t="s">
        <v>441</v>
      </c>
      <c r="U47" s="300"/>
      <c r="V47" s="2245"/>
      <c r="W47" s="2246"/>
      <c r="X47" s="2246"/>
      <c r="Y47" s="2246"/>
      <c r="Z47" s="2246"/>
      <c r="AA47" s="2246"/>
      <c r="AB47" s="2246"/>
      <c r="AC47" s="2247"/>
      <c r="AD47" s="2245"/>
      <c r="AE47" s="2246"/>
      <c r="AF47" s="2246"/>
      <c r="AG47" s="2246"/>
      <c r="AH47" s="2246"/>
      <c r="AI47" s="2246"/>
      <c r="AJ47" s="2246"/>
      <c r="AK47" s="2246"/>
      <c r="AL47" s="2247"/>
      <c r="AM47" s="1258" t="s">
        <v>442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249</v>
      </c>
      <c r="B48" s="1267" t="s">
        <v>250</v>
      </c>
      <c r="C48" s="1267" t="s">
        <v>251</v>
      </c>
      <c r="D48" s="1267" t="s">
        <v>252</v>
      </c>
      <c r="E48" s="2290"/>
      <c r="F48" s="2290"/>
      <c r="G48" s="2290"/>
      <c r="H48" s="2290"/>
      <c r="I48" s="2101"/>
      <c r="J48" s="2127" t="str">
        <f>I47&amp;".1"</f>
        <v>....1.1</v>
      </c>
      <c r="K48" s="1267"/>
      <c r="L48" s="1310" t="s">
        <v>443</v>
      </c>
      <c r="P48" s="2257"/>
      <c r="Q48" s="2257">
        <v>1</v>
      </c>
      <c r="R48" s="357"/>
      <c r="S48" s="1958" t="str">
        <f>$J48</f>
        <v>....1.1</v>
      </c>
      <c r="T48" s="286" t="s">
        <v>444</v>
      </c>
      <c r="U48" s="300"/>
      <c r="V48" s="2245"/>
      <c r="W48" s="2246"/>
      <c r="X48" s="2246"/>
      <c r="Y48" s="2246"/>
      <c r="Z48" s="2246"/>
      <c r="AA48" s="2246"/>
      <c r="AB48" s="2246"/>
      <c r="AC48" s="2247"/>
      <c r="AD48" s="2245"/>
      <c r="AE48" s="2246"/>
      <c r="AF48" s="2246"/>
      <c r="AG48" s="2246"/>
      <c r="AH48" s="2246"/>
      <c r="AI48" s="2246"/>
      <c r="AJ48" s="2246"/>
      <c r="AK48" s="2246"/>
      <c r="AL48" s="2247"/>
      <c r="AM48" s="1258" t="s">
        <v>445</v>
      </c>
      <c r="AO48" s="1624"/>
      <c r="AP48" s="1624" t="str">
        <f>IF(T48="","",T48)</f>
        <v>Группа потребителей</v>
      </c>
      <c r="AQ48" s="1624"/>
      <c r="AR48" s="1624"/>
      <c r="AS48" s="1631">
        <v>21</v>
      </c>
    </row>
    <row customHeight="1" ht="22.049999999999997">
      <c r="A49" s="1267" t="s">
        <v>249</v>
      </c>
      <c r="B49" s="1267" t="s">
        <v>250</v>
      </c>
      <c r="C49" s="1267" t="s">
        <v>251</v>
      </c>
      <c r="D49" s="1267" t="s">
        <v>252</v>
      </c>
      <c r="E49" s="2290"/>
      <c r="F49" s="2290"/>
      <c r="G49" s="2290"/>
      <c r="H49" s="2290"/>
      <c r="I49" s="2101"/>
      <c r="J49" s="2101"/>
      <c r="K49" s="2127" t="str">
        <f>J48&amp;".1"</f>
        <v>....1.1.1</v>
      </c>
      <c r="L49" s="1310" t="s">
        <v>446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447</v>
      </c>
      <c r="AN49" s="1636">
        <f>STRCHECKDATE(V50:AL50)</f>
      </c>
      <c r="AO49" s="1624"/>
      <c r="AP49" s="1624" t="str">
        <f>IF(T49="","",T49)</f>
        <v/>
      </c>
      <c r="AQ49" s="1624"/>
      <c r="AR49" s="1624"/>
      <c r="AS49" s="1631">
        <v>21</v>
      </c>
    </row>
    <row customHeight="1" ht="1.05">
      <c r="A50" s="1267" t="s">
        <v>249</v>
      </c>
      <c r="B50" s="1267" t="s">
        <v>250</v>
      </c>
      <c r="C50" s="1267" t="s">
        <v>251</v>
      </c>
      <c r="D50" s="1267" t="s">
        <v>252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249</v>
      </c>
      <c r="B51" s="1267" t="s">
        <v>250</v>
      </c>
      <c r="C51" s="1267" t="s">
        <v>251</v>
      </c>
      <c r="D51" s="1267" t="s">
        <v>252</v>
      </c>
      <c r="E51" s="2290"/>
      <c r="F51" s="2290"/>
      <c r="G51" s="2290"/>
      <c r="H51" s="2290"/>
      <c r="I51" s="2101"/>
      <c r="J51" s="2127"/>
      <c r="K51" s="1267"/>
      <c r="L51" s="1310"/>
      <c r="P51" s="2257"/>
      <c r="Q51" s="2257"/>
      <c r="R51" s="356"/>
      <c r="S51" s="1278"/>
      <c r="T51" s="288" t="s">
        <v>448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249</v>
      </c>
      <c r="B52" s="1267" t="s">
        <v>250</v>
      </c>
      <c r="C52" s="1267" t="s">
        <v>251</v>
      </c>
      <c r="D52" s="1267" t="s">
        <v>252</v>
      </c>
      <c r="E52" s="2290"/>
      <c r="F52" s="2290"/>
      <c r="G52" s="2290"/>
      <c r="H52" s="2290"/>
      <c r="I52" s="2127"/>
      <c r="J52" s="1267"/>
      <c r="K52" s="1267"/>
      <c r="L52" s="1310"/>
      <c r="P52" s="2257"/>
      <c r="Q52" s="1954"/>
      <c r="R52" s="356"/>
      <c r="S52" s="1278"/>
      <c r="T52" s="287" t="s">
        <v>449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249</v>
      </c>
      <c r="B53" s="1267" t="s">
        <v>250</v>
      </c>
      <c r="C53" s="1267" t="s">
        <v>251</v>
      </c>
      <c r="D53" s="1267" t="s">
        <v>252</v>
      </c>
      <c r="E53" s="2290"/>
      <c r="F53" s="2290"/>
      <c r="G53" s="2290"/>
      <c r="H53" s="2289"/>
      <c r="I53" s="1267"/>
      <c r="J53" s="1267"/>
      <c r="K53" s="1267"/>
      <c r="L53" s="1310"/>
      <c r="M53" s="1610"/>
      <c r="N53" s="1610"/>
      <c r="O53" s="1635"/>
      <c r="P53" s="360"/>
      <c r="Q53" s="375"/>
      <c r="R53" s="355"/>
      <c r="S53" s="1278"/>
      <c r="T53" s="365" t="s">
        <v>450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249</v>
      </c>
      <c r="B54" s="1375" t="s">
        <v>250</v>
      </c>
      <c r="C54" s="1375" t="s">
        <v>251</v>
      </c>
      <c r="D54" s="1374"/>
      <c r="E54" s="2290"/>
      <c r="F54" s="2290"/>
      <c r="G54" s="2289"/>
      <c r="H54" s="1374"/>
      <c r="I54" s="1374"/>
      <c r="J54" s="1374"/>
      <c r="K54" s="1374"/>
      <c r="L54" s="1377"/>
      <c r="M54" s="1378"/>
      <c r="N54" s="1378"/>
      <c r="O54" s="351"/>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249</v>
      </c>
      <c r="B55" s="1375" t="s">
        <v>250</v>
      </c>
      <c r="C55" s="1374"/>
      <c r="D55" s="1374"/>
      <c r="E55" s="2290"/>
      <c r="F55" s="2289"/>
      <c r="G55" s="1374"/>
      <c r="H55" s="1374"/>
      <c r="I55" s="1374"/>
      <c r="J55" s="1374"/>
      <c r="K55" s="1374"/>
      <c r="L55" s="1377"/>
      <c r="M55" s="1379"/>
      <c r="N55" s="1379"/>
      <c r="O55" s="35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249</v>
      </c>
      <c r="B56" s="1375"/>
      <c r="C56" s="1375"/>
      <c r="D56" s="1375"/>
      <c r="E56" s="2289"/>
      <c r="F56" s="1375"/>
      <c r="G56" s="1375"/>
      <c r="H56" s="1375"/>
      <c r="I56" s="1375"/>
      <c r="J56" s="1375"/>
      <c r="K56" s="1375"/>
      <c r="L56" s="1381"/>
      <c r="M56" s="1379"/>
      <c r="N56" s="1379"/>
      <c r="O56" s="351"/>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190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10474-7237-A355-81D6-0.56484A7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433</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435</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436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437</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438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439</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440</v>
      </c>
      <c r="M6" s="1635"/>
      <c r="P6" s="2257">
        <v>1</v>
      </c>
      <c r="Q6" s="1954"/>
      <c r="R6" s="356"/>
      <c r="S6" s="1958">
        <f>$I6</f>
      </c>
      <c r="T6" s="285" t="s">
        <v>441</v>
      </c>
      <c r="U6" s="300"/>
      <c r="V6" s="2245"/>
      <c r="W6" s="2246"/>
      <c r="X6" s="2246"/>
      <c r="Y6" s="2246"/>
      <c r="Z6" s="2246"/>
      <c r="AA6" s="2246"/>
      <c r="AB6" s="2246"/>
      <c r="AC6" s="2247"/>
      <c r="AD6" s="2245"/>
      <c r="AE6" s="2246"/>
      <c r="AF6" s="2246"/>
      <c r="AG6" s="2246"/>
      <c r="AH6" s="2246"/>
      <c r="AI6" s="2246"/>
      <c r="AJ6" s="2246"/>
      <c r="AK6" s="2246"/>
      <c r="AL6" s="2247"/>
      <c r="AM6" s="1258" t="s">
        <v>442</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443</v>
      </c>
      <c r="M7" s="1635"/>
      <c r="N7" s="1631"/>
      <c r="P7" s="2257"/>
      <c r="Q7" s="2257">
        <v>1</v>
      </c>
      <c r="R7" s="357"/>
      <c r="S7" s="1958">
        <f>$J7</f>
      </c>
      <c r="T7" s="286" t="s">
        <v>444</v>
      </c>
      <c r="U7" s="300"/>
      <c r="V7" s="2245"/>
      <c r="W7" s="2246"/>
      <c r="X7" s="2246"/>
      <c r="Y7" s="2246"/>
      <c r="Z7" s="2246"/>
      <c r="AA7" s="2246"/>
      <c r="AB7" s="2246"/>
      <c r="AC7" s="2247"/>
      <c r="AD7" s="2245"/>
      <c r="AE7" s="2246"/>
      <c r="AF7" s="2246"/>
      <c r="AG7" s="2246"/>
      <c r="AH7" s="2246"/>
      <c r="AI7" s="2246"/>
      <c r="AJ7" s="2246"/>
      <c r="AK7" s="2246"/>
      <c r="AL7" s="2247"/>
      <c r="AM7" s="1258" t="s">
        <v>445</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446</v>
      </c>
      <c r="M8" s="1635"/>
      <c r="N8" s="1631"/>
      <c r="O8" s="1631"/>
      <c r="P8" s="2257"/>
      <c r="Q8" s="2257"/>
      <c r="R8" s="357">
        <v>1</v>
      </c>
      <c r="S8" s="1958">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447</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448</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449</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450</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63</v>
      </c>
      <c r="AJ17" s="2267"/>
      <c r="AK17" s="2268" t="s">
        <v>63</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451</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452</v>
      </c>
      <c r="P22" s="1362"/>
      <c r="Q22" s="1371"/>
      <c r="R22" s="1371"/>
      <c r="S22" s="729"/>
      <c r="T22" s="1366" t="s">
        <v>453</v>
      </c>
      <c r="AA22" s="595" t="s">
        <v>454</v>
      </c>
      <c r="AC22" s="595" t="s">
        <v>455</v>
      </c>
      <c r="AD22" s="1366" t="s">
        <v>453</v>
      </c>
      <c r="AI22" s="595" t="s">
        <v>456</v>
      </c>
      <c r="AK22" s="595" t="s">
        <v>455</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1635"/>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457</v>
      </c>
      <c r="T30" s="2250"/>
      <c r="U30" s="1372"/>
      <c r="V30" s="2264" t="str">
        <f>IF(TITLE_DATE_PR_CHANGE="",IF(TITLE_DATE_PR="","",TITLE_DATE_PR),TITLE_DATE_PR_CHANGE)</f>
        <v>46009.59274305555</v>
      </c>
      <c r="W30" s="2264"/>
      <c r="X30" s="2264"/>
      <c r="Y30" s="2264"/>
      <c r="Z30" s="2264"/>
      <c r="AA30" s="2264"/>
      <c r="AB30" s="2264"/>
      <c r="AC30" s="1635"/>
      <c r="AD30" s="2264" t="str">
        <f>IF(TITLE_DATE_PR_CHANGE="",IF(TITLE_DATE_PR="","",TITLE_DATE_PR),TITLE_DATE_PR_CHANGE)</f>
        <v>46009.59274305555</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458</v>
      </c>
      <c r="T31" s="2250"/>
      <c r="U31" s="1372"/>
      <c r="V31" s="2251" t="str">
        <f>IF(TITLE_NUMBER_PR_CHANGE="",IF(TITLE_NUMBER_PR="","",TITLE_NUMBER_PR),TITLE_NUMBER_PR_CHANGE)</f>
        <v>64</v>
      </c>
      <c r="W31" s="2251"/>
      <c r="X31" s="2251"/>
      <c r="Y31" s="2251"/>
      <c r="Z31" s="2251"/>
      <c r="AA31" s="2251"/>
      <c r="AB31" s="2251"/>
      <c r="AC31" s="1635"/>
      <c r="AD31" s="2251" t="str">
        <f>IF(TITLE_NUMBER_PR_CHANGE="",IF(TITLE_NUMBER_PR="","",TITLE_NUMBER_PR),TITLE_NUMBER_PR_CHANGE)</f>
        <v>64</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1635"/>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459</v>
      </c>
      <c r="T34" s="2250"/>
      <c r="U34" s="1372"/>
      <c r="V34" s="2264" t="str">
        <f>IF(TITLE_DATE_PR_CHANGE="",IF(TITLE_DATE_PR="","",TITLE_DATE_PR),TITLE_DATE_PR_CHANGE)</f>
        <v>46009.59274305555</v>
      </c>
      <c r="W34" s="2264"/>
      <c r="X34" s="2264"/>
      <c r="Y34" s="2264"/>
      <c r="Z34" s="2264"/>
      <c r="AA34" s="2264"/>
      <c r="AB34" s="2264"/>
      <c r="AC34" s="1635"/>
      <c r="AD34" s="2264" t="str">
        <f>IF(TITLE_DATE_PR_CHANGE="",IF(TITLE_DATE_PR="","",TITLE_DATE_PR),TITLE_DATE_PR_CHANGE)</f>
        <v>46009.59274305555</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460</v>
      </c>
      <c r="T35" s="2250"/>
      <c r="U35" s="1372"/>
      <c r="V35" s="2251" t="str">
        <f>IF(TITLE_NUMBER_PR_CHANGE="",IF(TITLE_NUMBER_PR="","",TITLE_NUMBER_PR),TITLE_NUMBER_PR_CHANGE)</f>
        <v>64</v>
      </c>
      <c r="W35" s="2251"/>
      <c r="X35" s="2251"/>
      <c r="Y35" s="2251"/>
      <c r="Z35" s="2251"/>
      <c r="AA35" s="2251"/>
      <c r="AB35" s="2251"/>
      <c r="AC35" s="1635"/>
      <c r="AD35" s="2251" t="str">
        <f>IF(TITLE_NUMBER_PR_CHANGE="",IF(TITLE_NUMBER_PR="","",TITLE_NUMBER_PR),TITLE_NUMBER_PR_CHANGE)</f>
        <v>64</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461</v>
      </c>
      <c r="AD36" s="1635"/>
      <c r="AE36" s="1635"/>
      <c r="AF36" s="1635"/>
      <c r="AG36" s="1635"/>
      <c r="AH36" s="1635"/>
      <c r="AI36" s="1635"/>
      <c r="AJ36" s="1635"/>
      <c r="AK36" s="1642" t="s">
        <v>461</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338</v>
      </c>
      <c r="AS38" s="1631">
        <v>14</v>
      </c>
    </row>
    <row customHeight="1" ht="14.699999999999998">
      <c r="Q39" s="376"/>
      <c r="R39" s="376"/>
      <c r="S39" s="2273" t="s">
        <v>90</v>
      </c>
      <c r="T39" s="2209" t="s">
        <v>462</v>
      </c>
      <c r="U39" s="337"/>
      <c r="V39" s="2274" t="s">
        <v>463</v>
      </c>
      <c r="W39" s="2275"/>
      <c r="X39" s="2275"/>
      <c r="Y39" s="2275"/>
      <c r="Z39" s="2275"/>
      <c r="AA39" s="2275"/>
      <c r="AB39" s="2276"/>
      <c r="AC39" s="2277" t="s">
        <v>464</v>
      </c>
      <c r="AD39" s="2274" t="s">
        <v>463</v>
      </c>
      <c r="AE39" s="2275"/>
      <c r="AF39" s="2275"/>
      <c r="AG39" s="2275"/>
      <c r="AH39" s="2275"/>
      <c r="AI39" s="2275"/>
      <c r="AJ39" s="2276"/>
      <c r="AK39" s="2277" t="s">
        <v>465</v>
      </c>
      <c r="AL39" s="2280" t="s">
        <v>466</v>
      </c>
      <c r="AM39" s="2127"/>
      <c r="AS39" s="1631">
        <v>14</v>
      </c>
    </row>
    <row customHeight="1" ht="35.699999999999996">
      <c r="Q40" s="376"/>
      <c r="R40" s="376"/>
      <c r="S40" s="2273"/>
      <c r="T40" s="2209"/>
      <c r="U40" s="1031"/>
      <c r="V40" s="2260" t="s">
        <v>467</v>
      </c>
      <c r="W40" s="2283" t="s">
        <v>468</v>
      </c>
      <c r="X40" s="2262" t="s">
        <v>469</v>
      </c>
      <c r="Y40" s="2263"/>
      <c r="Z40" s="2262" t="s">
        <v>482</v>
      </c>
      <c r="AA40" s="2269"/>
      <c r="AB40" s="2263"/>
      <c r="AC40" s="2278"/>
      <c r="AD40" s="2260" t="s">
        <v>467</v>
      </c>
      <c r="AE40" s="2283" t="s">
        <v>468</v>
      </c>
      <c r="AF40" s="2262" t="s">
        <v>469</v>
      </c>
      <c r="AG40" s="2263"/>
      <c r="AH40" s="2262" t="s">
        <v>470</v>
      </c>
      <c r="AI40" s="2269"/>
      <c r="AJ40" s="2263"/>
      <c r="AK40" s="2278"/>
      <c r="AL40" s="2281"/>
      <c r="AM40" s="2127"/>
      <c r="AS40" s="1631">
        <v>34</v>
      </c>
    </row>
    <row customHeight="1" ht="35.699999999999996">
      <c r="A41" s="1266"/>
      <c r="B41" s="1266" t="s">
        <v>138</v>
      </c>
      <c r="C41" s="1266" t="s">
        <v>139</v>
      </c>
      <c r="D41" s="1266" t="s">
        <v>140</v>
      </c>
      <c r="E41" s="1310" t="s">
        <v>471</v>
      </c>
      <c r="F41" s="1310" t="s">
        <v>472</v>
      </c>
      <c r="G41" s="1310" t="s">
        <v>473</v>
      </c>
      <c r="H41" s="1310" t="s">
        <v>474</v>
      </c>
      <c r="I41" s="1310" t="s">
        <v>475</v>
      </c>
      <c r="J41" s="1310" t="s">
        <v>476</v>
      </c>
      <c r="K41" s="1310" t="s">
        <v>477</v>
      </c>
      <c r="L41" s="1310" t="s">
        <v>452</v>
      </c>
      <c r="Q41" s="376"/>
      <c r="R41" s="376"/>
      <c r="S41" s="2273"/>
      <c r="T41" s="2209"/>
      <c r="U41" s="302"/>
      <c r="V41" s="2261"/>
      <c r="W41" s="2284"/>
      <c r="X41" s="1938" t="s">
        <v>478</v>
      </c>
      <c r="Y41" s="1938" t="s">
        <v>479</v>
      </c>
      <c r="Z41" s="1938" t="s">
        <v>480</v>
      </c>
      <c r="AA41" s="2270" t="s">
        <v>481</v>
      </c>
      <c r="AB41" s="2271"/>
      <c r="AC41" s="2279"/>
      <c r="AD41" s="2261"/>
      <c r="AE41" s="2284"/>
      <c r="AF41" s="1938" t="s">
        <v>478</v>
      </c>
      <c r="AG41" s="1938" t="s">
        <v>479</v>
      </c>
      <c r="AH41" s="1938" t="s">
        <v>480</v>
      </c>
      <c r="AI41" s="2270" t="s">
        <v>481</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112</v>
      </c>
      <c r="T42" s="1255" t="s">
        <v>113</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249</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249</v>
      </c>
      <c r="B44" s="1267" t="s">
        <v>250</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434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435</v>
      </c>
      <c r="AO44" s="1624"/>
      <c r="AP44" s="1624" t="str">
        <f>IF(T44="","",T44)</f>
        <v>Территория действия тарифа</v>
      </c>
      <c r="AQ44" s="1624"/>
      <c r="AR44" s="1624"/>
      <c r="AS44" s="1631">
        <v>21</v>
      </c>
    </row>
    <row customHeight="1" ht="24">
      <c r="A45" s="1267" t="s">
        <v>249</v>
      </c>
      <c r="B45" s="1267" t="s">
        <v>250</v>
      </c>
      <c r="C45" s="1267" t="s">
        <v>251</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436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437</v>
      </c>
      <c r="AO45" s="1624"/>
      <c r="AP45" s="1624" t="str">
        <f>IF(T45="","",T45)</f>
        <v>Наименование системы теплоснабжения </v>
      </c>
      <c r="AQ45" s="1624"/>
      <c r="AR45" s="1624"/>
      <c r="AS45" s="1631">
        <v>23</v>
      </c>
    </row>
    <row customHeight="1" ht="22.049999999999997">
      <c r="A46" s="1267" t="s">
        <v>249</v>
      </c>
      <c r="B46" s="1267" t="s">
        <v>250</v>
      </c>
      <c r="C46" s="1267" t="s">
        <v>251</v>
      </c>
      <c r="D46" s="1267" t="s">
        <v>252</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438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439</v>
      </c>
      <c r="AO46" s="1624"/>
      <c r="AP46" s="1624" t="str">
        <f>IF(T46="","",T46)</f>
        <v>Источник тепловой энергии  </v>
      </c>
      <c r="AQ46" s="1624"/>
      <c r="AR46" s="1624"/>
      <c r="AS46" s="1631">
        <v>21</v>
      </c>
    </row>
    <row customHeight="1" ht="49.5">
      <c r="A47" s="1267" t="s">
        <v>249</v>
      </c>
      <c r="B47" s="1267" t="s">
        <v>250</v>
      </c>
      <c r="C47" s="1267" t="s">
        <v>251</v>
      </c>
      <c r="D47" s="1267" t="s">
        <v>252</v>
      </c>
      <c r="E47" s="2290"/>
      <c r="F47" s="2290"/>
      <c r="G47" s="2290"/>
      <c r="H47" s="2290"/>
      <c r="I47" s="2127" t="str">
        <f>S46&amp;".1"</f>
        <v>....1</v>
      </c>
      <c r="J47" s="1267"/>
      <c r="K47" s="1267"/>
      <c r="L47" s="1310" t="s">
        <v>440</v>
      </c>
      <c r="P47" s="2257">
        <v>1</v>
      </c>
      <c r="Q47" s="1954"/>
      <c r="R47" s="356"/>
      <c r="S47" s="1958" t="str">
        <f>$I47</f>
        <v>....1</v>
      </c>
      <c r="T47" s="285" t="s">
        <v>441</v>
      </c>
      <c r="U47" s="300"/>
      <c r="V47" s="2245"/>
      <c r="W47" s="2246"/>
      <c r="X47" s="2246"/>
      <c r="Y47" s="2246"/>
      <c r="Z47" s="2246"/>
      <c r="AA47" s="2246"/>
      <c r="AB47" s="2246"/>
      <c r="AC47" s="2247"/>
      <c r="AD47" s="2245"/>
      <c r="AE47" s="2246"/>
      <c r="AF47" s="2246"/>
      <c r="AG47" s="2246"/>
      <c r="AH47" s="2246"/>
      <c r="AI47" s="2246"/>
      <c r="AJ47" s="2246"/>
      <c r="AK47" s="2246"/>
      <c r="AL47" s="2247"/>
      <c r="AM47" s="1258" t="s">
        <v>442</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249</v>
      </c>
      <c r="B48" s="1267" t="s">
        <v>250</v>
      </c>
      <c r="C48" s="1267" t="s">
        <v>251</v>
      </c>
      <c r="D48" s="1267" t="s">
        <v>252</v>
      </c>
      <c r="E48" s="2290"/>
      <c r="F48" s="2290"/>
      <c r="G48" s="2290"/>
      <c r="H48" s="2290"/>
      <c r="I48" s="2101"/>
      <c r="J48" s="2127" t="str">
        <f>I47&amp;".1"</f>
        <v>....1.1</v>
      </c>
      <c r="K48" s="1267"/>
      <c r="L48" s="1310" t="s">
        <v>443</v>
      </c>
      <c r="P48" s="2257"/>
      <c r="Q48" s="2257">
        <v>1</v>
      </c>
      <c r="R48" s="357"/>
      <c r="S48" s="1958" t="str">
        <f>$J48</f>
        <v>....1.1</v>
      </c>
      <c r="T48" s="286" t="s">
        <v>444</v>
      </c>
      <c r="U48" s="300"/>
      <c r="V48" s="2245"/>
      <c r="W48" s="2246"/>
      <c r="X48" s="2246"/>
      <c r="Y48" s="2246"/>
      <c r="Z48" s="2246"/>
      <c r="AA48" s="2246"/>
      <c r="AB48" s="2246"/>
      <c r="AC48" s="2247"/>
      <c r="AD48" s="2245"/>
      <c r="AE48" s="2246"/>
      <c r="AF48" s="2246"/>
      <c r="AG48" s="2246"/>
      <c r="AH48" s="2246"/>
      <c r="AI48" s="2246"/>
      <c r="AJ48" s="2246"/>
      <c r="AK48" s="2246"/>
      <c r="AL48" s="2247"/>
      <c r="AM48" s="1258" t="s">
        <v>445</v>
      </c>
      <c r="AO48" s="1624"/>
      <c r="AP48" s="1624" t="str">
        <f>IF(T48="","",T48)</f>
        <v>Группа потребителей</v>
      </c>
      <c r="AQ48" s="1624"/>
      <c r="AR48" s="1624"/>
      <c r="AS48" s="1631">
        <v>21</v>
      </c>
    </row>
    <row customHeight="1" ht="22.049999999999997">
      <c r="A49" s="1267" t="s">
        <v>249</v>
      </c>
      <c r="B49" s="1267" t="s">
        <v>250</v>
      </c>
      <c r="C49" s="1267" t="s">
        <v>251</v>
      </c>
      <c r="D49" s="1267" t="s">
        <v>252</v>
      </c>
      <c r="E49" s="2290"/>
      <c r="F49" s="2290"/>
      <c r="G49" s="2290"/>
      <c r="H49" s="2290"/>
      <c r="I49" s="2101"/>
      <c r="J49" s="2101"/>
      <c r="K49" s="2127" t="str">
        <f>J48&amp;".1"</f>
        <v>....1.1.1</v>
      </c>
      <c r="L49" s="1310" t="s">
        <v>446</v>
      </c>
      <c r="P49" s="2257"/>
      <c r="Q49" s="2257"/>
      <c r="R49" s="357">
        <v>1</v>
      </c>
      <c r="S49" s="1958" t="str">
        <f>$K49</f>
        <v>....1.1.1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447</v>
      </c>
      <c r="AN49" s="1636">
        <f>STRCHECKDATE(V50:AL50)</f>
      </c>
      <c r="AO49" s="1624"/>
      <c r="AP49" s="1624" t="str">
        <f>IF(T49="","",T49)</f>
        <v/>
      </c>
      <c r="AQ49" s="1624"/>
      <c r="AR49" s="1624"/>
      <c r="AS49" s="1631">
        <v>21</v>
      </c>
    </row>
    <row customHeight="1" ht="1.05">
      <c r="A50" s="1267" t="s">
        <v>249</v>
      </c>
      <c r="B50" s="1267" t="s">
        <v>250</v>
      </c>
      <c r="C50" s="1267" t="s">
        <v>251</v>
      </c>
      <c r="D50" s="1267" t="s">
        <v>252</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249</v>
      </c>
      <c r="B51" s="1267" t="s">
        <v>250</v>
      </c>
      <c r="C51" s="1267" t="s">
        <v>251</v>
      </c>
      <c r="D51" s="1267" t="s">
        <v>252</v>
      </c>
      <c r="E51" s="2290"/>
      <c r="F51" s="2290"/>
      <c r="G51" s="2290"/>
      <c r="H51" s="2290"/>
      <c r="I51" s="2101"/>
      <c r="J51" s="2127"/>
      <c r="K51" s="1267"/>
      <c r="L51" s="1310"/>
      <c r="P51" s="2257"/>
      <c r="Q51" s="2257"/>
      <c r="R51" s="356"/>
      <c r="S51" s="1278"/>
      <c r="T51" s="288" t="s">
        <v>448</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249</v>
      </c>
      <c r="B52" s="1267" t="s">
        <v>250</v>
      </c>
      <c r="C52" s="1267" t="s">
        <v>251</v>
      </c>
      <c r="D52" s="1267" t="s">
        <v>252</v>
      </c>
      <c r="E52" s="2290"/>
      <c r="F52" s="2290"/>
      <c r="G52" s="2290"/>
      <c r="H52" s="2290"/>
      <c r="I52" s="2127"/>
      <c r="J52" s="1267"/>
      <c r="K52" s="1267"/>
      <c r="L52" s="1310"/>
      <c r="P52" s="2257"/>
      <c r="Q52" s="1954"/>
      <c r="R52" s="356"/>
      <c r="S52" s="1278"/>
      <c r="T52" s="287" t="s">
        <v>449</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249</v>
      </c>
      <c r="B53" s="1267" t="s">
        <v>250</v>
      </c>
      <c r="C53" s="1267" t="s">
        <v>251</v>
      </c>
      <c r="D53" s="1267" t="s">
        <v>252</v>
      </c>
      <c r="E53" s="2290"/>
      <c r="F53" s="2290"/>
      <c r="G53" s="2290"/>
      <c r="H53" s="2289"/>
      <c r="I53" s="1267"/>
      <c r="J53" s="1267"/>
      <c r="K53" s="1267"/>
      <c r="L53" s="1310"/>
      <c r="M53" s="1610"/>
      <c r="N53" s="1610"/>
      <c r="O53" s="1635"/>
      <c r="P53" s="360"/>
      <c r="Q53" s="375"/>
      <c r="R53" s="355"/>
      <c r="S53" s="1278"/>
      <c r="T53" s="365" t="s">
        <v>450</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249</v>
      </c>
      <c r="B54" s="1267" t="s">
        <v>250</v>
      </c>
      <c r="C54" s="1267" t="s">
        <v>251</v>
      </c>
      <c r="D54" s="1974"/>
      <c r="E54" s="2290"/>
      <c r="F54" s="2290"/>
      <c r="G54" s="2289"/>
      <c r="H54" s="1974"/>
      <c r="I54" s="1974"/>
      <c r="J54" s="1974"/>
      <c r="K54" s="1974"/>
      <c r="L54" s="1380"/>
      <c r="M54" s="1610"/>
      <c r="N54" s="1610"/>
      <c r="O54" s="163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249</v>
      </c>
      <c r="B55" s="1267" t="s">
        <v>250</v>
      </c>
      <c r="C55" s="1974"/>
      <c r="D55" s="1974"/>
      <c r="E55" s="2290"/>
      <c r="F55" s="2289"/>
      <c r="G55" s="1974"/>
      <c r="H55" s="1974"/>
      <c r="I55" s="1974"/>
      <c r="J55" s="1974"/>
      <c r="K55" s="1974"/>
      <c r="L55" s="1380"/>
      <c r="M55" s="1975"/>
      <c r="N55" s="1975"/>
      <c r="O55" s="1635"/>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249</v>
      </c>
      <c r="B56" s="1267"/>
      <c r="C56" s="1267"/>
      <c r="D56" s="1267"/>
      <c r="E56" s="2289"/>
      <c r="F56" s="1267"/>
      <c r="G56" s="1267"/>
      <c r="H56" s="1267"/>
      <c r="I56" s="1267"/>
      <c r="J56" s="1267"/>
      <c r="K56" s="1267"/>
      <c r="L56" s="1310"/>
      <c r="M56" s="1975"/>
      <c r="N56" s="1975"/>
      <c r="O56" s="1635"/>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190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84</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76A1A-43A5-2928-3FD1-0.953EF1A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439</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440</v>
      </c>
      <c r="M6" s="537"/>
      <c r="P6" s="2257">
        <v>1</v>
      </c>
      <c r="Q6" s="1331"/>
      <c r="R6" s="356"/>
      <c r="S6" s="1336">
        <f>$I6</f>
      </c>
      <c r="T6" s="285" t="s">
        <v>441</v>
      </c>
      <c r="U6" s="300"/>
      <c r="V6" s="2245"/>
      <c r="W6" s="2246"/>
      <c r="X6" s="2246"/>
      <c r="Y6" s="2246"/>
      <c r="Z6" s="2246"/>
      <c r="AA6" s="2246"/>
      <c r="AB6" s="2246"/>
      <c r="AC6" s="2247"/>
      <c r="AD6" s="2245"/>
      <c r="AE6" s="2246"/>
      <c r="AF6" s="2246"/>
      <c r="AG6" s="2246"/>
      <c r="AH6" s="2246"/>
      <c r="AI6" s="2246"/>
      <c r="AJ6" s="2246"/>
      <c r="AK6" s="2246"/>
      <c r="AL6" s="2247"/>
      <c r="AM6" s="1258" t="s">
        <v>442</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443</v>
      </c>
      <c r="M7" s="537"/>
      <c r="N7" s="1366"/>
      <c r="P7" s="2257"/>
      <c r="Q7" s="2257">
        <v>1</v>
      </c>
      <c r="R7" s="357"/>
      <c r="S7" s="1336">
        <f>$J7</f>
      </c>
      <c r="T7" s="286" t="s">
        <v>444</v>
      </c>
      <c r="U7" s="300"/>
      <c r="V7" s="2245"/>
      <c r="W7" s="2246"/>
      <c r="X7" s="2246"/>
      <c r="Y7" s="2246"/>
      <c r="Z7" s="2246"/>
      <c r="AA7" s="2246"/>
      <c r="AB7" s="2246"/>
      <c r="AC7" s="2247"/>
      <c r="AD7" s="2245"/>
      <c r="AE7" s="2246"/>
      <c r="AF7" s="2246"/>
      <c r="AG7" s="2246"/>
      <c r="AH7" s="2246"/>
      <c r="AI7" s="2246"/>
      <c r="AJ7" s="2246"/>
      <c r="AK7" s="2246"/>
      <c r="AL7" s="2247"/>
      <c r="AM7" s="1258" t="s">
        <v>445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446</v>
      </c>
      <c r="M8" s="537"/>
      <c r="N8" s="1366"/>
      <c r="O8" s="1366"/>
      <c r="P8" s="2257"/>
      <c r="Q8" s="2257"/>
      <c r="R8" s="357">
        <v>1</v>
      </c>
      <c r="S8" s="1336">
        <f>$K8</f>
      </c>
      <c r="T8" s="1347"/>
      <c r="U8" s="300"/>
      <c r="V8" s="325"/>
      <c r="W8" s="751"/>
      <c r="X8" s="325"/>
      <c r="Y8" s="384"/>
      <c r="Z8" s="2265"/>
      <c r="AA8" s="2107" t="s">
        <v>63</v>
      </c>
      <c r="AB8" s="2265"/>
      <c r="AC8" s="2107" t="s">
        <v>63</v>
      </c>
      <c r="AD8" s="325"/>
      <c r="AE8" s="751"/>
      <c r="AF8" s="325"/>
      <c r="AG8" s="384"/>
      <c r="AH8" s="2265"/>
      <c r="AI8" s="2107" t="s">
        <v>63</v>
      </c>
      <c r="AJ8" s="2265"/>
      <c r="AK8" s="2107" t="s">
        <v>63</v>
      </c>
      <c r="AL8" s="325"/>
      <c r="AM8" s="2253" t="s">
        <v>447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448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449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450</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452</v>
      </c>
      <c r="P22" s="1362"/>
      <c r="Q22" s="1371"/>
      <c r="R22" s="1371"/>
      <c r="S22" s="729"/>
      <c r="T22" s="1160" t="s">
        <v>453</v>
      </c>
      <c r="AA22" s="186" t="s">
        <v>454</v>
      </c>
      <c r="AC22" s="186" t="s">
        <v>455</v>
      </c>
      <c r="AD22" s="1160" t="s">
        <v>453</v>
      </c>
      <c r="AI22" s="186" t="s">
        <v>456</v>
      </c>
      <c r="AK22" s="186" t="s">
        <v>455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457</v>
      </c>
      <c r="T30" s="2250"/>
      <c r="U30" s="1372"/>
      <c r="V30" s="2264" t="str">
        <f>IF(TITLE_DATE_PR_CHANGE="",IF(TITLE_DATE_PR="","",TITLE_DATE_PR),TITLE_DATE_PR_CHANGE)</f>
        <v>46009.59274305555</v>
      </c>
      <c r="W30" s="2264"/>
      <c r="X30" s="2264"/>
      <c r="Y30" s="2264"/>
      <c r="Z30" s="2264"/>
      <c r="AA30" s="2264"/>
      <c r="AB30" s="2264"/>
      <c r="AC30" s="326"/>
      <c r="AD30" s="2264" t="str">
        <f>IF(TITLE_DATE_PR_CHANGE="",IF(TITLE_DATE_PR="","",TITLE_DATE_PR),TITLE_DATE_PR_CHANGE)</f>
        <v>46009.59274305555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458</v>
      </c>
      <c r="T31" s="2250"/>
      <c r="U31" s="1372"/>
      <c r="V31" s="2251" t="str">
        <f>IF(TITLE_NUMBER_PR_CHANGE="",IF(TITLE_NUMBER_PR="","",TITLE_NUMBER_PR),TITLE_NUMBER_PR_CHANGE)</f>
        <v>64</v>
      </c>
      <c r="W31" s="2251"/>
      <c r="X31" s="2251"/>
      <c r="Y31" s="2251"/>
      <c r="Z31" s="2251"/>
      <c r="AA31" s="2251"/>
      <c r="AB31" s="2251"/>
      <c r="AC31" s="326"/>
      <c r="AD31" s="2251" t="str">
        <f>IF(TITLE_NUMBER_PR_CHANGE="",IF(TITLE_NUMBER_PR="","",TITLE_NUMBER_PR),TITLE_NUMBER_PR_CHANGE)</f>
        <v>64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459</v>
      </c>
      <c r="T34" s="2250"/>
      <c r="U34" s="1372"/>
      <c r="V34" s="2264" t="str">
        <f>IF(TITLE_DATE_PR_CHANGE="",IF(TITLE_DATE_PR="","",TITLE_DATE_PR),TITLE_DATE_PR_CHANGE)</f>
        <v>46009.59274305555</v>
      </c>
      <c r="W34" s="2264"/>
      <c r="X34" s="2264"/>
      <c r="Y34" s="2264"/>
      <c r="Z34" s="2264"/>
      <c r="AA34" s="2264"/>
      <c r="AB34" s="2264"/>
      <c r="AC34" s="326"/>
      <c r="AD34" s="2264" t="str">
        <f>IF(TITLE_DATE_PR_CHANGE="",IF(TITLE_DATE_PR="","",TITLE_DATE_PR),TITLE_DATE_PR_CHANGE)</f>
        <v>46009.59274305555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460</v>
      </c>
      <c r="T35" s="2250"/>
      <c r="U35" s="1372"/>
      <c r="V35" s="2251" t="str">
        <f>IF(TITLE_NUMBER_PR_CHANGE="",IF(TITLE_NUMBER_PR="","",TITLE_NUMBER_PR),TITLE_NUMBER_PR_CHANGE)</f>
        <v>64</v>
      </c>
      <c r="W35" s="2251"/>
      <c r="X35" s="2251"/>
      <c r="Y35" s="2251"/>
      <c r="Z35" s="2251"/>
      <c r="AA35" s="2251"/>
      <c r="AB35" s="2251"/>
      <c r="AC35" s="326"/>
      <c r="AD35" s="2251" t="str">
        <f>IF(TITLE_NUMBER_PR_CHANGE="",IF(TITLE_NUMBER_PR="","",TITLE_NUMBER_PR),TITLE_NUMBER_PR_CHANGE)</f>
        <v>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461</v>
      </c>
      <c r="AD36" s="326"/>
      <c r="AE36" s="326"/>
      <c r="AF36" s="326"/>
      <c r="AG36" s="326"/>
      <c r="AH36" s="326"/>
      <c r="AI36" s="326"/>
      <c r="AJ36" s="326"/>
      <c r="AK36" s="278" t="s">
        <v>461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338</v>
      </c>
      <c r="AS38" s="1155">
        <v>14</v>
      </c>
    </row>
    <row customHeight="1" ht="14.699999999999998">
      <c r="Q39" s="376"/>
      <c r="R39" s="376"/>
      <c r="S39" s="2273" t="s">
        <v>90</v>
      </c>
      <c r="T39" s="2209" t="s">
        <v>462</v>
      </c>
      <c r="U39" s="301"/>
      <c r="V39" s="2274" t="s">
        <v>463</v>
      </c>
      <c r="W39" s="2275"/>
      <c r="X39" s="2291"/>
      <c r="Y39" s="2291"/>
      <c r="Z39" s="2275"/>
      <c r="AA39" s="2275"/>
      <c r="AB39" s="2276"/>
      <c r="AC39" s="2277" t="s">
        <v>464</v>
      </c>
      <c r="AD39" s="2274" t="s">
        <v>463</v>
      </c>
      <c r="AE39" s="2275"/>
      <c r="AF39" s="2291"/>
      <c r="AG39" s="2291"/>
      <c r="AH39" s="2275"/>
      <c r="AI39" s="2275"/>
      <c r="AJ39" s="2276"/>
      <c r="AK39" s="2277" t="s">
        <v>465</v>
      </c>
      <c r="AL39" s="2280" t="s">
        <v>466</v>
      </c>
      <c r="AM39" s="2127"/>
      <c r="AS39" s="1155">
        <v>14</v>
      </c>
    </row>
    <row customHeight="1" ht="24">
      <c r="Q40" s="376"/>
      <c r="R40" s="376"/>
      <c r="S40" s="2273"/>
      <c r="T40" s="2209"/>
      <c r="U40" s="1031"/>
      <c r="V40" s="2292" t="s">
        <v>467</v>
      </c>
      <c r="W40" s="2294" t="s">
        <v>468</v>
      </c>
      <c r="X40" s="1376" t="s">
        <v>469</v>
      </c>
      <c r="Y40" s="1376"/>
      <c r="Z40" s="2269" t="s">
        <v>470</v>
      </c>
      <c r="AA40" s="2269"/>
      <c r="AB40" s="2263"/>
      <c r="AC40" s="2278"/>
      <c r="AD40" s="2292" t="s">
        <v>467</v>
      </c>
      <c r="AE40" s="2294" t="s">
        <v>468</v>
      </c>
      <c r="AF40" s="1376" t="s">
        <v>469</v>
      </c>
      <c r="AG40" s="1376"/>
      <c r="AH40" s="2269" t="s">
        <v>470</v>
      </c>
      <c r="AI40" s="2269"/>
      <c r="AJ40" s="2263"/>
      <c r="AK40" s="2278"/>
      <c r="AL40" s="2281"/>
      <c r="AM40" s="2127"/>
      <c r="AS40" s="1155">
        <v>23</v>
      </c>
    </row>
    <row s="1266" customFormat="1" customHeight="1" ht="24">
      <c r="A41" s="1370"/>
      <c r="B41" s="1370" t="s">
        <v>138</v>
      </c>
      <c r="C41" s="1370" t="s">
        <v>139</v>
      </c>
      <c r="D41" s="1370" t="s">
        <v>140</v>
      </c>
      <c r="E41" s="1364" t="s">
        <v>471</v>
      </c>
      <c r="F41" s="1364" t="s">
        <v>472</v>
      </c>
      <c r="G41" s="1364" t="s">
        <v>473</v>
      </c>
      <c r="H41" s="1364" t="s">
        <v>474</v>
      </c>
      <c r="I41" s="1364" t="s">
        <v>475</v>
      </c>
      <c r="J41" s="1364" t="s">
        <v>476</v>
      </c>
      <c r="K41" s="1364" t="s">
        <v>477</v>
      </c>
      <c r="L41" s="1364" t="s">
        <v>452</v>
      </c>
      <c r="M41" s="1362"/>
      <c r="N41" s="1362"/>
      <c r="O41" s="1362"/>
      <c r="P41" s="1328"/>
      <c r="Q41" s="376"/>
      <c r="R41" s="376"/>
      <c r="S41" s="2273"/>
      <c r="T41" s="2209"/>
      <c r="U41" s="302"/>
      <c r="V41" s="2293"/>
      <c r="W41" s="2295"/>
      <c r="X41" s="1373" t="s">
        <v>478</v>
      </c>
      <c r="Y41" s="1373" t="s">
        <v>479</v>
      </c>
      <c r="Z41" s="1334" t="s">
        <v>480</v>
      </c>
      <c r="AA41" s="2270" t="s">
        <v>481</v>
      </c>
      <c r="AB41" s="2271"/>
      <c r="AC41" s="2279"/>
      <c r="AD41" s="2293"/>
      <c r="AE41" s="2295"/>
      <c r="AF41" s="1373" t="s">
        <v>478</v>
      </c>
      <c r="AG41" s="1373" t="s">
        <v>479</v>
      </c>
      <c r="AH41" s="1334" t="s">
        <v>480</v>
      </c>
      <c r="AI41" s="2270" t="s">
        <v>481</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231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231</v>
      </c>
      <c r="B44" s="1363" t="s">
        <v>232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435</v>
      </c>
      <c r="AO44" s="500"/>
      <c r="AP44" s="500" t="str">
        <f>IF(T44="","",T44)</f>
        <v>Территория действия тарифа</v>
      </c>
      <c r="AQ44" s="500"/>
      <c r="AR44" s="500"/>
      <c r="AS44" s="1155">
        <v>21</v>
      </c>
    </row>
    <row customHeight="1" ht="24">
      <c r="A45" s="1363" t="s">
        <v>231</v>
      </c>
      <c r="B45" s="1363" t="s">
        <v>232</v>
      </c>
      <c r="C45" s="1363" t="s">
        <v>233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437</v>
      </c>
      <c r="AO45" s="500"/>
      <c r="AP45" s="500" t="str">
        <f>IF(T45="","",T45)</f>
        <v>Наименование системы теплоснабжения </v>
      </c>
      <c r="AQ45" s="500"/>
      <c r="AR45" s="500"/>
      <c r="AS45" s="1155">
        <v>23</v>
      </c>
    </row>
    <row customHeight="1" ht="22.049999999999997">
      <c r="A46" s="1363" t="s">
        <v>231</v>
      </c>
      <c r="B46" s="1363" t="s">
        <v>232</v>
      </c>
      <c r="C46" s="1363" t="s">
        <v>233</v>
      </c>
      <c r="D46" s="1363" t="s">
        <v>234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438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439</v>
      </c>
      <c r="AO46" s="500"/>
      <c r="AP46" s="500" t="str">
        <f>IF(T46="","",T46)</f>
        <v>Источник тепловой энергии  </v>
      </c>
      <c r="AQ46" s="500"/>
      <c r="AR46" s="500"/>
      <c r="AS46" s="1155">
        <v>21</v>
      </c>
    </row>
    <row customHeight="1" ht="49.5">
      <c r="A47" s="1363" t="s">
        <v>231</v>
      </c>
      <c r="B47" s="1363" t="s">
        <v>232</v>
      </c>
      <c r="C47" s="1363" t="s">
        <v>233</v>
      </c>
      <c r="D47" s="1363" t="s">
        <v>234</v>
      </c>
      <c r="E47" s="2259"/>
      <c r="F47" s="2259"/>
      <c r="G47" s="2259"/>
      <c r="H47" s="2259"/>
      <c r="I47" s="2256" t="str">
        <f>S46&amp;".1"</f>
        <v>....1</v>
      </c>
      <c r="J47" s="1363"/>
      <c r="K47" s="1363"/>
      <c r="L47" s="1364" t="s">
        <v>440</v>
      </c>
      <c r="P47" s="2257">
        <v>1</v>
      </c>
      <c r="Q47" s="1331"/>
      <c r="R47" s="356"/>
      <c r="S47" s="1336" t="str">
        <f>$I47</f>
        <v>....1</v>
      </c>
      <c r="T47" s="285" t="s">
        <v>441</v>
      </c>
      <c r="U47" s="300"/>
      <c r="V47" s="2245"/>
      <c r="W47" s="2246"/>
      <c r="X47" s="2246"/>
      <c r="Y47" s="2246"/>
      <c r="Z47" s="2246"/>
      <c r="AA47" s="2246"/>
      <c r="AB47" s="2246"/>
      <c r="AC47" s="2247"/>
      <c r="AD47" s="2245"/>
      <c r="AE47" s="2246"/>
      <c r="AF47" s="2246"/>
      <c r="AG47" s="2246"/>
      <c r="AH47" s="2246"/>
      <c r="AI47" s="2246"/>
      <c r="AJ47" s="2246"/>
      <c r="AK47" s="2246"/>
      <c r="AL47" s="2247"/>
      <c r="AM47" s="1258" t="s">
        <v>442</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231</v>
      </c>
      <c r="B48" s="1363" t="s">
        <v>232</v>
      </c>
      <c r="C48" s="1363" t="s">
        <v>233</v>
      </c>
      <c r="D48" s="1363" t="s">
        <v>234</v>
      </c>
      <c r="E48" s="2259"/>
      <c r="F48" s="2259"/>
      <c r="G48" s="2259"/>
      <c r="H48" s="2259"/>
      <c r="I48" s="2286"/>
      <c r="J48" s="2256" t="str">
        <f>I47&amp;".1"</f>
        <v>....1.1</v>
      </c>
      <c r="K48" s="1363"/>
      <c r="L48" s="1364" t="s">
        <v>443</v>
      </c>
      <c r="P48" s="2257"/>
      <c r="Q48" s="2257">
        <v>1</v>
      </c>
      <c r="R48" s="357"/>
      <c r="S48" s="1336" t="str">
        <f>$J48</f>
        <v>....1.1</v>
      </c>
      <c r="T48" s="286" t="s">
        <v>444</v>
      </c>
      <c r="U48" s="300"/>
      <c r="V48" s="2245"/>
      <c r="W48" s="2246"/>
      <c r="X48" s="2246"/>
      <c r="Y48" s="2246"/>
      <c r="Z48" s="2246"/>
      <c r="AA48" s="2246"/>
      <c r="AB48" s="2246"/>
      <c r="AC48" s="2247"/>
      <c r="AD48" s="2245"/>
      <c r="AE48" s="2246"/>
      <c r="AF48" s="2246"/>
      <c r="AG48" s="2246"/>
      <c r="AH48" s="2246"/>
      <c r="AI48" s="2246"/>
      <c r="AJ48" s="2246"/>
      <c r="AK48" s="2246"/>
      <c r="AL48" s="2247"/>
      <c r="AM48" s="1258" t="s">
        <v>445</v>
      </c>
      <c r="AO48" s="500"/>
      <c r="AP48" s="500" t="str">
        <f>IF(T48="","",T48)</f>
        <v>Группа потребителей</v>
      </c>
      <c r="AQ48" s="500"/>
      <c r="AR48" s="500"/>
      <c r="AS48" s="1155">
        <v>21</v>
      </c>
    </row>
    <row customHeight="1" ht="22.049999999999997">
      <c r="A49" s="1363" t="s">
        <v>231</v>
      </c>
      <c r="B49" s="1363" t="s">
        <v>232</v>
      </c>
      <c r="C49" s="1363" t="s">
        <v>233</v>
      </c>
      <c r="D49" s="1363" t="s">
        <v>234</v>
      </c>
      <c r="E49" s="2259"/>
      <c r="F49" s="2259"/>
      <c r="G49" s="2259"/>
      <c r="H49" s="2259"/>
      <c r="I49" s="2286"/>
      <c r="J49" s="2286"/>
      <c r="K49" s="2256" t="str">
        <f>J48&amp;".1"</f>
        <v>....1.1.1</v>
      </c>
      <c r="L49" s="1364" t="s">
        <v>446</v>
      </c>
      <c r="P49" s="2257"/>
      <c r="Q49" s="2257"/>
      <c r="R49" s="357">
        <v>1</v>
      </c>
      <c r="S49" s="1336" t="str">
        <f>$K49</f>
        <v>....1.1.1</v>
      </c>
      <c r="T49" s="1347"/>
      <c r="U49" s="300"/>
      <c r="V49" s="325"/>
      <c r="W49" s="751"/>
      <c r="X49" s="325"/>
      <c r="Y49" s="384"/>
      <c r="Z49" s="2265"/>
      <c r="AA49" s="2107" t="s">
        <v>63</v>
      </c>
      <c r="AB49" s="2265"/>
      <c r="AC49" s="2107" t="s">
        <v>63</v>
      </c>
      <c r="AD49" s="325"/>
      <c r="AE49" s="751"/>
      <c r="AF49" s="325"/>
      <c r="AG49" s="384"/>
      <c r="AH49" s="2265"/>
      <c r="AI49" s="2107" t="s">
        <v>63</v>
      </c>
      <c r="AJ49" s="2287"/>
      <c r="AK49" s="2107" t="s">
        <v>63</v>
      </c>
      <c r="AL49" s="1348"/>
      <c r="AM49" s="2253" t="s">
        <v>447</v>
      </c>
      <c r="AN49" s="511">
        <f>STRCHECKDATE(V50:AL50)</f>
      </c>
      <c r="AO49" s="500"/>
      <c r="AP49" s="500" t="str">
        <f>IF(T49="","",T49)</f>
        <v/>
      </c>
      <c r="AQ49" s="500"/>
      <c r="AR49" s="500"/>
      <c r="AS49" s="1155">
        <v>21</v>
      </c>
    </row>
    <row customHeight="1" ht="1.05">
      <c r="A50" s="1363" t="s">
        <v>231</v>
      </c>
      <c r="B50" s="1363" t="s">
        <v>232</v>
      </c>
      <c r="C50" s="1363" t="s">
        <v>233</v>
      </c>
      <c r="D50" s="1363" t="s">
        <v>234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231</v>
      </c>
      <c r="B51" s="1363" t="s">
        <v>232</v>
      </c>
      <c r="C51" s="1363" t="s">
        <v>233</v>
      </c>
      <c r="D51" s="1363" t="s">
        <v>234</v>
      </c>
      <c r="E51" s="2259"/>
      <c r="F51" s="2259"/>
      <c r="G51" s="2259"/>
      <c r="H51" s="2259"/>
      <c r="I51" s="2286"/>
      <c r="J51" s="2256"/>
      <c r="K51" s="1363"/>
      <c r="L51" s="1364"/>
      <c r="P51" s="2257"/>
      <c r="Q51" s="2257"/>
      <c r="R51" s="356"/>
      <c r="S51" s="1278"/>
      <c r="T51" s="288" t="s">
        <v>448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231</v>
      </c>
      <c r="B52" s="1363" t="s">
        <v>232</v>
      </c>
      <c r="C52" s="1363" t="s">
        <v>233</v>
      </c>
      <c r="D52" s="1363" t="s">
        <v>234</v>
      </c>
      <c r="E52" s="2259"/>
      <c r="F52" s="2259"/>
      <c r="G52" s="2259"/>
      <c r="H52" s="2259"/>
      <c r="I52" s="2256"/>
      <c r="J52" s="1363"/>
      <c r="K52" s="1363"/>
      <c r="L52" s="1364"/>
      <c r="P52" s="2257"/>
      <c r="Q52" s="1331"/>
      <c r="R52" s="356"/>
      <c r="S52" s="1278"/>
      <c r="T52" s="287" t="s">
        <v>449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231</v>
      </c>
      <c r="B53" s="1363" t="s">
        <v>232</v>
      </c>
      <c r="C53" s="1363" t="s">
        <v>233</v>
      </c>
      <c r="D53" s="1363" t="s">
        <v>234</v>
      </c>
      <c r="E53" s="2259"/>
      <c r="F53" s="2259"/>
      <c r="G53" s="2259"/>
      <c r="H53" s="2258"/>
      <c r="I53" s="1363"/>
      <c r="J53" s="1363"/>
      <c r="K53" s="1363"/>
      <c r="L53" s="1364"/>
      <c r="M53" s="1365"/>
      <c r="N53" s="1365"/>
      <c r="O53" s="537"/>
      <c r="P53" s="360"/>
      <c r="Q53" s="375"/>
      <c r="R53" s="355"/>
      <c r="S53" s="1278"/>
      <c r="T53" s="365" t="s">
        <v>450</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231</v>
      </c>
      <c r="B54" s="1343" t="s">
        <v>232</v>
      </c>
      <c r="C54" s="1343" t="s">
        <v>233</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231</v>
      </c>
      <c r="B55" s="1343" t="s">
        <v>232</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231</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84</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ABE559-0D12-7D1E-255C-0.4B902388}" mc:Ignorable="x14ac xr xr2 xr3">
  <sheetPr>
    <tabColor theme="6" tint="0.4"/>
  </sheetPr>
  <dimension ref="A1:DM80"/>
  <sheetViews>
    <sheetView topLeftCell="A1" showGridLines="0" zoomScale="60" workbookViewId="0">
      <selection activeCell="AH65" sqref="AH65"/>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109" max="109" width="10.57421875" hidden="1"/>
    <col min="110" max="110" style="1635" width="4.00390625" customWidth="1"/>
    <col min="111" max="111" style="1635" width="115.00390625" customWidth="1"/>
    <col min="112" max="116" style="1642" width="10.00390625" customWidth="1"/>
    <col min="117" max="117" style="1635" width="8.421875" hidden="1" customWidth="1"/>
  </cols>
  <sheetData>
    <row customHeight="1" ht="22.5" hidden="1">
      <c r="Y1" s="327"/>
      <c r="Z1" s="327"/>
      <c r="AG1" s="327"/>
      <c r="AH1" s="327"/>
      <c r="AL1" s="1635"/>
      <c r="AM1" s="1635"/>
      <c r="AN1" s="1635"/>
      <c r="AO1" s="1635"/>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M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2"/>
      <c r="AU2" s="2243"/>
      <c r="AV2" s="2243"/>
      <c r="AW2" s="2243"/>
      <c r="AX2" s="2243"/>
      <c r="AY2" s="2243"/>
      <c r="AZ2" s="2243"/>
      <c r="BA2" s="2244"/>
      <c r="BB2" s="2242"/>
      <c r="BC2" s="2243"/>
      <c r="BD2" s="2243"/>
      <c r="BE2" s="2243"/>
      <c r="BF2" s="2243"/>
      <c r="BG2" s="2243"/>
      <c r="BH2" s="2243"/>
      <c r="BI2" s="2244"/>
      <c r="BJ2" s="2242"/>
      <c r="BK2" s="2243"/>
      <c r="BL2" s="2243"/>
      <c r="BM2" s="2243"/>
      <c r="BN2" s="2243"/>
      <c r="BO2" s="2243"/>
      <c r="BP2" s="2243"/>
      <c r="BQ2" s="2244"/>
      <c r="BR2" s="2242"/>
      <c r="BS2" s="2243"/>
      <c r="BT2" s="2243"/>
      <c r="BU2" s="2243"/>
      <c r="BV2" s="2243"/>
      <c r="BW2" s="2243"/>
      <c r="BX2" s="2243"/>
      <c r="BY2" s="2244"/>
      <c r="BZ2" s="2242"/>
      <c r="CA2" s="2243"/>
      <c r="CB2" s="2243"/>
      <c r="CC2" s="2243"/>
      <c r="CD2" s="2243"/>
      <c r="CE2" s="2243"/>
      <c r="CF2" s="2243"/>
      <c r="CG2" s="2244"/>
      <c r="CH2" s="2242"/>
      <c r="CI2" s="2243"/>
      <c r="CJ2" s="2243"/>
      <c r="CK2" s="2243"/>
      <c r="CL2" s="2243"/>
      <c r="CM2" s="2243"/>
      <c r="CN2" s="2243"/>
      <c r="CO2" s="2244"/>
      <c r="CP2" s="2242"/>
      <c r="CQ2" s="2243"/>
      <c r="CR2" s="2243"/>
      <c r="CS2" s="2243"/>
      <c r="CT2" s="2243"/>
      <c r="CU2" s="2243"/>
      <c r="CV2" s="2243"/>
      <c r="CW2" s="2244"/>
      <c r="CX2" s="2242"/>
      <c r="CY2" s="2243"/>
      <c r="CZ2" s="2243"/>
      <c r="DA2" s="2243"/>
      <c r="DB2" s="2243"/>
      <c r="DC2" s="2243"/>
      <c r="DD2" s="2243"/>
      <c r="DE2" s="2244"/>
      <c r="DF2" s="2244"/>
      <c r="DG2" s="1258" t="s">
        <v>433</v>
      </c>
      <c r="DI2" s="500"/>
      <c r="DJ2" s="500" t="str">
        <f>IF(T2="","",T2)</f>
        <v>Наименование тарифа</v>
      </c>
      <c r="DK2" s="500"/>
      <c r="DL2" s="500"/>
      <c r="DM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2"/>
      <c r="AU3" s="2243"/>
      <c r="AV3" s="2243"/>
      <c r="AW3" s="2243"/>
      <c r="AX3" s="2243"/>
      <c r="AY3" s="2243"/>
      <c r="AZ3" s="2243"/>
      <c r="BA3" s="2244"/>
      <c r="BB3" s="2242"/>
      <c r="BC3" s="2243"/>
      <c r="BD3" s="2243"/>
      <c r="BE3" s="2243"/>
      <c r="BF3" s="2243"/>
      <c r="BG3" s="2243"/>
      <c r="BH3" s="2243"/>
      <c r="BI3" s="2244"/>
      <c r="BJ3" s="2242"/>
      <c r="BK3" s="2243"/>
      <c r="BL3" s="2243"/>
      <c r="BM3" s="2243"/>
      <c r="BN3" s="2243"/>
      <c r="BO3" s="2243"/>
      <c r="BP3" s="2243"/>
      <c r="BQ3" s="2244"/>
      <c r="BR3" s="2242"/>
      <c r="BS3" s="2243"/>
      <c r="BT3" s="2243"/>
      <c r="BU3" s="2243"/>
      <c r="BV3" s="2243"/>
      <c r="BW3" s="2243"/>
      <c r="BX3" s="2243"/>
      <c r="BY3" s="2244"/>
      <c r="BZ3" s="2242"/>
      <c r="CA3" s="2243"/>
      <c r="CB3" s="2243"/>
      <c r="CC3" s="2243"/>
      <c r="CD3" s="2243"/>
      <c r="CE3" s="2243"/>
      <c r="CF3" s="2243"/>
      <c r="CG3" s="2244"/>
      <c r="CH3" s="2242"/>
      <c r="CI3" s="2243"/>
      <c r="CJ3" s="2243"/>
      <c r="CK3" s="2243"/>
      <c r="CL3" s="2243"/>
      <c r="CM3" s="2243"/>
      <c r="CN3" s="2243"/>
      <c r="CO3" s="2244"/>
      <c r="CP3" s="2242"/>
      <c r="CQ3" s="2243"/>
      <c r="CR3" s="2243"/>
      <c r="CS3" s="2243"/>
      <c r="CT3" s="2243"/>
      <c r="CU3" s="2243"/>
      <c r="CV3" s="2243"/>
      <c r="CW3" s="2244"/>
      <c r="CX3" s="2242"/>
      <c r="CY3" s="2243"/>
      <c r="CZ3" s="2243"/>
      <c r="DA3" s="2243"/>
      <c r="DB3" s="2243"/>
      <c r="DC3" s="2243"/>
      <c r="DD3" s="2243"/>
      <c r="DE3" s="2244"/>
      <c r="DF3" s="2244"/>
      <c r="DG3" s="1258" t="s">
        <v>435</v>
      </c>
      <c r="DI3" s="500"/>
      <c r="DJ3" s="500" t="str">
        <f>IF(T3="","",T3)</f>
        <v>Территория действия тарифа</v>
      </c>
      <c r="DK3" s="500"/>
      <c r="DL3" s="500"/>
      <c r="DM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2"/>
      <c r="AU4" s="2243"/>
      <c r="AV4" s="2243"/>
      <c r="AW4" s="2243"/>
      <c r="AX4" s="2243"/>
      <c r="AY4" s="2243"/>
      <c r="AZ4" s="2243"/>
      <c r="BA4" s="2244"/>
      <c r="BB4" s="2242"/>
      <c r="BC4" s="2243"/>
      <c r="BD4" s="2243"/>
      <c r="BE4" s="2243"/>
      <c r="BF4" s="2243"/>
      <c r="BG4" s="2243"/>
      <c r="BH4" s="2243"/>
      <c r="BI4" s="2244"/>
      <c r="BJ4" s="2242"/>
      <c r="BK4" s="2243"/>
      <c r="BL4" s="2243"/>
      <c r="BM4" s="2243"/>
      <c r="BN4" s="2243"/>
      <c r="BO4" s="2243"/>
      <c r="BP4" s="2243"/>
      <c r="BQ4" s="2244"/>
      <c r="BR4" s="2242"/>
      <c r="BS4" s="2243"/>
      <c r="BT4" s="2243"/>
      <c r="BU4" s="2243"/>
      <c r="BV4" s="2243"/>
      <c r="BW4" s="2243"/>
      <c r="BX4" s="2243"/>
      <c r="BY4" s="2244"/>
      <c r="BZ4" s="2242"/>
      <c r="CA4" s="2243"/>
      <c r="CB4" s="2243"/>
      <c r="CC4" s="2243"/>
      <c r="CD4" s="2243"/>
      <c r="CE4" s="2243"/>
      <c r="CF4" s="2243"/>
      <c r="CG4" s="2244"/>
      <c r="CH4" s="2242"/>
      <c r="CI4" s="2243"/>
      <c r="CJ4" s="2243"/>
      <c r="CK4" s="2243"/>
      <c r="CL4" s="2243"/>
      <c r="CM4" s="2243"/>
      <c r="CN4" s="2243"/>
      <c r="CO4" s="2244"/>
      <c r="CP4" s="2242"/>
      <c r="CQ4" s="2243"/>
      <c r="CR4" s="2243"/>
      <c r="CS4" s="2243"/>
      <c r="CT4" s="2243"/>
      <c r="CU4" s="2243"/>
      <c r="CV4" s="2243"/>
      <c r="CW4" s="2244"/>
      <c r="CX4" s="2242"/>
      <c r="CY4" s="2243"/>
      <c r="CZ4" s="2243"/>
      <c r="DA4" s="2243"/>
      <c r="DB4" s="2243"/>
      <c r="DC4" s="2243"/>
      <c r="DD4" s="2243"/>
      <c r="DE4" s="2244"/>
      <c r="DF4" s="2244"/>
      <c r="DG4" s="1258" t="s">
        <v>437</v>
      </c>
      <c r="DI4" s="500"/>
      <c r="DJ4" s="500" t="str">
        <f>IF(T4="","",T4)</f>
        <v>Наименование системы теплоснабжения </v>
      </c>
      <c r="DK4" s="500"/>
      <c r="DL4" s="500"/>
      <c r="DM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2"/>
      <c r="AU5" s="2243"/>
      <c r="AV5" s="2243"/>
      <c r="AW5" s="2243"/>
      <c r="AX5" s="2243"/>
      <c r="AY5" s="2243"/>
      <c r="AZ5" s="2243"/>
      <c r="BA5" s="2244"/>
      <c r="BB5" s="2242"/>
      <c r="BC5" s="2243"/>
      <c r="BD5" s="2243"/>
      <c r="BE5" s="2243"/>
      <c r="BF5" s="2243"/>
      <c r="BG5" s="2243"/>
      <c r="BH5" s="2243"/>
      <c r="BI5" s="2244"/>
      <c r="BJ5" s="2242"/>
      <c r="BK5" s="2243"/>
      <c r="BL5" s="2243"/>
      <c r="BM5" s="2243"/>
      <c r="BN5" s="2243"/>
      <c r="BO5" s="2243"/>
      <c r="BP5" s="2243"/>
      <c r="BQ5" s="2244"/>
      <c r="BR5" s="2242"/>
      <c r="BS5" s="2243"/>
      <c r="BT5" s="2243"/>
      <c r="BU5" s="2243"/>
      <c r="BV5" s="2243"/>
      <c r="BW5" s="2243"/>
      <c r="BX5" s="2243"/>
      <c r="BY5" s="2244"/>
      <c r="BZ5" s="2242"/>
      <c r="CA5" s="2243"/>
      <c r="CB5" s="2243"/>
      <c r="CC5" s="2243"/>
      <c r="CD5" s="2243"/>
      <c r="CE5" s="2243"/>
      <c r="CF5" s="2243"/>
      <c r="CG5" s="2244"/>
      <c r="CH5" s="2242"/>
      <c r="CI5" s="2243"/>
      <c r="CJ5" s="2243"/>
      <c r="CK5" s="2243"/>
      <c r="CL5" s="2243"/>
      <c r="CM5" s="2243"/>
      <c r="CN5" s="2243"/>
      <c r="CO5" s="2244"/>
      <c r="CP5" s="2242"/>
      <c r="CQ5" s="2243"/>
      <c r="CR5" s="2243"/>
      <c r="CS5" s="2243"/>
      <c r="CT5" s="2243"/>
      <c r="CU5" s="2243"/>
      <c r="CV5" s="2243"/>
      <c r="CW5" s="2244"/>
      <c r="CX5" s="2242"/>
      <c r="CY5" s="2243"/>
      <c r="CZ5" s="2243"/>
      <c r="DA5" s="2243"/>
      <c r="DB5" s="2243"/>
      <c r="DC5" s="2243"/>
      <c r="DD5" s="2243"/>
      <c r="DE5" s="2244"/>
      <c r="DF5" s="2244"/>
      <c r="DG5" s="1258" t="s">
        <v>439</v>
      </c>
      <c r="DI5" s="500"/>
      <c r="DJ5" s="500" t="str">
        <f>IF(T5="","",T5)</f>
        <v>Источник тепловой энергии  </v>
      </c>
      <c r="DK5" s="500"/>
      <c r="DL5" s="500"/>
      <c r="DM5" s="1155">
        <v>0</v>
      </c>
    </row>
    <row customHeight="1" ht="14.25" hidden="1">
      <c r="A6" s="1363"/>
      <c r="B6" s="1363"/>
      <c r="C6" s="1363"/>
      <c r="D6" s="1363"/>
      <c r="E6" s="2259"/>
      <c r="F6" s="2259"/>
      <c r="G6" s="2259"/>
      <c r="H6" s="2259"/>
      <c r="I6" s="2256">
        <f>S5&amp;".1"</f>
      </c>
      <c r="J6" s="1363"/>
      <c r="K6" s="1363"/>
      <c r="L6" s="1364" t="s">
        <v>440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6"/>
      <c r="AM6" s="2297"/>
      <c r="AN6" s="2297"/>
      <c r="AO6" s="2297"/>
      <c r="AP6" s="2297"/>
      <c r="AQ6" s="2297"/>
      <c r="AR6" s="2297"/>
      <c r="AS6" s="2298"/>
      <c r="AT6" s="2296"/>
      <c r="AU6" s="2297"/>
      <c r="AV6" s="2297"/>
      <c r="AW6" s="2297"/>
      <c r="AX6" s="2297"/>
      <c r="AY6" s="2297"/>
      <c r="AZ6" s="2297"/>
      <c r="BA6" s="2298"/>
      <c r="BB6" s="2296"/>
      <c r="BC6" s="2297"/>
      <c r="BD6" s="2297"/>
      <c r="BE6" s="2297"/>
      <c r="BF6" s="2297"/>
      <c r="BG6" s="2297"/>
      <c r="BH6" s="2297"/>
      <c r="BI6" s="2298"/>
      <c r="BJ6" s="2296"/>
      <c r="BK6" s="2297"/>
      <c r="BL6" s="2297"/>
      <c r="BM6" s="2297"/>
      <c r="BN6" s="2297"/>
      <c r="BO6" s="2297"/>
      <c r="BP6" s="2297"/>
      <c r="BQ6" s="2298"/>
      <c r="BR6" s="2296"/>
      <c r="BS6" s="2297"/>
      <c r="BT6" s="2297"/>
      <c r="BU6" s="2297"/>
      <c r="BV6" s="2297"/>
      <c r="BW6" s="2297"/>
      <c r="BX6" s="2297"/>
      <c r="BY6" s="2298"/>
      <c r="BZ6" s="2296"/>
      <c r="CA6" s="2297"/>
      <c r="CB6" s="2297"/>
      <c r="CC6" s="2297"/>
      <c r="CD6" s="2297"/>
      <c r="CE6" s="2297"/>
      <c r="CF6" s="2297"/>
      <c r="CG6" s="2298"/>
      <c r="CH6" s="2296"/>
      <c r="CI6" s="2297"/>
      <c r="CJ6" s="2297"/>
      <c r="CK6" s="2297"/>
      <c r="CL6" s="2297"/>
      <c r="CM6" s="2297"/>
      <c r="CN6" s="2297"/>
      <c r="CO6" s="2298"/>
      <c r="CP6" s="2296"/>
      <c r="CQ6" s="2297"/>
      <c r="CR6" s="2297"/>
      <c r="CS6" s="2297"/>
      <c r="CT6" s="2297"/>
      <c r="CU6" s="2297"/>
      <c r="CV6" s="2297"/>
      <c r="CW6" s="2298"/>
      <c r="CX6" s="2296"/>
      <c r="CY6" s="2297"/>
      <c r="CZ6" s="2297"/>
      <c r="DA6" s="2297"/>
      <c r="DB6" s="2297"/>
      <c r="DC6" s="2297"/>
      <c r="DD6" s="2297"/>
      <c r="DE6" s="2298"/>
      <c r="DF6" s="2298"/>
      <c r="DG6" s="1385"/>
      <c r="DI6" s="500"/>
      <c r="DJ6" s="500" t="str">
        <f>IF(T6="","",T6)</f>
        <v/>
      </c>
      <c r="DK6" s="500"/>
      <c r="DL6" s="500"/>
      <c r="DM6" s="1155">
        <v>0</v>
      </c>
    </row>
    <row customHeight="1" ht="21" hidden="1">
      <c r="A7" s="1363"/>
      <c r="B7" s="1363"/>
      <c r="C7" s="1363"/>
      <c r="D7" s="1363"/>
      <c r="E7" s="2259"/>
      <c r="F7" s="2259"/>
      <c r="G7" s="2259"/>
      <c r="H7" s="2259"/>
      <c r="I7" s="2286"/>
      <c r="J7" s="2256">
        <f>I6&amp;".1"</f>
      </c>
      <c r="K7" s="1363"/>
      <c r="L7" s="1364" t="s">
        <v>443</v>
      </c>
      <c r="M7" s="537"/>
      <c r="N7" s="1366"/>
      <c r="P7" s="2257"/>
      <c r="Q7" s="2257">
        <v>1</v>
      </c>
      <c r="R7" s="357"/>
      <c r="S7" s="1336">
        <f>$J7</f>
      </c>
      <c r="T7" s="286" t="s">
        <v>444</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5"/>
      <c r="AU7" s="2246"/>
      <c r="AV7" s="2246"/>
      <c r="AW7" s="2246"/>
      <c r="AX7" s="2246"/>
      <c r="AY7" s="2246"/>
      <c r="AZ7" s="2246"/>
      <c r="BA7" s="2247"/>
      <c r="BB7" s="2245"/>
      <c r="BC7" s="2246"/>
      <c r="BD7" s="2246"/>
      <c r="BE7" s="2246"/>
      <c r="BF7" s="2246"/>
      <c r="BG7" s="2246"/>
      <c r="BH7" s="2246"/>
      <c r="BI7" s="2247"/>
      <c r="BJ7" s="2245"/>
      <c r="BK7" s="2246"/>
      <c r="BL7" s="2246"/>
      <c r="BM7" s="2246"/>
      <c r="BN7" s="2246"/>
      <c r="BO7" s="2246"/>
      <c r="BP7" s="2246"/>
      <c r="BQ7" s="2247"/>
      <c r="BR7" s="2245"/>
      <c r="BS7" s="2246"/>
      <c r="BT7" s="2246"/>
      <c r="BU7" s="2246"/>
      <c r="BV7" s="2246"/>
      <c r="BW7" s="2246"/>
      <c r="BX7" s="2246"/>
      <c r="BY7" s="2247"/>
      <c r="BZ7" s="2245"/>
      <c r="CA7" s="2246"/>
      <c r="CB7" s="2246"/>
      <c r="CC7" s="2246"/>
      <c r="CD7" s="2246"/>
      <c r="CE7" s="2246"/>
      <c r="CF7" s="2246"/>
      <c r="CG7" s="2247"/>
      <c r="CH7" s="2245"/>
      <c r="CI7" s="2246"/>
      <c r="CJ7" s="2246"/>
      <c r="CK7" s="2246"/>
      <c r="CL7" s="2246"/>
      <c r="CM7" s="2246"/>
      <c r="CN7" s="2246"/>
      <c r="CO7" s="2247"/>
      <c r="CP7" s="2245"/>
      <c r="CQ7" s="2246"/>
      <c r="CR7" s="2246"/>
      <c r="CS7" s="2246"/>
      <c r="CT7" s="2246"/>
      <c r="CU7" s="2246"/>
      <c r="CV7" s="2246"/>
      <c r="CW7" s="2247"/>
      <c r="CX7" s="2245"/>
      <c r="CY7" s="2246"/>
      <c r="CZ7" s="2246"/>
      <c r="DA7" s="2246"/>
      <c r="DB7" s="2246"/>
      <c r="DC7" s="2246"/>
      <c r="DD7" s="2246"/>
      <c r="DE7" s="2247"/>
      <c r="DF7" s="2247"/>
      <c r="DG7" s="1258" t="s">
        <v>445</v>
      </c>
      <c r="DI7" s="500"/>
      <c r="DJ7" s="500" t="str">
        <f>IF(T7="","",T7)</f>
        <v>Группа потребителей</v>
      </c>
      <c r="DK7" s="500"/>
      <c r="DL7" s="500"/>
      <c r="DM7" s="1155">
        <v>0</v>
      </c>
    </row>
    <row customHeight="1" ht="21" hidden="1">
      <c r="A8" s="1363"/>
      <c r="B8" s="1363"/>
      <c r="C8" s="1363"/>
      <c r="D8" s="1363"/>
      <c r="E8" s="2259"/>
      <c r="F8" s="2259"/>
      <c r="G8" s="2259"/>
      <c r="H8" s="2259"/>
      <c r="I8" s="2286"/>
      <c r="J8" s="2286"/>
      <c r="K8" s="2256">
        <f>J7&amp;".1"</f>
      </c>
      <c r="L8" s="1364" t="s">
        <v>446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751"/>
      <c r="AM8" s="325"/>
      <c r="AN8" s="751"/>
      <c r="AO8" s="1257"/>
      <c r="AP8" s="2602"/>
      <c r="AQ8" s="2107" t="s">
        <v>63</v>
      </c>
      <c r="AR8" s="2602"/>
      <c r="AS8" s="2107" t="s">
        <v>63</v>
      </c>
      <c r="AT8" s="751"/>
      <c r="AU8" s="325"/>
      <c r="AV8" s="751"/>
      <c r="AW8" s="1257"/>
      <c r="AX8" s="2602"/>
      <c r="AY8" s="2107" t="s">
        <v>63</v>
      </c>
      <c r="AZ8" s="2602"/>
      <c r="BA8" s="2107" t="s">
        <v>63</v>
      </c>
      <c r="BB8" s="751"/>
      <c r="BC8" s="325"/>
      <c r="BD8" s="751"/>
      <c r="BE8" s="1257"/>
      <c r="BF8" s="2602"/>
      <c r="BG8" s="2107" t="s">
        <v>63</v>
      </c>
      <c r="BH8" s="2602"/>
      <c r="BI8" s="2107" t="s">
        <v>63</v>
      </c>
      <c r="BJ8" s="751"/>
      <c r="BK8" s="325"/>
      <c r="BL8" s="751"/>
      <c r="BM8" s="1257"/>
      <c r="BN8" s="2602"/>
      <c r="BO8" s="2107" t="s">
        <v>63</v>
      </c>
      <c r="BP8" s="2602"/>
      <c r="BQ8" s="2107" t="s">
        <v>63</v>
      </c>
      <c r="BR8" s="751"/>
      <c r="BS8" s="325"/>
      <c r="BT8" s="751"/>
      <c r="BU8" s="1257"/>
      <c r="BV8" s="2602"/>
      <c r="BW8" s="2107" t="s">
        <v>63</v>
      </c>
      <c r="BX8" s="2602"/>
      <c r="BY8" s="2107" t="s">
        <v>63</v>
      </c>
      <c r="BZ8" s="751"/>
      <c r="CA8" s="325"/>
      <c r="CB8" s="751"/>
      <c r="CC8" s="1257"/>
      <c r="CD8" s="2602"/>
      <c r="CE8" s="2107" t="s">
        <v>63</v>
      </c>
      <c r="CF8" s="2602"/>
      <c r="CG8" s="2107" t="s">
        <v>63</v>
      </c>
      <c r="CH8" s="751"/>
      <c r="CI8" s="325"/>
      <c r="CJ8" s="751"/>
      <c r="CK8" s="1257"/>
      <c r="CL8" s="2602"/>
      <c r="CM8" s="2107" t="s">
        <v>63</v>
      </c>
      <c r="CN8" s="2602"/>
      <c r="CO8" s="2107" t="s">
        <v>63</v>
      </c>
      <c r="CP8" s="751"/>
      <c r="CQ8" s="325"/>
      <c r="CR8" s="751"/>
      <c r="CS8" s="1257"/>
      <c r="CT8" s="2602"/>
      <c r="CU8" s="2107" t="s">
        <v>63</v>
      </c>
      <c r="CV8" s="2602"/>
      <c r="CW8" s="2107" t="s">
        <v>63</v>
      </c>
      <c r="CX8" s="751"/>
      <c r="CY8" s="325"/>
      <c r="CZ8" s="751"/>
      <c r="DA8" s="1257"/>
      <c r="DB8" s="2602"/>
      <c r="DC8" s="2107" t="s">
        <v>63</v>
      </c>
      <c r="DD8" s="2602"/>
      <c r="DE8" s="2107" t="s">
        <v>63</v>
      </c>
      <c r="DF8" s="325"/>
      <c r="DG8" s="2253" t="s">
        <v>447</v>
      </c>
      <c r="DH8" s="511">
        <f>STRCHECKDATE(V9:DF9)</f>
      </c>
      <c r="DI8" s="500"/>
      <c r="DJ8" s="500" t="str">
        <f>IF(T8="","",T8)</f>
        <v/>
      </c>
      <c r="DK8" s="500"/>
      <c r="DL8" s="500"/>
      <c r="DM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325"/>
      <c r="AV9" s="325"/>
      <c r="AW9" s="328" t="str">
        <f>AX8&amp;"-"&amp;AZ8</f>
        <v>-</v>
      </c>
      <c r="AX9" s="2309"/>
      <c r="AY9" s="2107"/>
      <c r="AZ9" s="2309"/>
      <c r="BA9" s="2107"/>
      <c r="BB9" s="325"/>
      <c r="BC9" s="325"/>
      <c r="BD9" s="325"/>
      <c r="BE9" s="328" t="str">
        <f>BF8&amp;"-"&amp;BH8</f>
        <v>-</v>
      </c>
      <c r="BF9" s="2309"/>
      <c r="BG9" s="2107"/>
      <c r="BH9" s="2309"/>
      <c r="BI9" s="2107"/>
      <c r="BJ9" s="325"/>
      <c r="BK9" s="325"/>
      <c r="BL9" s="325"/>
      <c r="BM9" s="328" t="str">
        <f>BN8&amp;"-"&amp;BP8</f>
        <v>-</v>
      </c>
      <c r="BN9" s="2309"/>
      <c r="BO9" s="2107"/>
      <c r="BP9" s="2309"/>
      <c r="BQ9" s="2107"/>
      <c r="BR9" s="325"/>
      <c r="BS9" s="325"/>
      <c r="BT9" s="325"/>
      <c r="BU9" s="328" t="str">
        <f>BV8&amp;"-"&amp;BX8</f>
        <v>-</v>
      </c>
      <c r="BV9" s="2309"/>
      <c r="BW9" s="2107"/>
      <c r="BX9" s="2309"/>
      <c r="BY9" s="2107"/>
      <c r="BZ9" s="325"/>
      <c r="CA9" s="325"/>
      <c r="CB9" s="325"/>
      <c r="CC9" s="328" t="str">
        <f>CD8&amp;"-"&amp;CF8</f>
        <v>-</v>
      </c>
      <c r="CD9" s="2309"/>
      <c r="CE9" s="2107"/>
      <c r="CF9" s="2309"/>
      <c r="CG9" s="2107"/>
      <c r="CH9" s="325"/>
      <c r="CI9" s="325"/>
      <c r="CJ9" s="325"/>
      <c r="CK9" s="328" t="str">
        <f>CL8&amp;"-"&amp;CN8</f>
        <v>-</v>
      </c>
      <c r="CL9" s="2309"/>
      <c r="CM9" s="2107"/>
      <c r="CN9" s="2309"/>
      <c r="CO9" s="2107"/>
      <c r="CP9" s="325"/>
      <c r="CQ9" s="325"/>
      <c r="CR9" s="325"/>
      <c r="CS9" s="328" t="str">
        <f>CT8&amp;"-"&amp;CV8</f>
        <v>-</v>
      </c>
      <c r="CT9" s="2309"/>
      <c r="CU9" s="2107"/>
      <c r="CV9" s="2309"/>
      <c r="CW9" s="2107"/>
      <c r="CX9" s="325"/>
      <c r="CY9" s="325"/>
      <c r="CZ9" s="325"/>
      <c r="DA9" s="328" t="str">
        <f>DB8&amp;"-"&amp;DD8</f>
        <v>-</v>
      </c>
      <c r="DB9" s="2309"/>
      <c r="DC9" s="2107"/>
      <c r="DD9" s="2309"/>
      <c r="DE9" s="2107"/>
      <c r="DF9" s="325"/>
      <c r="DG9" s="2254"/>
      <c r="DI9" s="500"/>
      <c r="DJ9" s="500" t="str">
        <f>IF(T9="","",T9)</f>
        <v/>
      </c>
      <c r="DK9" s="500"/>
      <c r="DL9" s="500"/>
      <c r="DM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448</v>
      </c>
      <c r="U10" s="367"/>
      <c r="V10" s="367"/>
      <c r="W10" s="367"/>
      <c r="X10" s="367"/>
      <c r="Y10" s="367"/>
      <c r="Z10" s="367"/>
      <c r="AA10" s="367"/>
      <c r="AB10" s="367"/>
      <c r="AC10" s="367"/>
      <c r="AD10" s="367"/>
      <c r="AE10" s="367"/>
      <c r="AF10" s="367"/>
      <c r="AG10" s="367"/>
      <c r="AH10" s="367"/>
      <c r="AI10" s="367"/>
      <c r="AJ10" s="367"/>
      <c r="AK10" s="367"/>
      <c r="AL10" s="2672"/>
      <c r="AM10" s="2672"/>
      <c r="AN10" s="2672"/>
      <c r="AO10" s="2672"/>
      <c r="AP10" s="2672"/>
      <c r="AQ10" s="2672"/>
      <c r="AR10" s="2672"/>
      <c r="AS10" s="2672"/>
      <c r="AT10" s="2672"/>
      <c r="AU10" s="2672"/>
      <c r="AV10" s="2672"/>
      <c r="AW10" s="2672"/>
      <c r="AX10" s="2672"/>
      <c r="AY10" s="2672"/>
      <c r="AZ10" s="2672"/>
      <c r="BA10" s="2672"/>
      <c r="BB10" s="2672"/>
      <c r="BC10" s="2672"/>
      <c r="BD10" s="2672"/>
      <c r="BE10" s="2672"/>
      <c r="BF10" s="2672"/>
      <c r="BG10" s="2672"/>
      <c r="BH10" s="2672"/>
      <c r="BI10" s="2672"/>
      <c r="BJ10" s="2672"/>
      <c r="BK10" s="2672"/>
      <c r="BL10" s="2672"/>
      <c r="BM10" s="2672"/>
      <c r="BN10" s="2672"/>
      <c r="BO10" s="2672"/>
      <c r="BP10" s="2672"/>
      <c r="BQ10" s="2672"/>
      <c r="BR10" s="2672"/>
      <c r="BS10" s="2672"/>
      <c r="BT10" s="2672"/>
      <c r="BU10" s="2672"/>
      <c r="BV10" s="2672"/>
      <c r="BW10" s="2672"/>
      <c r="BX10" s="2672"/>
      <c r="BY10" s="2672"/>
      <c r="BZ10" s="2672"/>
      <c r="CA10" s="2672"/>
      <c r="CB10" s="2672"/>
      <c r="CC10" s="2672"/>
      <c r="CD10" s="2672"/>
      <c r="CE10" s="2672"/>
      <c r="CF10" s="2672"/>
      <c r="CG10" s="2672"/>
      <c r="CH10" s="2672"/>
      <c r="CI10" s="2672"/>
      <c r="CJ10" s="2672"/>
      <c r="CK10" s="2672"/>
      <c r="CL10" s="2672"/>
      <c r="CM10" s="2672"/>
      <c r="CN10" s="2672"/>
      <c r="CO10" s="2672"/>
      <c r="CP10" s="2672"/>
      <c r="CQ10" s="2672"/>
      <c r="CR10" s="2672"/>
      <c r="CS10" s="2672"/>
      <c r="CT10" s="2672"/>
      <c r="CU10" s="2672"/>
      <c r="CV10" s="2672"/>
      <c r="CW10" s="2672"/>
      <c r="CX10" s="2672"/>
      <c r="CY10" s="2672"/>
      <c r="CZ10" s="2672"/>
      <c r="DA10" s="2672"/>
      <c r="DB10" s="2672"/>
      <c r="DC10" s="2672"/>
      <c r="DD10" s="2672"/>
      <c r="DE10" s="2672"/>
      <c r="DF10" s="324"/>
      <c r="DG10" s="2255"/>
      <c r="DI10" s="500"/>
      <c r="DJ10" s="500" t="str">
        <f>IF(T10="","",T10)</f>
        <v>Добавить вид теплоносителя (параметры теплоносителя)</v>
      </c>
      <c r="DK10" s="500"/>
      <c r="DL10" s="500"/>
      <c r="DM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449</v>
      </c>
      <c r="U11" s="367"/>
      <c r="V11" s="367"/>
      <c r="W11" s="367"/>
      <c r="X11" s="367"/>
      <c r="Y11" s="367"/>
      <c r="Z11" s="367"/>
      <c r="AA11" s="367"/>
      <c r="AB11" s="367"/>
      <c r="AC11" s="366"/>
      <c r="AD11" s="367"/>
      <c r="AE11" s="367"/>
      <c r="AF11" s="367"/>
      <c r="AG11" s="367"/>
      <c r="AH11" s="367"/>
      <c r="AI11" s="367"/>
      <c r="AJ11" s="367"/>
      <c r="AK11" s="366"/>
      <c r="AL11" s="2672"/>
      <c r="AM11" s="2672"/>
      <c r="AN11" s="2672"/>
      <c r="AO11" s="2672"/>
      <c r="AP11" s="2672"/>
      <c r="AQ11" s="2672"/>
      <c r="AR11" s="2672"/>
      <c r="AS11" s="2673"/>
      <c r="AT11" s="2672"/>
      <c r="AU11" s="2672"/>
      <c r="AV11" s="2672"/>
      <c r="AW11" s="2672"/>
      <c r="AX11" s="2672"/>
      <c r="AY11" s="2672"/>
      <c r="AZ11" s="2672"/>
      <c r="BA11" s="2673"/>
      <c r="BB11" s="2672"/>
      <c r="BC11" s="2672"/>
      <c r="BD11" s="2672"/>
      <c r="BE11" s="2672"/>
      <c r="BF11" s="2672"/>
      <c r="BG11" s="2672"/>
      <c r="BH11" s="2672"/>
      <c r="BI11" s="2673"/>
      <c r="BJ11" s="2672"/>
      <c r="BK11" s="2672"/>
      <c r="BL11" s="2672"/>
      <c r="BM11" s="2672"/>
      <c r="BN11" s="2672"/>
      <c r="BO11" s="2672"/>
      <c r="BP11" s="2672"/>
      <c r="BQ11" s="2673"/>
      <c r="BR11" s="2672"/>
      <c r="BS11" s="2672"/>
      <c r="BT11" s="2672"/>
      <c r="BU11" s="2672"/>
      <c r="BV11" s="2672"/>
      <c r="BW11" s="2672"/>
      <c r="BX11" s="2672"/>
      <c r="BY11" s="2673"/>
      <c r="BZ11" s="2672"/>
      <c r="CA11" s="2672"/>
      <c r="CB11" s="2672"/>
      <c r="CC11" s="2672"/>
      <c r="CD11" s="2672"/>
      <c r="CE11" s="2672"/>
      <c r="CF11" s="2672"/>
      <c r="CG11" s="2673"/>
      <c r="CH11" s="2672"/>
      <c r="CI11" s="2672"/>
      <c r="CJ11" s="2672"/>
      <c r="CK11" s="2672"/>
      <c r="CL11" s="2672"/>
      <c r="CM11" s="2672"/>
      <c r="CN11" s="2672"/>
      <c r="CO11" s="2673"/>
      <c r="CP11" s="2672"/>
      <c r="CQ11" s="2672"/>
      <c r="CR11" s="2672"/>
      <c r="CS11" s="2672"/>
      <c r="CT11" s="2672"/>
      <c r="CU11" s="2672"/>
      <c r="CV11" s="2672"/>
      <c r="CW11" s="2673"/>
      <c r="CX11" s="2672"/>
      <c r="CY11" s="2672"/>
      <c r="CZ11" s="2672"/>
      <c r="DA11" s="2672"/>
      <c r="DB11" s="2672"/>
      <c r="DC11" s="2672"/>
      <c r="DD11" s="2672"/>
      <c r="DE11" s="2673"/>
      <c r="DF11" s="367"/>
      <c r="DG11" s="303"/>
      <c r="DI11" s="500"/>
      <c r="DJ11" s="500" t="str">
        <f>IF(T11="","",T11)</f>
        <v>Добавить группу потребителей</v>
      </c>
      <c r="DK11" s="500"/>
      <c r="DL11" s="500"/>
      <c r="DM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8"/>
      <c r="AN12" s="1388"/>
      <c r="AO12" s="1388"/>
      <c r="AP12" s="1388"/>
      <c r="AQ12" s="1388"/>
      <c r="AR12" s="1388"/>
      <c r="AS12" s="1388"/>
      <c r="AT12" s="1388"/>
      <c r="AU12" s="1388"/>
      <c r="AV12" s="1388"/>
      <c r="AW12" s="1388"/>
      <c r="AX12" s="1388"/>
      <c r="AY12" s="1388"/>
      <c r="AZ12" s="1388"/>
      <c r="BA12" s="1388"/>
      <c r="BB12" s="1388"/>
      <c r="BC12" s="1388"/>
      <c r="BD12" s="1388"/>
      <c r="BE12" s="1388"/>
      <c r="BF12" s="1388"/>
      <c r="BG12" s="1388"/>
      <c r="BH12" s="1388"/>
      <c r="BI12" s="1388"/>
      <c r="BJ12" s="1388"/>
      <c r="BK12" s="1388"/>
      <c r="BL12" s="1388"/>
      <c r="BM12" s="1388"/>
      <c r="BN12" s="1388"/>
      <c r="BO12" s="1388"/>
      <c r="BP12" s="1388"/>
      <c r="BQ12" s="1388"/>
      <c r="BR12" s="1388"/>
      <c r="BS12" s="1388"/>
      <c r="BT12" s="1388"/>
      <c r="BU12" s="1388"/>
      <c r="BV12" s="1388"/>
      <c r="BW12" s="1388"/>
      <c r="BX12" s="1388"/>
      <c r="BY12" s="1388"/>
      <c r="BZ12" s="1388"/>
      <c r="CA12" s="1388"/>
      <c r="CB12" s="1388"/>
      <c r="CC12" s="1388"/>
      <c r="CD12" s="1388"/>
      <c r="CE12" s="1388"/>
      <c r="CF12" s="1388"/>
      <c r="CG12" s="1388"/>
      <c r="CH12" s="1388"/>
      <c r="CI12" s="1388"/>
      <c r="CJ12" s="1388"/>
      <c r="CK12" s="1388"/>
      <c r="CL12" s="1388"/>
      <c r="CM12" s="1388"/>
      <c r="CN12" s="1388"/>
      <c r="CO12" s="1388"/>
      <c r="CP12" s="1388"/>
      <c r="CQ12" s="1388"/>
      <c r="CR12" s="1388"/>
      <c r="CS12" s="1388"/>
      <c r="CT12" s="1388"/>
      <c r="CU12" s="1388"/>
      <c r="CV12" s="1388"/>
      <c r="CW12" s="1388"/>
      <c r="CX12" s="1388"/>
      <c r="CY12" s="1388"/>
      <c r="CZ12" s="1388"/>
      <c r="DA12" s="1388"/>
      <c r="DB12" s="1388"/>
      <c r="DC12" s="1388"/>
      <c r="DD12" s="1388"/>
      <c r="DE12" s="1388"/>
      <c r="DF12" s="1388"/>
      <c r="DG12" s="1389"/>
      <c r="DI12" s="500"/>
      <c r="DJ12" s="500" t="str">
        <f>IF(T12="","",T12)</f>
        <v/>
      </c>
      <c r="DK12" s="500"/>
      <c r="DL12" s="500"/>
      <c r="DM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V13" s="1320"/>
      <c r="AW13" s="1320"/>
      <c r="AX13" s="1320"/>
      <c r="AY13" s="1320"/>
      <c r="AZ13" s="1320"/>
      <c r="BA13" s="1320"/>
      <c r="BB13" s="1320"/>
      <c r="BC13" s="1320"/>
      <c r="BD13" s="1320"/>
      <c r="BE13" s="1320"/>
      <c r="BF13" s="1320"/>
      <c r="BG13" s="1320"/>
      <c r="BH13" s="1320"/>
      <c r="BI13" s="1320"/>
      <c r="BJ13" s="1320"/>
      <c r="BK13" s="1320"/>
      <c r="BL13" s="1320"/>
      <c r="BM13" s="1320"/>
      <c r="BN13" s="1320"/>
      <c r="BO13" s="1320"/>
      <c r="BP13" s="1320"/>
      <c r="BQ13" s="1320"/>
      <c r="BR13" s="1320"/>
      <c r="BS13" s="1320"/>
      <c r="BT13" s="1320"/>
      <c r="BU13" s="1320"/>
      <c r="BV13" s="1320"/>
      <c r="BW13" s="1320"/>
      <c r="BX13" s="1320"/>
      <c r="BY13" s="1320"/>
      <c r="BZ13" s="1320"/>
      <c r="CA13" s="1320"/>
      <c r="CB13" s="1320"/>
      <c r="CC13" s="1320"/>
      <c r="CD13" s="1320"/>
      <c r="CE13" s="1320"/>
      <c r="CF13" s="1320"/>
      <c r="CG13" s="1320"/>
      <c r="CH13" s="1320"/>
      <c r="CI13" s="1320"/>
      <c r="CJ13" s="1320"/>
      <c r="CK13" s="1320"/>
      <c r="CL13" s="1320"/>
      <c r="CM13" s="1320"/>
      <c r="CN13" s="1320"/>
      <c r="CO13" s="1320"/>
      <c r="CP13" s="1320"/>
      <c r="CQ13" s="1320"/>
      <c r="CR13" s="1320"/>
      <c r="CS13" s="1320"/>
      <c r="CT13" s="1320"/>
      <c r="CU13" s="1320"/>
      <c r="CV13" s="1320"/>
      <c r="CW13" s="1320"/>
      <c r="CX13" s="1320"/>
      <c r="CY13" s="1320"/>
      <c r="CZ13" s="1320"/>
      <c r="DA13" s="1320"/>
      <c r="DB13" s="1320"/>
      <c r="DC13" s="1320"/>
      <c r="DD13" s="1320"/>
      <c r="DE13" s="1320"/>
      <c r="DF13" s="1320"/>
      <c r="DG13" s="1320"/>
      <c r="DI13" s="789"/>
      <c r="DJ13" s="789" t="str">
        <f>IF(T13="","",T13)</f>
        <v>Добавить источник для дифференциации</v>
      </c>
      <c r="DK13" s="789"/>
      <c r="DL13" s="789"/>
      <c r="DM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V14" s="1324"/>
      <c r="AW14" s="1324"/>
      <c r="AX14" s="1324"/>
      <c r="AY14" s="1324"/>
      <c r="AZ14" s="1324"/>
      <c r="BA14" s="1324"/>
      <c r="BB14" s="1324"/>
      <c r="BC14" s="1324"/>
      <c r="BD14" s="1324"/>
      <c r="BE14" s="1324"/>
      <c r="BF14" s="1324"/>
      <c r="BG14" s="1324"/>
      <c r="BH14" s="1324"/>
      <c r="BI14" s="1324"/>
      <c r="BJ14" s="1324"/>
      <c r="BK14" s="1324"/>
      <c r="BL14" s="1324"/>
      <c r="BM14" s="1324"/>
      <c r="BN14" s="1324"/>
      <c r="BO14" s="1324"/>
      <c r="BP14" s="1324"/>
      <c r="BQ14" s="1324"/>
      <c r="BR14" s="1324"/>
      <c r="BS14" s="1324"/>
      <c r="BT14" s="1324"/>
      <c r="BU14" s="1324"/>
      <c r="BV14" s="1324"/>
      <c r="BW14" s="1324"/>
      <c r="BX14" s="1324"/>
      <c r="BY14" s="1324"/>
      <c r="BZ14" s="1324"/>
      <c r="CA14" s="1324"/>
      <c r="CB14" s="1324"/>
      <c r="CC14" s="1324"/>
      <c r="CD14" s="1324"/>
      <c r="CE14" s="1324"/>
      <c r="CF14" s="1324"/>
      <c r="CG14" s="1324"/>
      <c r="CH14" s="1324"/>
      <c r="CI14" s="1324"/>
      <c r="CJ14" s="1324"/>
      <c r="CK14" s="1324"/>
      <c r="CL14" s="1324"/>
      <c r="CM14" s="1324"/>
      <c r="CN14" s="1324"/>
      <c r="CO14" s="1324"/>
      <c r="CP14" s="1324"/>
      <c r="CQ14" s="1324"/>
      <c r="CR14" s="1324"/>
      <c r="CS14" s="1324"/>
      <c r="CT14" s="1324"/>
      <c r="CU14" s="1324"/>
      <c r="CV14" s="1324"/>
      <c r="CW14" s="1324"/>
      <c r="CX14" s="1324"/>
      <c r="CY14" s="1324"/>
      <c r="CZ14" s="1324"/>
      <c r="DA14" s="1324"/>
      <c r="DB14" s="1324"/>
      <c r="DC14" s="1324"/>
      <c r="DD14" s="1324"/>
      <c r="DE14" s="1324"/>
      <c r="DF14" s="1324"/>
      <c r="DG14" s="1324"/>
      <c r="DI14" s="789"/>
      <c r="DJ14" s="789" t="str">
        <f>IF(T14="","",T14)</f>
        <v>Добавить централизованную систему для дифференциации</v>
      </c>
      <c r="DK14" s="789"/>
      <c r="DL14" s="789"/>
      <c r="DM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V15" s="1324"/>
      <c r="AW15" s="1324"/>
      <c r="AX15" s="1324"/>
      <c r="AY15" s="1324"/>
      <c r="AZ15" s="1324"/>
      <c r="BA15" s="1324"/>
      <c r="BB15" s="1324"/>
      <c r="BC15" s="1324"/>
      <c r="BD15" s="1324"/>
      <c r="BE15" s="1324"/>
      <c r="BF15" s="1324"/>
      <c r="BG15" s="1324"/>
      <c r="BH15" s="1324"/>
      <c r="BI15" s="1324"/>
      <c r="BJ15" s="1324"/>
      <c r="BK15" s="1324"/>
      <c r="BL15" s="1324"/>
      <c r="BM15" s="1324"/>
      <c r="BN15" s="1324"/>
      <c r="BO15" s="1324"/>
      <c r="BP15" s="1324"/>
      <c r="BQ15" s="1324"/>
      <c r="BR15" s="1324"/>
      <c r="BS15" s="1324"/>
      <c r="BT15" s="1324"/>
      <c r="BU15" s="1324"/>
      <c r="BV15" s="1324"/>
      <c r="BW15" s="1324"/>
      <c r="BX15" s="1324"/>
      <c r="BY15" s="1324"/>
      <c r="BZ15" s="1324"/>
      <c r="CA15" s="1324"/>
      <c r="CB15" s="1324"/>
      <c r="CC15" s="1324"/>
      <c r="CD15" s="1324"/>
      <c r="CE15" s="1324"/>
      <c r="CF15" s="1324"/>
      <c r="CG15" s="1324"/>
      <c r="CH15" s="1324"/>
      <c r="CI15" s="1324"/>
      <c r="CJ15" s="1324"/>
      <c r="CK15" s="1324"/>
      <c r="CL15" s="1324"/>
      <c r="CM15" s="1324"/>
      <c r="CN15" s="1324"/>
      <c r="CO15" s="1324"/>
      <c r="CP15" s="1324"/>
      <c r="CQ15" s="1324"/>
      <c r="CR15" s="1324"/>
      <c r="CS15" s="1324"/>
      <c r="CT15" s="1324"/>
      <c r="CU15" s="1324"/>
      <c r="CV15" s="1324"/>
      <c r="CW15" s="1324"/>
      <c r="CX15" s="1324"/>
      <c r="CY15" s="1324"/>
      <c r="CZ15" s="1324"/>
      <c r="DA15" s="1324"/>
      <c r="DB15" s="1324"/>
      <c r="DC15" s="1324"/>
      <c r="DD15" s="1324"/>
      <c r="DE15" s="1324"/>
      <c r="DF15" s="1324"/>
      <c r="DG15" s="1324"/>
      <c r="DI15" s="789"/>
      <c r="DJ15" s="789" t="str">
        <f>IF(T15="","",T15)</f>
        <v>Добавить территорию для дифференциации</v>
      </c>
      <c r="DK15" s="789"/>
      <c r="DL15" s="789"/>
      <c r="DM15" s="518">
        <v>0</v>
      </c>
    </row>
    <row customHeight="1" ht="14.25" hidden="1">
      <c r="AC16" s="327"/>
      <c r="AK16" s="327"/>
      <c r="AL16" s="1635"/>
      <c r="AM16" s="1635"/>
      <c r="AN16" s="1635"/>
      <c r="AO16" s="1635"/>
      <c r="AP16" s="1635"/>
      <c r="AQ16" s="1635"/>
      <c r="AR16" s="1635"/>
      <c r="AS16" s="1635"/>
      <c r="AT16" s="1635"/>
      <c r="AU16" s="1635"/>
      <c r="AV16" s="1635"/>
      <c r="AW16" s="1635"/>
      <c r="AX16" s="1635"/>
      <c r="AY16" s="1635"/>
      <c r="AZ16" s="1635"/>
      <c r="BA16" s="1635"/>
      <c r="BB16" s="1635"/>
      <c r="BC16" s="1635"/>
      <c r="BD16" s="1635"/>
      <c r="BE16" s="1635"/>
      <c r="BF16" s="1635"/>
      <c r="BG16" s="1635"/>
      <c r="BH16" s="1635"/>
      <c r="BI16" s="1635"/>
      <c r="BJ16" s="1635"/>
      <c r="BK16" s="1635"/>
      <c r="BL16" s="1635"/>
      <c r="BM16" s="1635"/>
      <c r="BN16" s="1635"/>
      <c r="BO16" s="1635"/>
      <c r="BP16" s="1635"/>
      <c r="BQ16" s="1635"/>
      <c r="BR16" s="1635"/>
      <c r="BS16" s="1635"/>
      <c r="BT16" s="1635"/>
      <c r="BU16" s="1635"/>
      <c r="BV16" s="1635"/>
      <c r="BW16" s="1635"/>
      <c r="BX16" s="1635"/>
      <c r="BY16" s="1635"/>
      <c r="BZ16" s="1635"/>
      <c r="CA16" s="1635"/>
      <c r="CB16" s="1635"/>
      <c r="CC16" s="1635"/>
      <c r="CD16" s="1635"/>
      <c r="CE16" s="1635"/>
      <c r="CF16" s="1635"/>
      <c r="CG16" s="1635"/>
      <c r="CH16" s="1635"/>
      <c r="CI16" s="1635"/>
      <c r="CJ16" s="1635"/>
      <c r="CK16" s="1635"/>
      <c r="CL16" s="1635"/>
      <c r="CM16" s="1635"/>
      <c r="CN16" s="1635"/>
      <c r="CO16" s="1635"/>
      <c r="CP16" s="1635"/>
      <c r="CQ16" s="1635"/>
      <c r="CR16" s="1635"/>
      <c r="CS16" s="1635"/>
      <c r="CT16" s="1635"/>
      <c r="CU16" s="1635"/>
      <c r="CV16" s="1635"/>
      <c r="CW16" s="1635"/>
      <c r="CX16" s="1635"/>
      <c r="CY16" s="1635"/>
      <c r="CZ16" s="1635"/>
      <c r="DA16" s="1635"/>
      <c r="DB16" s="1635"/>
      <c r="DC16" s="1635"/>
      <c r="DD16" s="1635"/>
      <c r="DE16" s="1635"/>
      <c r="DM16" s="1155">
        <v>0</v>
      </c>
    </row>
    <row customHeight="1" ht="14.25" hidden="1">
      <c r="AD17" s="1360"/>
      <c r="AE17" s="1360"/>
      <c r="AF17" s="1360"/>
      <c r="AG17" s="1361"/>
      <c r="AH17" s="2267"/>
      <c r="AI17" s="2268" t="s">
        <v>63</v>
      </c>
      <c r="AJ17" s="2267"/>
      <c r="AK17" s="2268" t="s">
        <v>63</v>
      </c>
      <c r="AL17" s="1635"/>
      <c r="AM17" s="1635"/>
      <c r="AN17" s="1635"/>
      <c r="AO17" s="1635"/>
      <c r="AP17" s="1635"/>
      <c r="AQ17" s="1635"/>
      <c r="AR17" s="1635"/>
      <c r="AS17" s="1635"/>
      <c r="AT17" s="1635"/>
      <c r="AU17" s="1635"/>
      <c r="AV17" s="1635"/>
      <c r="AW17" s="1635"/>
      <c r="AX17" s="1635"/>
      <c r="AY17" s="1635"/>
      <c r="AZ17" s="1635"/>
      <c r="BA17" s="1635"/>
      <c r="BB17" s="1635"/>
      <c r="BC17" s="1635"/>
      <c r="BD17" s="1635"/>
      <c r="BE17" s="1635"/>
      <c r="BF17" s="1635"/>
      <c r="BG17" s="1635"/>
      <c r="BH17" s="1635"/>
      <c r="BI17" s="1635"/>
      <c r="BJ17" s="1635"/>
      <c r="BK17" s="1635"/>
      <c r="BL17" s="1635"/>
      <c r="BM17" s="1635"/>
      <c r="BN17" s="1635"/>
      <c r="BO17" s="1635"/>
      <c r="BP17" s="1635"/>
      <c r="BQ17" s="1635"/>
      <c r="BR17" s="1635"/>
      <c r="BS17" s="1635"/>
      <c r="BT17" s="1635"/>
      <c r="BU17" s="1635"/>
      <c r="BV17" s="1635"/>
      <c r="BW17" s="1635"/>
      <c r="BX17" s="1635"/>
      <c r="BY17" s="1635"/>
      <c r="BZ17" s="1635"/>
      <c r="CA17" s="1635"/>
      <c r="CB17" s="1635"/>
      <c r="CC17" s="1635"/>
      <c r="CD17" s="1635"/>
      <c r="CE17" s="1635"/>
      <c r="CF17" s="1635"/>
      <c r="CG17" s="1635"/>
      <c r="CH17" s="1635"/>
      <c r="CI17" s="1635"/>
      <c r="CJ17" s="1635"/>
      <c r="CK17" s="1635"/>
      <c r="CL17" s="1635"/>
      <c r="CM17" s="1635"/>
      <c r="CN17" s="1635"/>
      <c r="CO17" s="1635"/>
      <c r="CP17" s="1635"/>
      <c r="CQ17" s="1635"/>
      <c r="CR17" s="1635"/>
      <c r="CS17" s="1635"/>
      <c r="CT17" s="1635"/>
      <c r="CU17" s="1635"/>
      <c r="CV17" s="1635"/>
      <c r="CW17" s="1635"/>
      <c r="CX17" s="1635"/>
      <c r="CY17" s="1635"/>
      <c r="CZ17" s="1635"/>
      <c r="DA17" s="1635"/>
      <c r="DB17" s="1635"/>
      <c r="DC17" s="1635"/>
      <c r="DD17" s="1635"/>
      <c r="DE17" s="1635"/>
      <c r="DM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M18" s="1155">
        <v>0</v>
      </c>
    </row>
    <row customHeight="1" ht="14.25" hidden="1">
      <c r="AK19" s="327"/>
      <c r="AL19" s="1635"/>
      <c r="AM19" s="1635"/>
      <c r="AN19" s="1635"/>
      <c r="AO19" s="1635"/>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M19" s="1155">
        <v>0</v>
      </c>
    </row>
    <row s="1366" customFormat="1" customHeight="1" ht="22.5" hidden="1">
      <c r="L20" s="1329"/>
      <c r="M20" s="1362"/>
      <c r="N20" s="1362"/>
      <c r="O20" s="1367" t="s">
        <v>451</v>
      </c>
      <c r="P20" s="1362"/>
      <c r="Q20" s="1371"/>
      <c r="R20" s="1371"/>
      <c r="S20" s="729"/>
      <c r="Z20" s="1367"/>
      <c r="AB20" s="1367"/>
      <c r="AC20" s="1366"/>
      <c r="AH20" s="1367"/>
      <c r="AJ20" s="1367"/>
      <c r="AK20" s="1366"/>
      <c r="AL20" s="1366"/>
      <c r="AM20" s="1366"/>
      <c r="AN20" s="1366"/>
      <c r="AO20" s="1366"/>
      <c r="AP20" s="1367"/>
      <c r="AQ20" s="1366"/>
      <c r="AR20" s="1367"/>
      <c r="AS20" s="1366"/>
      <c r="AT20" s="1366"/>
      <c r="AU20" s="1366"/>
      <c r="AV20" s="1366"/>
      <c r="AW20" s="1366"/>
      <c r="AX20" s="1367"/>
      <c r="AY20" s="1366"/>
      <c r="AZ20" s="1367"/>
      <c r="BA20" s="1366"/>
      <c r="BB20" s="1366"/>
      <c r="BC20" s="1366"/>
      <c r="BD20" s="1366"/>
      <c r="BE20" s="1366"/>
      <c r="BF20" s="1367"/>
      <c r="BG20" s="1366"/>
      <c r="BH20" s="1367"/>
      <c r="BI20" s="1366"/>
      <c r="BJ20" s="1366"/>
      <c r="BK20" s="1366"/>
      <c r="BL20" s="1366"/>
      <c r="BM20" s="1366"/>
      <c r="BN20" s="1367"/>
      <c r="BO20" s="1366"/>
      <c r="BP20" s="1367"/>
      <c r="BQ20" s="1366"/>
      <c r="BR20" s="1366"/>
      <c r="BS20" s="1366"/>
      <c r="BT20" s="1366"/>
      <c r="BU20" s="1366"/>
      <c r="BV20" s="1367"/>
      <c r="BW20" s="1366"/>
      <c r="BX20" s="1367"/>
      <c r="BY20" s="1366"/>
      <c r="BZ20" s="1366"/>
      <c r="CA20" s="1366"/>
      <c r="CB20" s="1366"/>
      <c r="CC20" s="1366"/>
      <c r="CD20" s="1367"/>
      <c r="CE20" s="1366"/>
      <c r="CF20" s="1367"/>
      <c r="CG20" s="1366"/>
      <c r="CH20" s="1366"/>
      <c r="CI20" s="1366"/>
      <c r="CJ20" s="1366"/>
      <c r="CK20" s="1366"/>
      <c r="CL20" s="1367"/>
      <c r="CM20" s="1366"/>
      <c r="CN20" s="1367"/>
      <c r="CO20" s="1366"/>
      <c r="CP20" s="1366"/>
      <c r="CQ20" s="1366"/>
      <c r="CR20" s="1366"/>
      <c r="CS20" s="1366"/>
      <c r="CT20" s="1367"/>
      <c r="CU20" s="1366"/>
      <c r="CV20" s="1367"/>
      <c r="CW20" s="1366"/>
      <c r="CX20" s="1366"/>
      <c r="CY20" s="1366"/>
      <c r="CZ20" s="1366"/>
      <c r="DA20" s="1366"/>
      <c r="DB20" s="1367"/>
      <c r="DC20" s="1366"/>
      <c r="DD20" s="1367"/>
      <c r="DE20" s="1366"/>
      <c r="DH20" s="511"/>
      <c r="DI20" s="511"/>
      <c r="DJ20" s="511"/>
      <c r="DK20" s="511"/>
      <c r="DL20" s="511"/>
      <c r="DM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T21" s="1366"/>
      <c r="AU21" s="1366"/>
      <c r="AV21" s="1366"/>
      <c r="AW21" s="1366"/>
      <c r="AX21" s="1366"/>
      <c r="AY21" s="1366"/>
      <c r="AZ21" s="1366"/>
      <c r="BA21" s="1366"/>
      <c r="BB21" s="1366"/>
      <c r="BC21" s="1366"/>
      <c r="BD21" s="1366"/>
      <c r="BE21" s="1366"/>
      <c r="BF21" s="1366"/>
      <c r="BG21" s="1366"/>
      <c r="BH21" s="1366"/>
      <c r="BI21" s="1366"/>
      <c r="BJ21" s="1366"/>
      <c r="BK21" s="1366"/>
      <c r="BL21" s="1366"/>
      <c r="BM21" s="1366"/>
      <c r="BN21" s="1366"/>
      <c r="BO21" s="1366"/>
      <c r="BP21" s="1366"/>
      <c r="BQ21" s="1366"/>
      <c r="BR21" s="1366"/>
      <c r="BS21" s="1366"/>
      <c r="BT21" s="1366"/>
      <c r="BU21" s="1366"/>
      <c r="BV21" s="1366"/>
      <c r="BW21" s="1366"/>
      <c r="BX21" s="1366"/>
      <c r="BY21" s="1366"/>
      <c r="BZ21" s="1366"/>
      <c r="CA21" s="1366"/>
      <c r="CB21" s="1366"/>
      <c r="CC21" s="1366"/>
      <c r="CD21" s="1366"/>
      <c r="CE21" s="1366"/>
      <c r="CF21" s="1366"/>
      <c r="CG21" s="1366"/>
      <c r="CH21" s="1366"/>
      <c r="CI21" s="1366"/>
      <c r="CJ21" s="1366"/>
      <c r="CK21" s="1366"/>
      <c r="CL21" s="1366"/>
      <c r="CM21" s="1366"/>
      <c r="CN21" s="1366"/>
      <c r="CO21" s="1366"/>
      <c r="CP21" s="1366"/>
      <c r="CQ21" s="1366"/>
      <c r="CR21" s="1366"/>
      <c r="CS21" s="1366"/>
      <c r="CT21" s="1366"/>
      <c r="CU21" s="1366"/>
      <c r="CV21" s="1366"/>
      <c r="CW21" s="1366"/>
      <c r="CX21" s="1366"/>
      <c r="CY21" s="1366"/>
      <c r="CZ21" s="1366"/>
      <c r="DA21" s="1366"/>
      <c r="DB21" s="1366"/>
      <c r="DC21" s="1366"/>
      <c r="DD21" s="1366"/>
      <c r="DE21" s="1366"/>
      <c r="DH21" s="511"/>
      <c r="DI21" s="511"/>
      <c r="DJ21" s="511"/>
      <c r="DK21" s="511"/>
      <c r="DL21" s="511"/>
      <c r="DM21" s="1160">
        <v>0</v>
      </c>
    </row>
    <row s="1366" customFormat="1" customHeight="1" ht="14.25" hidden="1">
      <c r="L22" s="1329"/>
      <c r="M22" s="1362"/>
      <c r="N22" s="1362"/>
      <c r="O22" s="1364" t="s">
        <v>452</v>
      </c>
      <c r="P22" s="1362"/>
      <c r="Q22" s="1371"/>
      <c r="R22" s="1371"/>
      <c r="S22" s="729"/>
      <c r="T22" s="1160" t="s">
        <v>453</v>
      </c>
      <c r="AA22" s="186" t="s">
        <v>454</v>
      </c>
      <c r="AC22" s="186" t="s">
        <v>455</v>
      </c>
      <c r="AD22" s="1160" t="s">
        <v>453</v>
      </c>
      <c r="AI22" s="186" t="s">
        <v>456</v>
      </c>
      <c r="AK22" s="186" t="s">
        <v>455</v>
      </c>
      <c r="AL22" s="1366"/>
      <c r="AM22" s="1366"/>
      <c r="AN22" s="1366"/>
      <c r="AO22" s="1366"/>
      <c r="AP22" s="1366"/>
      <c r="AQ22" s="1370" t="s">
        <v>454</v>
      </c>
      <c r="AR22" s="1366"/>
      <c r="AS22" s="1370" t="s">
        <v>455</v>
      </c>
      <c r="AT22" s="1366"/>
      <c r="AU22" s="1366"/>
      <c r="AV22" s="1366"/>
      <c r="AW22" s="1366"/>
      <c r="AX22" s="1366"/>
      <c r="AY22" s="1370" t="s">
        <v>454</v>
      </c>
      <c r="AZ22" s="1366"/>
      <c r="BA22" s="1370" t="s">
        <v>455</v>
      </c>
      <c r="BB22" s="1366"/>
      <c r="BC22" s="1366"/>
      <c r="BD22" s="1366"/>
      <c r="BE22" s="1366"/>
      <c r="BF22" s="1366"/>
      <c r="BG22" s="1370" t="s">
        <v>454</v>
      </c>
      <c r="BH22" s="1366"/>
      <c r="BI22" s="1370" t="s">
        <v>455</v>
      </c>
      <c r="BJ22" s="1366"/>
      <c r="BK22" s="1366"/>
      <c r="BL22" s="1366"/>
      <c r="BM22" s="1366"/>
      <c r="BN22" s="1366"/>
      <c r="BO22" s="1370" t="s">
        <v>454</v>
      </c>
      <c r="BP22" s="1366"/>
      <c r="BQ22" s="1370" t="s">
        <v>455</v>
      </c>
      <c r="BR22" s="1366"/>
      <c r="BS22" s="1366"/>
      <c r="BT22" s="1366"/>
      <c r="BU22" s="1366"/>
      <c r="BV22" s="1366"/>
      <c r="BW22" s="1370" t="s">
        <v>454</v>
      </c>
      <c r="BX22" s="1366"/>
      <c r="BY22" s="1370" t="s">
        <v>455</v>
      </c>
      <c r="BZ22" s="1366"/>
      <c r="CA22" s="1366"/>
      <c r="CB22" s="1366"/>
      <c r="CC22" s="1366"/>
      <c r="CD22" s="1366"/>
      <c r="CE22" s="1370" t="s">
        <v>454</v>
      </c>
      <c r="CF22" s="1366"/>
      <c r="CG22" s="1370" t="s">
        <v>455</v>
      </c>
      <c r="CH22" s="1366"/>
      <c r="CI22" s="1366"/>
      <c r="CJ22" s="1366"/>
      <c r="CK22" s="1366"/>
      <c r="CL22" s="1366"/>
      <c r="CM22" s="1370" t="s">
        <v>454</v>
      </c>
      <c r="CN22" s="1366"/>
      <c r="CO22" s="1370" t="s">
        <v>455</v>
      </c>
      <c r="CP22" s="1366"/>
      <c r="CQ22" s="1366"/>
      <c r="CR22" s="1366"/>
      <c r="CS22" s="1366"/>
      <c r="CT22" s="1366"/>
      <c r="CU22" s="1370" t="s">
        <v>454</v>
      </c>
      <c r="CV22" s="1366"/>
      <c r="CW22" s="1370" t="s">
        <v>455</v>
      </c>
      <c r="CX22" s="1366"/>
      <c r="CY22" s="1366"/>
      <c r="CZ22" s="1366"/>
      <c r="DA22" s="1366"/>
      <c r="DB22" s="1366"/>
      <c r="DC22" s="1370" t="s">
        <v>454</v>
      </c>
      <c r="DD22" s="1366"/>
      <c r="DE22" s="1370" t="s">
        <v>455</v>
      </c>
      <c r="DH22" s="511"/>
      <c r="DI22" s="511"/>
      <c r="DJ22" s="511"/>
      <c r="DK22" s="511"/>
      <c r="DL22" s="511"/>
      <c r="DM22" s="1160">
        <v>0</v>
      </c>
    </row>
    <row customHeight="1" ht="14.25" hidden="1">
      <c r="O23" s="1364"/>
      <c r="AL23" s="1635"/>
      <c r="AM23" s="1635"/>
      <c r="AN23" s="1635"/>
      <c r="AO23" s="1635"/>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M23" s="1155">
        <v>0</v>
      </c>
    </row>
    <row customHeight="1" ht="14.25" hidden="1">
      <c r="O24" s="1364"/>
      <c r="AL24" s="1635"/>
      <c r="AM24" s="1635"/>
      <c r="AN24" s="1635"/>
      <c r="AO24" s="1635"/>
      <c r="AP24" s="1635"/>
      <c r="AQ24" s="1635"/>
      <c r="AR24" s="1635"/>
      <c r="AS24" s="1635"/>
      <c r="AT24" s="1635"/>
      <c r="AU24" s="1635"/>
      <c r="AV24" s="1635"/>
      <c r="AW24" s="1635"/>
      <c r="AX24" s="1635"/>
      <c r="AY24" s="1635"/>
      <c r="AZ24" s="1635"/>
      <c r="BA24" s="1635"/>
      <c r="BB24" s="1635"/>
      <c r="BC24" s="1635"/>
      <c r="BD24" s="1635"/>
      <c r="BE24" s="1635"/>
      <c r="BF24" s="1635"/>
      <c r="BG24" s="1635"/>
      <c r="BH24" s="1635"/>
      <c r="BI24" s="1635"/>
      <c r="BJ24" s="1635"/>
      <c r="BK24" s="1635"/>
      <c r="BL24" s="1635"/>
      <c r="BM24" s="1635"/>
      <c r="BN24" s="1635"/>
      <c r="BO24" s="1635"/>
      <c r="BP24" s="1635"/>
      <c r="BQ24" s="1635"/>
      <c r="BR24" s="1635"/>
      <c r="BS24" s="1635"/>
      <c r="BT24" s="1635"/>
      <c r="BU24" s="1635"/>
      <c r="BV24" s="1635"/>
      <c r="BW24" s="1635"/>
      <c r="BX24" s="1635"/>
      <c r="BY24" s="1635"/>
      <c r="BZ24" s="1635"/>
      <c r="CA24" s="1635"/>
      <c r="CB24" s="1635"/>
      <c r="CC24" s="1635"/>
      <c r="CD24" s="1635"/>
      <c r="CE24" s="1635"/>
      <c r="CF24" s="1635"/>
      <c r="CG24" s="1635"/>
      <c r="CH24" s="1635"/>
      <c r="CI24" s="1635"/>
      <c r="CJ24" s="1635"/>
      <c r="CK24" s="1635"/>
      <c r="CL24" s="1635"/>
      <c r="CM24" s="1635"/>
      <c r="CN24" s="1635"/>
      <c r="CO24" s="1635"/>
      <c r="CP24" s="1635"/>
      <c r="CQ24" s="1635"/>
      <c r="CR24" s="1635"/>
      <c r="CS24" s="1635"/>
      <c r="CT24" s="1635"/>
      <c r="CU24" s="1635"/>
      <c r="CV24" s="1635"/>
      <c r="CW24" s="1635"/>
      <c r="CX24" s="1635"/>
      <c r="CY24" s="1635"/>
      <c r="CZ24" s="1635"/>
      <c r="DA24" s="1635"/>
      <c r="DB24" s="1635"/>
      <c r="DC24" s="1635"/>
      <c r="DD24" s="1635"/>
      <c r="DE24" s="1635"/>
      <c r="DM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AT25" s="1635"/>
      <c r="AU25" s="1635"/>
      <c r="AV25" s="1635"/>
      <c r="AW25" s="1635"/>
      <c r="AX25" s="1635"/>
      <c r="AY25" s="1635"/>
      <c r="AZ25" s="1635"/>
      <c r="BA25" s="1635"/>
      <c r="BB25" s="1635"/>
      <c r="BC25" s="1635"/>
      <c r="BD25" s="1635"/>
      <c r="BE25" s="1635"/>
      <c r="BF25" s="1635"/>
      <c r="BG25" s="1635"/>
      <c r="BH25" s="1635"/>
      <c r="BI25" s="1635"/>
      <c r="BJ25" s="1635"/>
      <c r="BK25" s="1635"/>
      <c r="BL25" s="1635"/>
      <c r="BM25" s="1635"/>
      <c r="BN25" s="1635"/>
      <c r="BO25" s="1635"/>
      <c r="BP25" s="1635"/>
      <c r="BQ25" s="1635"/>
      <c r="BR25" s="1635"/>
      <c r="BS25" s="1635"/>
      <c r="BT25" s="1635"/>
      <c r="BU25" s="1635"/>
      <c r="BV25" s="1635"/>
      <c r="BW25" s="1635"/>
      <c r="BX25" s="1635"/>
      <c r="BY25" s="1635"/>
      <c r="BZ25" s="1635"/>
      <c r="CA25" s="1635"/>
      <c r="CB25" s="1635"/>
      <c r="CC25" s="1635"/>
      <c r="CD25" s="1635"/>
      <c r="CE25" s="1635"/>
      <c r="CF25" s="1635"/>
      <c r="CG25" s="1635"/>
      <c r="CH25" s="1635"/>
      <c r="CI25" s="1635"/>
      <c r="CJ25" s="1635"/>
      <c r="CK25" s="1635"/>
      <c r="CL25" s="1635"/>
      <c r="CM25" s="1635"/>
      <c r="CN25" s="1635"/>
      <c r="CO25" s="1635"/>
      <c r="CP25" s="1635"/>
      <c r="CQ25" s="1635"/>
      <c r="CR25" s="1635"/>
      <c r="CS25" s="1635"/>
      <c r="CT25" s="1635"/>
      <c r="CU25" s="1635"/>
      <c r="CV25" s="1635"/>
      <c r="CW25" s="1635"/>
      <c r="CX25" s="1635"/>
      <c r="CY25" s="1635"/>
      <c r="CZ25" s="1635"/>
      <c r="DA25" s="1635"/>
      <c r="DB25" s="1635"/>
      <c r="DC25" s="1635"/>
      <c r="DD25" s="1635"/>
      <c r="DE25" s="1635"/>
      <c r="DM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AT26" s="2248"/>
      <c r="AU26" s="2248"/>
      <c r="AV26" s="2248"/>
      <c r="AW26" s="2248"/>
      <c r="AX26" s="2248"/>
      <c r="AY26" s="2248"/>
      <c r="AZ26" s="2248"/>
      <c r="BA26" s="2248"/>
      <c r="BB26" s="2248"/>
      <c r="BC26" s="2248"/>
      <c r="BD26" s="2248"/>
      <c r="BE26" s="2248"/>
      <c r="BF26" s="2248"/>
      <c r="BG26" s="2248"/>
      <c r="BH26" s="2248"/>
      <c r="BI26" s="2248"/>
      <c r="BJ26" s="2248"/>
      <c r="BK26" s="2248"/>
      <c r="BL26" s="2248"/>
      <c r="BM26" s="2248"/>
      <c r="BN26" s="2248"/>
      <c r="BO26" s="2248"/>
      <c r="BP26" s="2248"/>
      <c r="BQ26" s="2248"/>
      <c r="BR26" s="2248"/>
      <c r="BS26" s="2248"/>
      <c r="BT26" s="2248"/>
      <c r="BU26" s="2248"/>
      <c r="BV26" s="2248"/>
      <c r="BW26" s="2248"/>
      <c r="BX26" s="2248"/>
      <c r="BY26" s="2248"/>
      <c r="BZ26" s="2248"/>
      <c r="CA26" s="2248"/>
      <c r="CB26" s="2248"/>
      <c r="CC26" s="2248"/>
      <c r="CD26" s="2248"/>
      <c r="CE26" s="2248"/>
      <c r="CF26" s="2248"/>
      <c r="CG26" s="2248"/>
      <c r="CH26" s="2248"/>
      <c r="CI26" s="2248"/>
      <c r="CJ26" s="2248"/>
      <c r="CK26" s="2248"/>
      <c r="CL26" s="2248"/>
      <c r="CM26" s="2248"/>
      <c r="CN26" s="2248"/>
      <c r="CO26" s="2248"/>
      <c r="CP26" s="2248"/>
      <c r="CQ26" s="2248"/>
      <c r="CR26" s="2248"/>
      <c r="CS26" s="2248"/>
      <c r="CT26" s="2248"/>
      <c r="CU26" s="2248"/>
      <c r="CV26" s="2248"/>
      <c r="CW26" s="2248"/>
      <c r="CX26" s="2248"/>
      <c r="CY26" s="2248"/>
      <c r="CZ26" s="2248"/>
      <c r="DA26" s="2248"/>
      <c r="DB26" s="2248"/>
      <c r="DC26" s="2248"/>
      <c r="DD26" s="2248"/>
      <c r="DE26" s="2248"/>
      <c r="DM26" s="1155">
        <v>60</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AT27" s="2249"/>
      <c r="AU27" s="2249"/>
      <c r="AV27" s="2249"/>
      <c r="AW27" s="2249"/>
      <c r="AX27" s="2249"/>
      <c r="AY27" s="2249"/>
      <c r="AZ27" s="2249"/>
      <c r="BA27" s="2249"/>
      <c r="BB27" s="2249"/>
      <c r="BC27" s="2249"/>
      <c r="BD27" s="2249"/>
      <c r="BE27" s="2249"/>
      <c r="BF27" s="2249"/>
      <c r="BG27" s="2249"/>
      <c r="BH27" s="2249"/>
      <c r="BI27" s="2249"/>
      <c r="BJ27" s="2249"/>
      <c r="BK27" s="2249"/>
      <c r="BL27" s="2249"/>
      <c r="BM27" s="2249"/>
      <c r="BN27" s="2249"/>
      <c r="BO27" s="2249"/>
      <c r="BP27" s="2249"/>
      <c r="BQ27" s="2249"/>
      <c r="BR27" s="2249"/>
      <c r="BS27" s="2249"/>
      <c r="BT27" s="2249"/>
      <c r="BU27" s="2249"/>
      <c r="BV27" s="2249"/>
      <c r="BW27" s="2249"/>
      <c r="BX27" s="2249"/>
      <c r="BY27" s="2249"/>
      <c r="BZ27" s="2249"/>
      <c r="CA27" s="2249"/>
      <c r="CB27" s="2249"/>
      <c r="CC27" s="2249"/>
      <c r="CD27" s="2249"/>
      <c r="CE27" s="2249"/>
      <c r="CF27" s="2249"/>
      <c r="CG27" s="2249"/>
      <c r="CH27" s="2249"/>
      <c r="CI27" s="2249"/>
      <c r="CJ27" s="2249"/>
      <c r="CK27" s="2249"/>
      <c r="CL27" s="2249"/>
      <c r="CM27" s="2249"/>
      <c r="CN27" s="2249"/>
      <c r="CO27" s="2249"/>
      <c r="CP27" s="2249"/>
      <c r="CQ27" s="2249"/>
      <c r="CR27" s="2249"/>
      <c r="CS27" s="2249"/>
      <c r="CT27" s="2249"/>
      <c r="CU27" s="2249"/>
      <c r="CV27" s="2249"/>
      <c r="CW27" s="2249"/>
      <c r="CX27" s="2249"/>
      <c r="CY27" s="2249"/>
      <c r="CZ27" s="2249"/>
      <c r="DA27" s="2249"/>
      <c r="DB27" s="2249"/>
      <c r="DC27" s="2249"/>
      <c r="DD27" s="2249"/>
      <c r="DE27" s="2249"/>
      <c r="DM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322"/>
      <c r="AU28" s="322"/>
      <c r="AV28" s="322"/>
      <c r="AW28" s="322"/>
      <c r="AX28" s="322"/>
      <c r="AY28" s="322"/>
      <c r="AZ28" s="322"/>
      <c r="BA28" s="322"/>
      <c r="BB28" s="322"/>
      <c r="BC28" s="322"/>
      <c r="BD28" s="322"/>
      <c r="BE28" s="322"/>
      <c r="BF28" s="322"/>
      <c r="BG28" s="322"/>
      <c r="BH28" s="322"/>
      <c r="BI28" s="322"/>
      <c r="BJ28" s="322"/>
      <c r="BK28" s="322"/>
      <c r="BL28" s="322"/>
      <c r="BM28" s="322"/>
      <c r="BN28" s="322"/>
      <c r="BO28" s="322"/>
      <c r="BP28" s="322"/>
      <c r="BQ28" s="322"/>
      <c r="BR28" s="322"/>
      <c r="BS28" s="322"/>
      <c r="BT28" s="322"/>
      <c r="BU28" s="322"/>
      <c r="BV28" s="322"/>
      <c r="BW28" s="322"/>
      <c r="BX28" s="322"/>
      <c r="BY28" s="322"/>
      <c r="BZ28" s="322"/>
      <c r="CA28" s="322"/>
      <c r="CB28" s="322"/>
      <c r="CC28" s="322"/>
      <c r="CD28" s="322"/>
      <c r="CE28" s="322"/>
      <c r="CF28" s="322"/>
      <c r="CG28" s="322"/>
      <c r="CH28" s="322"/>
      <c r="CI28" s="322"/>
      <c r="CJ28" s="322"/>
      <c r="CK28" s="322"/>
      <c r="CL28" s="322"/>
      <c r="CM28" s="322"/>
      <c r="CN28" s="322"/>
      <c r="CO28" s="322"/>
      <c r="CP28" s="322"/>
      <c r="CQ28" s="322"/>
      <c r="CR28" s="322"/>
      <c r="CS28" s="322"/>
      <c r="CT28" s="322"/>
      <c r="CU28" s="322"/>
      <c r="CV28" s="322"/>
      <c r="CW28" s="322"/>
      <c r="CX28" s="322"/>
      <c r="CY28" s="322"/>
      <c r="CZ28" s="322"/>
      <c r="DA28" s="322"/>
      <c r="DB28" s="322"/>
      <c r="DC28" s="322"/>
      <c r="DD28" s="322"/>
      <c r="DE28" s="322"/>
      <c r="DF28" s="509"/>
      <c r="DM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2251" t="str">
        <f>IF(TITLE_NAME_OR_PR_CHANGE="",IF(TITLE_NAME_OR_PR="","",TITLE_NAME_OR_PR),TITLE_NAME_OR_PR_CHANGE)</f>
        <v>Управление по государственному регулированию цен (тарифов) Ненецкого автономного округа</v>
      </c>
      <c r="AM29" s="2251"/>
      <c r="AN29" s="2251"/>
      <c r="AO29" s="2251"/>
      <c r="AP29" s="2251"/>
      <c r="AQ29" s="2251"/>
      <c r="AR29" s="2251"/>
      <c r="AS29" s="1635"/>
      <c r="AT29" s="2251" t="str">
        <f>IF(TITLE_NAME_OR_PR_CHANGE="",IF(TITLE_NAME_OR_PR="","",TITLE_NAME_OR_PR),TITLE_NAME_OR_PR_CHANGE)</f>
        <v>Управление по государственному регулированию цен (тарифов) Ненецкого автономного округа</v>
      </c>
      <c r="AU29" s="2251"/>
      <c r="AV29" s="2251"/>
      <c r="AW29" s="2251"/>
      <c r="AX29" s="2251"/>
      <c r="AY29" s="2251"/>
      <c r="AZ29" s="2251"/>
      <c r="BA29" s="1635"/>
      <c r="BB29" s="2251" t="str">
        <f>IF(TITLE_NAME_OR_PR_CHANGE="",IF(TITLE_NAME_OR_PR="","",TITLE_NAME_OR_PR),TITLE_NAME_OR_PR_CHANGE)</f>
        <v>Управление по государственному регулированию цен (тарифов) Ненецкого автономного округа</v>
      </c>
      <c r="BC29" s="2251"/>
      <c r="BD29" s="2251"/>
      <c r="BE29" s="2251"/>
      <c r="BF29" s="2251"/>
      <c r="BG29" s="2251"/>
      <c r="BH29" s="2251"/>
      <c r="BI29" s="1635"/>
      <c r="BJ29" s="2251" t="str">
        <f>IF(TITLE_NAME_OR_PR_CHANGE="",IF(TITLE_NAME_OR_PR="","",TITLE_NAME_OR_PR),TITLE_NAME_OR_PR_CHANGE)</f>
        <v>Управление по государственному регулированию цен (тарифов) Ненецкого автономного округа</v>
      </c>
      <c r="BK29" s="2251"/>
      <c r="BL29" s="2251"/>
      <c r="BM29" s="2251"/>
      <c r="BN29" s="2251"/>
      <c r="BO29" s="2251"/>
      <c r="BP29" s="2251"/>
      <c r="BQ29" s="1635"/>
      <c r="BR29" s="2251" t="str">
        <f>IF(TITLE_NAME_OR_PR_CHANGE="",IF(TITLE_NAME_OR_PR="","",TITLE_NAME_OR_PR),TITLE_NAME_OR_PR_CHANGE)</f>
        <v>Управление по государственному регулированию цен (тарифов) Ненецкого автономного округа</v>
      </c>
      <c r="BS29" s="2251"/>
      <c r="BT29" s="2251"/>
      <c r="BU29" s="2251"/>
      <c r="BV29" s="2251"/>
      <c r="BW29" s="2251"/>
      <c r="BX29" s="2251"/>
      <c r="BY29" s="1635"/>
      <c r="BZ29" s="2251" t="str">
        <f>IF(TITLE_NAME_OR_PR_CHANGE="",IF(TITLE_NAME_OR_PR="","",TITLE_NAME_OR_PR),TITLE_NAME_OR_PR_CHANGE)</f>
        <v>Управление по государственному регулированию цен (тарифов) Ненецкого автономного округа</v>
      </c>
      <c r="CA29" s="2251"/>
      <c r="CB29" s="2251"/>
      <c r="CC29" s="2251"/>
      <c r="CD29" s="2251"/>
      <c r="CE29" s="2251"/>
      <c r="CF29" s="2251"/>
      <c r="CG29" s="1635"/>
      <c r="CH29" s="2251" t="str">
        <f>IF(TITLE_NAME_OR_PR_CHANGE="",IF(TITLE_NAME_OR_PR="","",TITLE_NAME_OR_PR),TITLE_NAME_OR_PR_CHANGE)</f>
        <v>Управление по государственному регулированию цен (тарифов) Ненецкого автономного округа</v>
      </c>
      <c r="CI29" s="2251"/>
      <c r="CJ29" s="2251"/>
      <c r="CK29" s="2251"/>
      <c r="CL29" s="2251"/>
      <c r="CM29" s="2251"/>
      <c r="CN29" s="2251"/>
      <c r="CO29" s="1635"/>
      <c r="CP29" s="2251" t="str">
        <f>IF(TITLE_NAME_OR_PR_CHANGE="",IF(TITLE_NAME_OR_PR="","",TITLE_NAME_OR_PR),TITLE_NAME_OR_PR_CHANGE)</f>
        <v>Управление по государственному регулированию цен (тарифов) Ненецкого автономного округа</v>
      </c>
      <c r="CQ29" s="2251"/>
      <c r="CR29" s="2251"/>
      <c r="CS29" s="2251"/>
      <c r="CT29" s="2251"/>
      <c r="CU29" s="2251"/>
      <c r="CV29" s="2251"/>
      <c r="CW29" s="1635"/>
      <c r="CX29" s="2251" t="str">
        <f>IF(TITLE_NAME_OR_PR_CHANGE="",IF(TITLE_NAME_OR_PR="","",TITLE_NAME_OR_PR),TITLE_NAME_OR_PR_CHANGE)</f>
        <v>Управление по государственному регулированию цен (тарифов) Ненецкого автономного округа</v>
      </c>
      <c r="CY29" s="2251"/>
      <c r="CZ29" s="2251"/>
      <c r="DA29" s="2251"/>
      <c r="DB29" s="2251"/>
      <c r="DC29" s="2251"/>
      <c r="DD29" s="2251"/>
      <c r="DE29" s="1635"/>
      <c r="DF29" s="326"/>
      <c r="DG29" s="280"/>
      <c r="DH29" s="368"/>
      <c r="DI29" s="368"/>
      <c r="DJ29" s="368"/>
      <c r="DK29" s="368"/>
      <c r="DL29" s="368"/>
      <c r="DM29" s="418">
        <v>0</v>
      </c>
    </row>
    <row s="1853" customFormat="1" customHeight="1" ht="18.75">
      <c r="A30" s="1368"/>
      <c r="B30" s="1368"/>
      <c r="C30" s="1368"/>
      <c r="D30" s="1368"/>
      <c r="E30" s="1368"/>
      <c r="F30" s="1368"/>
      <c r="G30" s="1368"/>
      <c r="H30" s="1368"/>
      <c r="I30" s="1368"/>
      <c r="J30" s="1368"/>
      <c r="K30" s="1368"/>
      <c r="L30" s="1369"/>
      <c r="M30" s="1368"/>
      <c r="N30" s="1368"/>
      <c r="O30" s="1368"/>
      <c r="S30" s="2250" t="s">
        <v>457</v>
      </c>
      <c r="T30" s="2250"/>
      <c r="U30" s="1372"/>
      <c r="V30" s="2264" t="str">
        <f>IF(TITLE_DATE_PR_CHANGE="",IF(TITLE_DATE_PR="","",TITLE_DATE_PR),TITLE_DATE_PR_CHANGE)</f>
        <v>46009.59274305555</v>
      </c>
      <c r="W30" s="2264"/>
      <c r="X30" s="2264"/>
      <c r="Y30" s="2264"/>
      <c r="Z30" s="2264"/>
      <c r="AA30" s="2264"/>
      <c r="AB30" s="2264"/>
      <c r="AC30" s="326"/>
      <c r="AD30" s="2264" t="str">
        <f>IF(TITLE_DATE_PR_CHANGE="",IF(TITLE_DATE_PR="","",TITLE_DATE_PR),TITLE_DATE_PR_CHANGE)</f>
        <v>46009.59274305555</v>
      </c>
      <c r="AE30" s="2264"/>
      <c r="AF30" s="2264"/>
      <c r="AG30" s="2264"/>
      <c r="AH30" s="2264"/>
      <c r="AI30" s="2264"/>
      <c r="AJ30" s="2264"/>
      <c r="AK30" s="326"/>
      <c r="AL30" s="2264" t="str">
        <f>IF(TITLE_DATE_PR_CHANGE="",IF(TITLE_DATE_PR="","",TITLE_DATE_PR),TITLE_DATE_PR_CHANGE)</f>
        <v>46009.59274305555</v>
      </c>
      <c r="AM30" s="2264"/>
      <c r="AN30" s="2264"/>
      <c r="AO30" s="2264"/>
      <c r="AP30" s="2264"/>
      <c r="AQ30" s="2264"/>
      <c r="AR30" s="2264"/>
      <c r="AS30" s="1635"/>
      <c r="AT30" s="2264" t="str">
        <f>IF(TITLE_DATE_PR_CHANGE="",IF(TITLE_DATE_PR="","",TITLE_DATE_PR),TITLE_DATE_PR_CHANGE)</f>
        <v>46009.59274305555</v>
      </c>
      <c r="AU30" s="2264"/>
      <c r="AV30" s="2264"/>
      <c r="AW30" s="2264"/>
      <c r="AX30" s="2264"/>
      <c r="AY30" s="2264"/>
      <c r="AZ30" s="2264"/>
      <c r="BA30" s="1635"/>
      <c r="BB30" s="2264" t="str">
        <f>IF(TITLE_DATE_PR_CHANGE="",IF(TITLE_DATE_PR="","",TITLE_DATE_PR),TITLE_DATE_PR_CHANGE)</f>
        <v>46009.59274305555</v>
      </c>
      <c r="BC30" s="2264"/>
      <c r="BD30" s="2264"/>
      <c r="BE30" s="2264"/>
      <c r="BF30" s="2264"/>
      <c r="BG30" s="2264"/>
      <c r="BH30" s="2264"/>
      <c r="BI30" s="1635"/>
      <c r="BJ30" s="2264" t="str">
        <f>IF(TITLE_DATE_PR_CHANGE="",IF(TITLE_DATE_PR="","",TITLE_DATE_PR),TITLE_DATE_PR_CHANGE)</f>
        <v>46009.59274305555</v>
      </c>
      <c r="BK30" s="2264"/>
      <c r="BL30" s="2264"/>
      <c r="BM30" s="2264"/>
      <c r="BN30" s="2264"/>
      <c r="BO30" s="2264"/>
      <c r="BP30" s="2264"/>
      <c r="BQ30" s="1635"/>
      <c r="BR30" s="2264" t="str">
        <f>IF(TITLE_DATE_PR_CHANGE="",IF(TITLE_DATE_PR="","",TITLE_DATE_PR),TITLE_DATE_PR_CHANGE)</f>
        <v>46009.59274305555</v>
      </c>
      <c r="BS30" s="2264"/>
      <c r="BT30" s="2264"/>
      <c r="BU30" s="2264"/>
      <c r="BV30" s="2264"/>
      <c r="BW30" s="2264"/>
      <c r="BX30" s="2264"/>
      <c r="BY30" s="1635"/>
      <c r="BZ30" s="2264" t="str">
        <f>IF(TITLE_DATE_PR_CHANGE="",IF(TITLE_DATE_PR="","",TITLE_DATE_PR),TITLE_DATE_PR_CHANGE)</f>
        <v>46009.59274305555</v>
      </c>
      <c r="CA30" s="2264"/>
      <c r="CB30" s="2264"/>
      <c r="CC30" s="2264"/>
      <c r="CD30" s="2264"/>
      <c r="CE30" s="2264"/>
      <c r="CF30" s="2264"/>
      <c r="CG30" s="1635"/>
      <c r="CH30" s="2264" t="str">
        <f>IF(TITLE_DATE_PR_CHANGE="",IF(TITLE_DATE_PR="","",TITLE_DATE_PR),TITLE_DATE_PR_CHANGE)</f>
        <v>46009.59274305555</v>
      </c>
      <c r="CI30" s="2264"/>
      <c r="CJ30" s="2264"/>
      <c r="CK30" s="2264"/>
      <c r="CL30" s="2264"/>
      <c r="CM30" s="2264"/>
      <c r="CN30" s="2264"/>
      <c r="CO30" s="1635"/>
      <c r="CP30" s="2264" t="str">
        <f>IF(TITLE_DATE_PR_CHANGE="",IF(TITLE_DATE_PR="","",TITLE_DATE_PR),TITLE_DATE_PR_CHANGE)</f>
        <v>46009.59274305555</v>
      </c>
      <c r="CQ30" s="2264"/>
      <c r="CR30" s="2264"/>
      <c r="CS30" s="2264"/>
      <c r="CT30" s="2264"/>
      <c r="CU30" s="2264"/>
      <c r="CV30" s="2264"/>
      <c r="CW30" s="1635"/>
      <c r="CX30" s="2264" t="str">
        <f>IF(TITLE_DATE_PR_CHANGE="",IF(TITLE_DATE_PR="","",TITLE_DATE_PR),TITLE_DATE_PR_CHANGE)</f>
        <v>46009.59274305555</v>
      </c>
      <c r="CY30" s="2264"/>
      <c r="CZ30" s="2264"/>
      <c r="DA30" s="2264"/>
      <c r="DB30" s="2264"/>
      <c r="DC30" s="2264"/>
      <c r="DD30" s="2264"/>
      <c r="DE30" s="1635"/>
      <c r="DF30" s="326"/>
      <c r="DG30" s="280"/>
      <c r="DH30" s="368"/>
      <c r="DI30" s="368"/>
      <c r="DJ30" s="368"/>
      <c r="DK30" s="368"/>
      <c r="DL30" s="368"/>
      <c r="DM30" s="418">
        <v>0</v>
      </c>
    </row>
    <row s="1853" customFormat="1" customHeight="1" ht="18.75">
      <c r="A31" s="1368"/>
      <c r="B31" s="1368"/>
      <c r="C31" s="1368"/>
      <c r="D31" s="1368"/>
      <c r="E31" s="1368"/>
      <c r="F31" s="1368"/>
      <c r="G31" s="1368"/>
      <c r="H31" s="1368"/>
      <c r="I31" s="1368"/>
      <c r="J31" s="1368"/>
      <c r="K31" s="1368"/>
      <c r="L31" s="1369"/>
      <c r="M31" s="1368"/>
      <c r="N31" s="1368"/>
      <c r="O31" s="1368"/>
      <c r="S31" s="2250" t="s">
        <v>458</v>
      </c>
      <c r="T31" s="2250"/>
      <c r="U31" s="1372"/>
      <c r="V31" s="2251" t="str">
        <f>IF(TITLE_NUMBER_PR_CHANGE="",IF(TITLE_NUMBER_PR="","",TITLE_NUMBER_PR),TITLE_NUMBER_PR_CHANGE)</f>
        <v>64</v>
      </c>
      <c r="W31" s="2251"/>
      <c r="X31" s="2251"/>
      <c r="Y31" s="2251"/>
      <c r="Z31" s="2251"/>
      <c r="AA31" s="2251"/>
      <c r="AB31" s="2251"/>
      <c r="AC31" s="326"/>
      <c r="AD31" s="2251" t="str">
        <f>IF(TITLE_NUMBER_PR_CHANGE="",IF(TITLE_NUMBER_PR="","",TITLE_NUMBER_PR),TITLE_NUMBER_PR_CHANGE)</f>
        <v>64</v>
      </c>
      <c r="AE31" s="2251"/>
      <c r="AF31" s="2251"/>
      <c r="AG31" s="2251"/>
      <c r="AH31" s="2251"/>
      <c r="AI31" s="2251"/>
      <c r="AJ31" s="2251"/>
      <c r="AK31" s="326"/>
      <c r="AL31" s="2251" t="str">
        <f>IF(TITLE_NUMBER_PR_CHANGE="",IF(TITLE_NUMBER_PR="","",TITLE_NUMBER_PR),TITLE_NUMBER_PR_CHANGE)</f>
        <v>64</v>
      </c>
      <c r="AM31" s="2251"/>
      <c r="AN31" s="2251"/>
      <c r="AO31" s="2251"/>
      <c r="AP31" s="2251"/>
      <c r="AQ31" s="2251"/>
      <c r="AR31" s="2251"/>
      <c r="AS31" s="1635"/>
      <c r="AT31" s="2251" t="str">
        <f>IF(TITLE_NUMBER_PR_CHANGE="",IF(TITLE_NUMBER_PR="","",TITLE_NUMBER_PR),TITLE_NUMBER_PR_CHANGE)</f>
        <v>64</v>
      </c>
      <c r="AU31" s="2251"/>
      <c r="AV31" s="2251"/>
      <c r="AW31" s="2251"/>
      <c r="AX31" s="2251"/>
      <c r="AY31" s="2251"/>
      <c r="AZ31" s="2251"/>
      <c r="BA31" s="1635"/>
      <c r="BB31" s="2251" t="str">
        <f>IF(TITLE_NUMBER_PR_CHANGE="",IF(TITLE_NUMBER_PR="","",TITLE_NUMBER_PR),TITLE_NUMBER_PR_CHANGE)</f>
        <v>64</v>
      </c>
      <c r="BC31" s="2251"/>
      <c r="BD31" s="2251"/>
      <c r="BE31" s="2251"/>
      <c r="BF31" s="2251"/>
      <c r="BG31" s="2251"/>
      <c r="BH31" s="2251"/>
      <c r="BI31" s="1635"/>
      <c r="BJ31" s="2251" t="str">
        <f>IF(TITLE_NUMBER_PR_CHANGE="",IF(TITLE_NUMBER_PR="","",TITLE_NUMBER_PR),TITLE_NUMBER_PR_CHANGE)</f>
        <v>64</v>
      </c>
      <c r="BK31" s="2251"/>
      <c r="BL31" s="2251"/>
      <c r="BM31" s="2251"/>
      <c r="BN31" s="2251"/>
      <c r="BO31" s="2251"/>
      <c r="BP31" s="2251"/>
      <c r="BQ31" s="1635"/>
      <c r="BR31" s="2251" t="str">
        <f>IF(TITLE_NUMBER_PR_CHANGE="",IF(TITLE_NUMBER_PR="","",TITLE_NUMBER_PR),TITLE_NUMBER_PR_CHANGE)</f>
        <v>64</v>
      </c>
      <c r="BS31" s="2251"/>
      <c r="BT31" s="2251"/>
      <c r="BU31" s="2251"/>
      <c r="BV31" s="2251"/>
      <c r="BW31" s="2251"/>
      <c r="BX31" s="2251"/>
      <c r="BY31" s="1635"/>
      <c r="BZ31" s="2251" t="str">
        <f>IF(TITLE_NUMBER_PR_CHANGE="",IF(TITLE_NUMBER_PR="","",TITLE_NUMBER_PR),TITLE_NUMBER_PR_CHANGE)</f>
        <v>64</v>
      </c>
      <c r="CA31" s="2251"/>
      <c r="CB31" s="2251"/>
      <c r="CC31" s="2251"/>
      <c r="CD31" s="2251"/>
      <c r="CE31" s="2251"/>
      <c r="CF31" s="2251"/>
      <c r="CG31" s="1635"/>
      <c r="CH31" s="2251" t="str">
        <f>IF(TITLE_NUMBER_PR_CHANGE="",IF(TITLE_NUMBER_PR="","",TITLE_NUMBER_PR),TITLE_NUMBER_PR_CHANGE)</f>
        <v>64</v>
      </c>
      <c r="CI31" s="2251"/>
      <c r="CJ31" s="2251"/>
      <c r="CK31" s="2251"/>
      <c r="CL31" s="2251"/>
      <c r="CM31" s="2251"/>
      <c r="CN31" s="2251"/>
      <c r="CO31" s="1635"/>
      <c r="CP31" s="2251" t="str">
        <f>IF(TITLE_NUMBER_PR_CHANGE="",IF(TITLE_NUMBER_PR="","",TITLE_NUMBER_PR),TITLE_NUMBER_PR_CHANGE)</f>
        <v>64</v>
      </c>
      <c r="CQ31" s="2251"/>
      <c r="CR31" s="2251"/>
      <c r="CS31" s="2251"/>
      <c r="CT31" s="2251"/>
      <c r="CU31" s="2251"/>
      <c r="CV31" s="2251"/>
      <c r="CW31" s="1635"/>
      <c r="CX31" s="2251" t="str">
        <f>IF(TITLE_NUMBER_PR_CHANGE="",IF(TITLE_NUMBER_PR="","",TITLE_NUMBER_PR),TITLE_NUMBER_PR_CHANGE)</f>
        <v>64</v>
      </c>
      <c r="CY31" s="2251"/>
      <c r="CZ31" s="2251"/>
      <c r="DA31" s="2251"/>
      <c r="DB31" s="2251"/>
      <c r="DC31" s="2251"/>
      <c r="DD31" s="2251"/>
      <c r="DE31" s="1635"/>
      <c r="DF31" s="326"/>
      <c r="DG31" s="280"/>
      <c r="DH31" s="368"/>
      <c r="DI31" s="368"/>
      <c r="DJ31" s="368"/>
      <c r="DK31" s="368"/>
      <c r="DL31" s="368"/>
      <c r="DM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2251" t="str">
        <f>IF(TITLE_IST_PUB_CHANGE="",IF(TITLE_IST_PUB="","",TITLE_IST_PUB),TITLE_IST_PUB_CHANGE)</f>
        <v>Официальный интернет портал правовой информации http://pravo.gov.ru </v>
      </c>
      <c r="AM32" s="2251"/>
      <c r="AN32" s="2251"/>
      <c r="AO32" s="2251"/>
      <c r="AP32" s="2251"/>
      <c r="AQ32" s="2251"/>
      <c r="AR32" s="2251"/>
      <c r="AS32" s="1635"/>
      <c r="AT32" s="2251" t="str">
        <f>IF(TITLE_IST_PUB_CHANGE="",IF(TITLE_IST_PUB="","",TITLE_IST_PUB),TITLE_IST_PUB_CHANGE)</f>
        <v>Официальный интернет портал правовой информации http://pravo.gov.ru </v>
      </c>
      <c r="AU32" s="2251"/>
      <c r="AV32" s="2251"/>
      <c r="AW32" s="2251"/>
      <c r="AX32" s="2251"/>
      <c r="AY32" s="2251"/>
      <c r="AZ32" s="2251"/>
      <c r="BA32" s="1635"/>
      <c r="BB32" s="2251" t="str">
        <f>IF(TITLE_IST_PUB_CHANGE="",IF(TITLE_IST_PUB="","",TITLE_IST_PUB),TITLE_IST_PUB_CHANGE)</f>
        <v>Официальный интернет портал правовой информации http://pravo.gov.ru </v>
      </c>
      <c r="BC32" s="2251"/>
      <c r="BD32" s="2251"/>
      <c r="BE32" s="2251"/>
      <c r="BF32" s="2251"/>
      <c r="BG32" s="2251"/>
      <c r="BH32" s="2251"/>
      <c r="BI32" s="1635"/>
      <c r="BJ32" s="2251" t="str">
        <f>IF(TITLE_IST_PUB_CHANGE="",IF(TITLE_IST_PUB="","",TITLE_IST_PUB),TITLE_IST_PUB_CHANGE)</f>
        <v>Официальный интернет портал правовой информации http://pravo.gov.ru </v>
      </c>
      <c r="BK32" s="2251"/>
      <c r="BL32" s="2251"/>
      <c r="BM32" s="2251"/>
      <c r="BN32" s="2251"/>
      <c r="BO32" s="2251"/>
      <c r="BP32" s="2251"/>
      <c r="BQ32" s="1635"/>
      <c r="BR32" s="2251" t="str">
        <f>IF(TITLE_IST_PUB_CHANGE="",IF(TITLE_IST_PUB="","",TITLE_IST_PUB),TITLE_IST_PUB_CHANGE)</f>
        <v>Официальный интернет портал правовой информации http://pravo.gov.ru </v>
      </c>
      <c r="BS32" s="2251"/>
      <c r="BT32" s="2251"/>
      <c r="BU32" s="2251"/>
      <c r="BV32" s="2251"/>
      <c r="BW32" s="2251"/>
      <c r="BX32" s="2251"/>
      <c r="BY32" s="1635"/>
      <c r="BZ32" s="2251" t="str">
        <f>IF(TITLE_IST_PUB_CHANGE="",IF(TITLE_IST_PUB="","",TITLE_IST_PUB),TITLE_IST_PUB_CHANGE)</f>
        <v>Официальный интернет портал правовой информации http://pravo.gov.ru </v>
      </c>
      <c r="CA32" s="2251"/>
      <c r="CB32" s="2251"/>
      <c r="CC32" s="2251"/>
      <c r="CD32" s="2251"/>
      <c r="CE32" s="2251"/>
      <c r="CF32" s="2251"/>
      <c r="CG32" s="1635"/>
      <c r="CH32" s="2251" t="str">
        <f>IF(TITLE_IST_PUB_CHANGE="",IF(TITLE_IST_PUB="","",TITLE_IST_PUB),TITLE_IST_PUB_CHANGE)</f>
        <v>Официальный интернет портал правовой информации http://pravo.gov.ru </v>
      </c>
      <c r="CI32" s="2251"/>
      <c r="CJ32" s="2251"/>
      <c r="CK32" s="2251"/>
      <c r="CL32" s="2251"/>
      <c r="CM32" s="2251"/>
      <c r="CN32" s="2251"/>
      <c r="CO32" s="1635"/>
      <c r="CP32" s="2251" t="str">
        <f>IF(TITLE_IST_PUB_CHANGE="",IF(TITLE_IST_PUB="","",TITLE_IST_PUB),TITLE_IST_PUB_CHANGE)</f>
        <v>Официальный интернет портал правовой информации http://pravo.gov.ru </v>
      </c>
      <c r="CQ32" s="2251"/>
      <c r="CR32" s="2251"/>
      <c r="CS32" s="2251"/>
      <c r="CT32" s="2251"/>
      <c r="CU32" s="2251"/>
      <c r="CV32" s="2251"/>
      <c r="CW32" s="1635"/>
      <c r="CX32" s="2251" t="str">
        <f>IF(TITLE_IST_PUB_CHANGE="",IF(TITLE_IST_PUB="","",TITLE_IST_PUB),TITLE_IST_PUB_CHANGE)</f>
        <v>Официальный интернет портал правовой информации http://pravo.gov.ru </v>
      </c>
      <c r="CY32" s="2251"/>
      <c r="CZ32" s="2251"/>
      <c r="DA32" s="2251"/>
      <c r="DB32" s="2251"/>
      <c r="DC32" s="2251"/>
      <c r="DD32" s="2251"/>
      <c r="DE32" s="1635"/>
      <c r="DF32" s="326"/>
      <c r="DG32" s="280"/>
      <c r="DH32" s="368"/>
      <c r="DI32" s="368"/>
      <c r="DJ32" s="368"/>
      <c r="DK32" s="368"/>
      <c r="DL32" s="368"/>
      <c r="DM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322"/>
      <c r="AU33" s="322"/>
      <c r="AV33" s="322"/>
      <c r="AW33" s="322"/>
      <c r="AX33" s="322"/>
      <c r="AY33" s="322"/>
      <c r="AZ33" s="322"/>
      <c r="BA33" s="322"/>
      <c r="BB33" s="322"/>
      <c r="BC33" s="322"/>
      <c r="BD33" s="322"/>
      <c r="BE33" s="322"/>
      <c r="BF33" s="322"/>
      <c r="BG33" s="322"/>
      <c r="BH33" s="322"/>
      <c r="BI33" s="322"/>
      <c r="BJ33" s="322"/>
      <c r="BK33" s="322"/>
      <c r="BL33" s="322"/>
      <c r="BM33" s="322"/>
      <c r="BN33" s="322"/>
      <c r="BO33" s="322"/>
      <c r="BP33" s="322"/>
      <c r="BQ33" s="322"/>
      <c r="BR33" s="322"/>
      <c r="BS33" s="322"/>
      <c r="BT33" s="322"/>
      <c r="BU33" s="322"/>
      <c r="BV33" s="322"/>
      <c r="BW33" s="322"/>
      <c r="BX33" s="322"/>
      <c r="BY33" s="322"/>
      <c r="BZ33" s="322"/>
      <c r="CA33" s="322"/>
      <c r="CB33" s="322"/>
      <c r="CC33" s="322"/>
      <c r="CD33" s="322"/>
      <c r="CE33" s="322"/>
      <c r="CF33" s="322"/>
      <c r="CG33" s="322"/>
      <c r="CH33" s="322"/>
      <c r="CI33" s="322"/>
      <c r="CJ33" s="322"/>
      <c r="CK33" s="322"/>
      <c r="CL33" s="322"/>
      <c r="CM33" s="322"/>
      <c r="CN33" s="322"/>
      <c r="CO33" s="322"/>
      <c r="CP33" s="322"/>
      <c r="CQ33" s="322"/>
      <c r="CR33" s="322"/>
      <c r="CS33" s="322"/>
      <c r="CT33" s="322"/>
      <c r="CU33" s="322"/>
      <c r="CV33" s="322"/>
      <c r="CW33" s="322"/>
      <c r="CX33" s="322"/>
      <c r="CY33" s="322"/>
      <c r="CZ33" s="322"/>
      <c r="DA33" s="322"/>
      <c r="DB33" s="322"/>
      <c r="DC33" s="322"/>
      <c r="DD33" s="322"/>
      <c r="DE33" s="322"/>
      <c r="DF33" s="509"/>
      <c r="DM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459</v>
      </c>
      <c r="T34" s="2250"/>
      <c r="U34" s="1372"/>
      <c r="V34" s="2264" t="str">
        <f>IF(TITLE_DATE_PR_CHANGE="",IF(TITLE_DATE_PR="","",TITLE_DATE_PR),TITLE_DATE_PR_CHANGE)</f>
        <v>46009.59274305555</v>
      </c>
      <c r="W34" s="2264"/>
      <c r="X34" s="2264"/>
      <c r="Y34" s="2264"/>
      <c r="Z34" s="2264"/>
      <c r="AA34" s="2264"/>
      <c r="AB34" s="2264"/>
      <c r="AC34" s="326"/>
      <c r="AD34" s="2264" t="str">
        <f>IF(TITLE_DATE_PR_CHANGE="",IF(TITLE_DATE_PR="","",TITLE_DATE_PR),TITLE_DATE_PR_CHANGE)</f>
        <v>46009.59274305555</v>
      </c>
      <c r="AE34" s="2264"/>
      <c r="AF34" s="2264"/>
      <c r="AG34" s="2264"/>
      <c r="AH34" s="2264"/>
      <c r="AI34" s="2264"/>
      <c r="AJ34" s="2264"/>
      <c r="AK34" s="326"/>
      <c r="AL34" s="2264" t="str">
        <f>IF(TITLE_DATE_PR_CHANGE="",IF(TITLE_DATE_PR="","",TITLE_DATE_PR),TITLE_DATE_PR_CHANGE)</f>
        <v>46009.59274305555</v>
      </c>
      <c r="AM34" s="2264"/>
      <c r="AN34" s="2264"/>
      <c r="AO34" s="2264"/>
      <c r="AP34" s="2264"/>
      <c r="AQ34" s="2264"/>
      <c r="AR34" s="2264"/>
      <c r="AS34" s="1635"/>
      <c r="AT34" s="2264" t="str">
        <f>IF(TITLE_DATE_PR_CHANGE="",IF(TITLE_DATE_PR="","",TITLE_DATE_PR),TITLE_DATE_PR_CHANGE)</f>
        <v>46009.59274305555</v>
      </c>
      <c r="AU34" s="2264"/>
      <c r="AV34" s="2264"/>
      <c r="AW34" s="2264"/>
      <c r="AX34" s="2264"/>
      <c r="AY34" s="2264"/>
      <c r="AZ34" s="2264"/>
      <c r="BA34" s="1635"/>
      <c r="BB34" s="2264" t="str">
        <f>IF(TITLE_DATE_PR_CHANGE="",IF(TITLE_DATE_PR="","",TITLE_DATE_PR),TITLE_DATE_PR_CHANGE)</f>
        <v>46009.59274305555</v>
      </c>
      <c r="BC34" s="2264"/>
      <c r="BD34" s="2264"/>
      <c r="BE34" s="2264"/>
      <c r="BF34" s="2264"/>
      <c r="BG34" s="2264"/>
      <c r="BH34" s="2264"/>
      <c r="BI34" s="1635"/>
      <c r="BJ34" s="2264" t="str">
        <f>IF(TITLE_DATE_PR_CHANGE="",IF(TITLE_DATE_PR="","",TITLE_DATE_PR),TITLE_DATE_PR_CHANGE)</f>
        <v>46009.59274305555</v>
      </c>
      <c r="BK34" s="2264"/>
      <c r="BL34" s="2264"/>
      <c r="BM34" s="2264"/>
      <c r="BN34" s="2264"/>
      <c r="BO34" s="2264"/>
      <c r="BP34" s="2264"/>
      <c r="BQ34" s="1635"/>
      <c r="BR34" s="2264" t="str">
        <f>IF(TITLE_DATE_PR_CHANGE="",IF(TITLE_DATE_PR="","",TITLE_DATE_PR),TITLE_DATE_PR_CHANGE)</f>
        <v>46009.59274305555</v>
      </c>
      <c r="BS34" s="2264"/>
      <c r="BT34" s="2264"/>
      <c r="BU34" s="2264"/>
      <c r="BV34" s="2264"/>
      <c r="BW34" s="2264"/>
      <c r="BX34" s="2264"/>
      <c r="BY34" s="1635"/>
      <c r="BZ34" s="2264" t="str">
        <f>IF(TITLE_DATE_PR_CHANGE="",IF(TITLE_DATE_PR="","",TITLE_DATE_PR),TITLE_DATE_PR_CHANGE)</f>
        <v>46009.59274305555</v>
      </c>
      <c r="CA34" s="2264"/>
      <c r="CB34" s="2264"/>
      <c r="CC34" s="2264"/>
      <c r="CD34" s="2264"/>
      <c r="CE34" s="2264"/>
      <c r="CF34" s="2264"/>
      <c r="CG34" s="1635"/>
      <c r="CH34" s="2264" t="str">
        <f>IF(TITLE_DATE_PR_CHANGE="",IF(TITLE_DATE_PR="","",TITLE_DATE_PR),TITLE_DATE_PR_CHANGE)</f>
        <v>46009.59274305555</v>
      </c>
      <c r="CI34" s="2264"/>
      <c r="CJ34" s="2264"/>
      <c r="CK34" s="2264"/>
      <c r="CL34" s="2264"/>
      <c r="CM34" s="2264"/>
      <c r="CN34" s="2264"/>
      <c r="CO34" s="1635"/>
      <c r="CP34" s="2264" t="str">
        <f>IF(TITLE_DATE_PR_CHANGE="",IF(TITLE_DATE_PR="","",TITLE_DATE_PR),TITLE_DATE_PR_CHANGE)</f>
        <v>46009.59274305555</v>
      </c>
      <c r="CQ34" s="2264"/>
      <c r="CR34" s="2264"/>
      <c r="CS34" s="2264"/>
      <c r="CT34" s="2264"/>
      <c r="CU34" s="2264"/>
      <c r="CV34" s="2264"/>
      <c r="CW34" s="1635"/>
      <c r="CX34" s="2264" t="str">
        <f>IF(TITLE_DATE_PR_CHANGE="",IF(TITLE_DATE_PR="","",TITLE_DATE_PR),TITLE_DATE_PR_CHANGE)</f>
        <v>46009.59274305555</v>
      </c>
      <c r="CY34" s="2264"/>
      <c r="CZ34" s="2264"/>
      <c r="DA34" s="2264"/>
      <c r="DB34" s="2264"/>
      <c r="DC34" s="2264"/>
      <c r="DD34" s="2264"/>
      <c r="DE34" s="1635"/>
      <c r="DF34" s="326"/>
      <c r="DG34" s="280"/>
      <c r="DH34" s="368"/>
      <c r="DI34" s="368"/>
      <c r="DJ34" s="368"/>
      <c r="DK34" s="368"/>
      <c r="DL34" s="368"/>
      <c r="DM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460</v>
      </c>
      <c r="T35" s="2250"/>
      <c r="U35" s="1372"/>
      <c r="V35" s="2251" t="str">
        <f>IF(TITLE_NUMBER_PR_CHANGE="",IF(TITLE_NUMBER_PR="","",TITLE_NUMBER_PR),TITLE_NUMBER_PR_CHANGE)</f>
        <v>64</v>
      </c>
      <c r="W35" s="2251"/>
      <c r="X35" s="2251"/>
      <c r="Y35" s="2251"/>
      <c r="Z35" s="2251"/>
      <c r="AA35" s="2251"/>
      <c r="AB35" s="2251"/>
      <c r="AC35" s="326"/>
      <c r="AD35" s="2251" t="str">
        <f>IF(TITLE_NUMBER_PR_CHANGE="",IF(TITLE_NUMBER_PR="","",TITLE_NUMBER_PR),TITLE_NUMBER_PR_CHANGE)</f>
        <v>64</v>
      </c>
      <c r="AE35" s="2251"/>
      <c r="AF35" s="2251"/>
      <c r="AG35" s="2251"/>
      <c r="AH35" s="2251"/>
      <c r="AI35" s="2251"/>
      <c r="AJ35" s="2251"/>
      <c r="AK35" s="326"/>
      <c r="AL35" s="2251" t="str">
        <f>IF(TITLE_NUMBER_PR_CHANGE="",IF(TITLE_NUMBER_PR="","",TITLE_NUMBER_PR),TITLE_NUMBER_PR_CHANGE)</f>
        <v>64</v>
      </c>
      <c r="AM35" s="2251"/>
      <c r="AN35" s="2251"/>
      <c r="AO35" s="2251"/>
      <c r="AP35" s="2251"/>
      <c r="AQ35" s="2251"/>
      <c r="AR35" s="2251"/>
      <c r="AS35" s="1635"/>
      <c r="AT35" s="2251" t="str">
        <f>IF(TITLE_NUMBER_PR_CHANGE="",IF(TITLE_NUMBER_PR="","",TITLE_NUMBER_PR),TITLE_NUMBER_PR_CHANGE)</f>
        <v>64</v>
      </c>
      <c r="AU35" s="2251"/>
      <c r="AV35" s="2251"/>
      <c r="AW35" s="2251"/>
      <c r="AX35" s="2251"/>
      <c r="AY35" s="2251"/>
      <c r="AZ35" s="2251"/>
      <c r="BA35" s="1635"/>
      <c r="BB35" s="2251" t="str">
        <f>IF(TITLE_NUMBER_PR_CHANGE="",IF(TITLE_NUMBER_PR="","",TITLE_NUMBER_PR),TITLE_NUMBER_PR_CHANGE)</f>
        <v>64</v>
      </c>
      <c r="BC35" s="2251"/>
      <c r="BD35" s="2251"/>
      <c r="BE35" s="2251"/>
      <c r="BF35" s="2251"/>
      <c r="BG35" s="2251"/>
      <c r="BH35" s="2251"/>
      <c r="BI35" s="1635"/>
      <c r="BJ35" s="2251" t="str">
        <f>IF(TITLE_NUMBER_PR_CHANGE="",IF(TITLE_NUMBER_PR="","",TITLE_NUMBER_PR),TITLE_NUMBER_PR_CHANGE)</f>
        <v>64</v>
      </c>
      <c r="BK35" s="2251"/>
      <c r="BL35" s="2251"/>
      <c r="BM35" s="2251"/>
      <c r="BN35" s="2251"/>
      <c r="BO35" s="2251"/>
      <c r="BP35" s="2251"/>
      <c r="BQ35" s="1635"/>
      <c r="BR35" s="2251" t="str">
        <f>IF(TITLE_NUMBER_PR_CHANGE="",IF(TITLE_NUMBER_PR="","",TITLE_NUMBER_PR),TITLE_NUMBER_PR_CHANGE)</f>
        <v>64</v>
      </c>
      <c r="BS35" s="2251"/>
      <c r="BT35" s="2251"/>
      <c r="BU35" s="2251"/>
      <c r="BV35" s="2251"/>
      <c r="BW35" s="2251"/>
      <c r="BX35" s="2251"/>
      <c r="BY35" s="1635"/>
      <c r="BZ35" s="2251" t="str">
        <f>IF(TITLE_NUMBER_PR_CHANGE="",IF(TITLE_NUMBER_PR="","",TITLE_NUMBER_PR),TITLE_NUMBER_PR_CHANGE)</f>
        <v>64</v>
      </c>
      <c r="CA35" s="2251"/>
      <c r="CB35" s="2251"/>
      <c r="CC35" s="2251"/>
      <c r="CD35" s="2251"/>
      <c r="CE35" s="2251"/>
      <c r="CF35" s="2251"/>
      <c r="CG35" s="1635"/>
      <c r="CH35" s="2251" t="str">
        <f>IF(TITLE_NUMBER_PR_CHANGE="",IF(TITLE_NUMBER_PR="","",TITLE_NUMBER_PR),TITLE_NUMBER_PR_CHANGE)</f>
        <v>64</v>
      </c>
      <c r="CI35" s="2251"/>
      <c r="CJ35" s="2251"/>
      <c r="CK35" s="2251"/>
      <c r="CL35" s="2251"/>
      <c r="CM35" s="2251"/>
      <c r="CN35" s="2251"/>
      <c r="CO35" s="1635"/>
      <c r="CP35" s="2251" t="str">
        <f>IF(TITLE_NUMBER_PR_CHANGE="",IF(TITLE_NUMBER_PR="","",TITLE_NUMBER_PR),TITLE_NUMBER_PR_CHANGE)</f>
        <v>64</v>
      </c>
      <c r="CQ35" s="2251"/>
      <c r="CR35" s="2251"/>
      <c r="CS35" s="2251"/>
      <c r="CT35" s="2251"/>
      <c r="CU35" s="2251"/>
      <c r="CV35" s="2251"/>
      <c r="CW35" s="1635"/>
      <c r="CX35" s="2251" t="str">
        <f>IF(TITLE_NUMBER_PR_CHANGE="",IF(TITLE_NUMBER_PR="","",TITLE_NUMBER_PR),TITLE_NUMBER_PR_CHANGE)</f>
        <v>64</v>
      </c>
      <c r="CY35" s="2251"/>
      <c r="CZ35" s="2251"/>
      <c r="DA35" s="2251"/>
      <c r="DB35" s="2251"/>
      <c r="DC35" s="2251"/>
      <c r="DD35" s="2251"/>
      <c r="DE35" s="1635"/>
      <c r="DF35" s="326"/>
      <c r="DG35" s="280"/>
      <c r="DH35" s="368"/>
      <c r="DI35" s="368"/>
      <c r="DJ35" s="368"/>
      <c r="DK35" s="368"/>
      <c r="DL35" s="368"/>
      <c r="DM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461</v>
      </c>
      <c r="AD36" s="326"/>
      <c r="AE36" s="326"/>
      <c r="AF36" s="326"/>
      <c r="AG36" s="326"/>
      <c r="AH36" s="326"/>
      <c r="AI36" s="326"/>
      <c r="AJ36" s="326"/>
      <c r="AK36" s="278" t="s">
        <v>461</v>
      </c>
      <c r="AL36" s="1635"/>
      <c r="AM36" s="1635"/>
      <c r="AN36" s="1635"/>
      <c r="AO36" s="1635"/>
      <c r="AP36" s="1635"/>
      <c r="AQ36" s="1635"/>
      <c r="AR36" s="1635"/>
      <c r="AS36" s="1642" t="s">
        <v>461</v>
      </c>
      <c r="AT36" s="1635"/>
      <c r="AU36" s="1635"/>
      <c r="AV36" s="1635"/>
      <c r="AW36" s="1635"/>
      <c r="AX36" s="1635"/>
      <c r="AY36" s="1635"/>
      <c r="AZ36" s="1635"/>
      <c r="BA36" s="1642" t="s">
        <v>461</v>
      </c>
      <c r="BB36" s="1635"/>
      <c r="BC36" s="1635"/>
      <c r="BD36" s="1635"/>
      <c r="BE36" s="1635"/>
      <c r="BF36" s="1635"/>
      <c r="BG36" s="1635"/>
      <c r="BH36" s="1635"/>
      <c r="BI36" s="1642" t="s">
        <v>461</v>
      </c>
      <c r="BJ36" s="1635"/>
      <c r="BK36" s="1635"/>
      <c r="BL36" s="1635"/>
      <c r="BM36" s="1635"/>
      <c r="BN36" s="1635"/>
      <c r="BO36" s="1635"/>
      <c r="BP36" s="1635"/>
      <c r="BQ36" s="1642" t="s">
        <v>461</v>
      </c>
      <c r="BR36" s="1635"/>
      <c r="BS36" s="1635"/>
      <c r="BT36" s="1635"/>
      <c r="BU36" s="1635"/>
      <c r="BV36" s="1635"/>
      <c r="BW36" s="1635"/>
      <c r="BX36" s="1635"/>
      <c r="BY36" s="1642" t="s">
        <v>461</v>
      </c>
      <c r="BZ36" s="1635"/>
      <c r="CA36" s="1635"/>
      <c r="CB36" s="1635"/>
      <c r="CC36" s="1635"/>
      <c r="CD36" s="1635"/>
      <c r="CE36" s="1635"/>
      <c r="CF36" s="1635"/>
      <c r="CG36" s="1642" t="s">
        <v>461</v>
      </c>
      <c r="CH36" s="1635"/>
      <c r="CI36" s="1635"/>
      <c r="CJ36" s="1635"/>
      <c r="CK36" s="1635"/>
      <c r="CL36" s="1635"/>
      <c r="CM36" s="1635"/>
      <c r="CN36" s="1635"/>
      <c r="CO36" s="1642" t="s">
        <v>461</v>
      </c>
      <c r="CP36" s="1635"/>
      <c r="CQ36" s="1635"/>
      <c r="CR36" s="1635"/>
      <c r="CS36" s="1635"/>
      <c r="CT36" s="1635"/>
      <c r="CU36" s="1635"/>
      <c r="CV36" s="1635"/>
      <c r="CW36" s="1642" t="s">
        <v>461</v>
      </c>
      <c r="CX36" s="1635"/>
      <c r="CY36" s="1635"/>
      <c r="CZ36" s="1635"/>
      <c r="DA36" s="1635"/>
      <c r="DB36" s="1635"/>
      <c r="DC36" s="1635"/>
      <c r="DD36" s="1635"/>
      <c r="DE36" s="1642" t="s">
        <v>461</v>
      </c>
      <c r="DH36" s="368"/>
      <c r="DI36" s="368"/>
      <c r="DJ36" s="368"/>
      <c r="DK36" s="368"/>
      <c r="DL36" s="368"/>
      <c r="DM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174</v>
      </c>
      <c r="AM37" s="2252"/>
      <c r="AN37" s="2252"/>
      <c r="AO37" s="2252"/>
      <c r="AP37" s="2252"/>
      <c r="AQ37" s="2252"/>
      <c r="AR37" s="2252"/>
      <c r="AS37" s="2252"/>
      <c r="AT37" s="2252" t="s">
        <v>174</v>
      </c>
      <c r="AU37" s="2252"/>
      <c r="AV37" s="2252"/>
      <c r="AW37" s="2252"/>
      <c r="AX37" s="2252"/>
      <c r="AY37" s="2252"/>
      <c r="AZ37" s="2252"/>
      <c r="BA37" s="2252"/>
      <c r="BB37" s="2252" t="s">
        <v>174</v>
      </c>
      <c r="BC37" s="2252"/>
      <c r="BD37" s="2252"/>
      <c r="BE37" s="2252"/>
      <c r="BF37" s="2252"/>
      <c r="BG37" s="2252"/>
      <c r="BH37" s="2252"/>
      <c r="BI37" s="2252"/>
      <c r="BJ37" s="2252" t="s">
        <v>174</v>
      </c>
      <c r="BK37" s="2252"/>
      <c r="BL37" s="2252"/>
      <c r="BM37" s="2252"/>
      <c r="BN37" s="2252"/>
      <c r="BO37" s="2252"/>
      <c r="BP37" s="2252"/>
      <c r="BQ37" s="2252"/>
      <c r="BR37" s="2252" t="s">
        <v>174</v>
      </c>
      <c r="BS37" s="2252"/>
      <c r="BT37" s="2252"/>
      <c r="BU37" s="2252"/>
      <c r="BV37" s="2252"/>
      <c r="BW37" s="2252"/>
      <c r="BX37" s="2252"/>
      <c r="BY37" s="2252"/>
      <c r="BZ37" s="2252" t="s">
        <v>174</v>
      </c>
      <c r="CA37" s="2252"/>
      <c r="CB37" s="2252"/>
      <c r="CC37" s="2252"/>
      <c r="CD37" s="2252"/>
      <c r="CE37" s="2252"/>
      <c r="CF37" s="2252"/>
      <c r="CG37" s="2252"/>
      <c r="CH37" s="2252" t="s">
        <v>174</v>
      </c>
      <c r="CI37" s="2252"/>
      <c r="CJ37" s="2252"/>
      <c r="CK37" s="2252"/>
      <c r="CL37" s="2252"/>
      <c r="CM37" s="2252"/>
      <c r="CN37" s="2252"/>
      <c r="CO37" s="2252"/>
      <c r="CP37" s="2252" t="s">
        <v>174</v>
      </c>
      <c r="CQ37" s="2252"/>
      <c r="CR37" s="2252"/>
      <c r="CS37" s="2252"/>
      <c r="CT37" s="2252"/>
      <c r="CU37" s="2252"/>
      <c r="CV37" s="2252"/>
      <c r="CW37" s="2252"/>
      <c r="CX37" s="2252" t="s">
        <v>174</v>
      </c>
      <c r="CY37" s="2252"/>
      <c r="CZ37" s="2252"/>
      <c r="DA37" s="2252"/>
      <c r="DB37" s="2252"/>
      <c r="DC37" s="2252"/>
      <c r="DD37" s="2252"/>
      <c r="DE37" s="2252"/>
      <c r="DM37" s="1155">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312" t="s">
        <v>337</v>
      </c>
      <c r="AM38" s="2312"/>
      <c r="AN38" s="2312"/>
      <c r="AO38" s="2312"/>
      <c r="AP38" s="2312"/>
      <c r="AQ38" s="2312"/>
      <c r="AR38" s="2312"/>
      <c r="AS38" s="2312"/>
      <c r="AT38" s="2312" t="s">
        <v>337</v>
      </c>
      <c r="AU38" s="2312"/>
      <c r="AV38" s="2312"/>
      <c r="AW38" s="2312"/>
      <c r="AX38" s="2312"/>
      <c r="AY38" s="2312"/>
      <c r="AZ38" s="2312"/>
      <c r="BA38" s="2312"/>
      <c r="BB38" s="2312" t="s">
        <v>337</v>
      </c>
      <c r="BC38" s="2312"/>
      <c r="BD38" s="2312"/>
      <c r="BE38" s="2312"/>
      <c r="BF38" s="2312"/>
      <c r="BG38" s="2312"/>
      <c r="BH38" s="2312"/>
      <c r="BI38" s="2312"/>
      <c r="BJ38" s="2312" t="s">
        <v>337</v>
      </c>
      <c r="BK38" s="2312"/>
      <c r="BL38" s="2312"/>
      <c r="BM38" s="2312"/>
      <c r="BN38" s="2312"/>
      <c r="BO38" s="2312"/>
      <c r="BP38" s="2312"/>
      <c r="BQ38" s="2312"/>
      <c r="BR38" s="2312" t="s">
        <v>337</v>
      </c>
      <c r="BS38" s="2312"/>
      <c r="BT38" s="2312"/>
      <c r="BU38" s="2312"/>
      <c r="BV38" s="2312"/>
      <c r="BW38" s="2312"/>
      <c r="BX38" s="2312"/>
      <c r="BY38" s="2312"/>
      <c r="BZ38" s="2312" t="s">
        <v>337</v>
      </c>
      <c r="CA38" s="2312"/>
      <c r="CB38" s="2312"/>
      <c r="CC38" s="2312"/>
      <c r="CD38" s="2312"/>
      <c r="CE38" s="2312"/>
      <c r="CF38" s="2312"/>
      <c r="CG38" s="2312"/>
      <c r="CH38" s="2312" t="s">
        <v>337</v>
      </c>
      <c r="CI38" s="2312"/>
      <c r="CJ38" s="2312"/>
      <c r="CK38" s="2312"/>
      <c r="CL38" s="2312"/>
      <c r="CM38" s="2312"/>
      <c r="CN38" s="2312"/>
      <c r="CO38" s="2312"/>
      <c r="CP38" s="2312" t="s">
        <v>337</v>
      </c>
      <c r="CQ38" s="2312"/>
      <c r="CR38" s="2312"/>
      <c r="CS38" s="2312"/>
      <c r="CT38" s="2312"/>
      <c r="CU38" s="2312"/>
      <c r="CV38" s="2312"/>
      <c r="CW38" s="2312"/>
      <c r="CX38" s="2312" t="s">
        <v>337</v>
      </c>
      <c r="CY38" s="2312"/>
      <c r="CZ38" s="2312"/>
      <c r="DA38" s="2312"/>
      <c r="DB38" s="2312"/>
      <c r="DC38" s="2312"/>
      <c r="DD38" s="2312"/>
      <c r="DE38" s="2312"/>
      <c r="DF38" s="2127"/>
      <c r="DG38" s="2127"/>
      <c r="DM38" s="1155"/>
    </row>
    <row customHeight="1" ht="14.699999999999998">
      <c r="Q39" s="376"/>
      <c r="R39" s="376"/>
      <c r="S39" s="2273" t="s">
        <v>90</v>
      </c>
      <c r="T39" s="2209" t="s">
        <v>462</v>
      </c>
      <c r="U39" s="301"/>
      <c r="V39" s="2274" t="s">
        <v>463</v>
      </c>
      <c r="W39" s="2275"/>
      <c r="X39" s="2275"/>
      <c r="Y39" s="2275"/>
      <c r="Z39" s="2275"/>
      <c r="AA39" s="2275"/>
      <c r="AB39" s="2276"/>
      <c r="AC39" s="2277" t="s">
        <v>464</v>
      </c>
      <c r="AD39" s="2274" t="s">
        <v>463</v>
      </c>
      <c r="AE39" s="2275"/>
      <c r="AF39" s="2275"/>
      <c r="AG39" s="2275"/>
      <c r="AH39" s="2275"/>
      <c r="AI39" s="2275"/>
      <c r="AJ39" s="2276"/>
      <c r="AK39" s="2277" t="s">
        <v>465</v>
      </c>
      <c r="AL39" s="2399" t="s">
        <v>463</v>
      </c>
      <c r="AM39" s="2400"/>
      <c r="AN39" s="2400"/>
      <c r="AO39" s="2400"/>
      <c r="AP39" s="2400"/>
      <c r="AQ39" s="2400"/>
      <c r="AR39" s="2401"/>
      <c r="AS39" s="2277" t="s">
        <v>464</v>
      </c>
      <c r="AT39" s="2399" t="s">
        <v>463</v>
      </c>
      <c r="AU39" s="2400"/>
      <c r="AV39" s="2400"/>
      <c r="AW39" s="2400"/>
      <c r="AX39" s="2400"/>
      <c r="AY39" s="2400"/>
      <c r="AZ39" s="2401"/>
      <c r="BA39" s="2277" t="s">
        <v>464</v>
      </c>
      <c r="BB39" s="2399" t="s">
        <v>463</v>
      </c>
      <c r="BC39" s="2400"/>
      <c r="BD39" s="2400"/>
      <c r="BE39" s="2400"/>
      <c r="BF39" s="2400"/>
      <c r="BG39" s="2400"/>
      <c r="BH39" s="2401"/>
      <c r="BI39" s="2277" t="s">
        <v>464</v>
      </c>
      <c r="BJ39" s="2399" t="s">
        <v>463</v>
      </c>
      <c r="BK39" s="2400"/>
      <c r="BL39" s="2400"/>
      <c r="BM39" s="2400"/>
      <c r="BN39" s="2400"/>
      <c r="BO39" s="2400"/>
      <c r="BP39" s="2401"/>
      <c r="BQ39" s="2277" t="s">
        <v>464</v>
      </c>
      <c r="BR39" s="2399" t="s">
        <v>463</v>
      </c>
      <c r="BS39" s="2400"/>
      <c r="BT39" s="2400"/>
      <c r="BU39" s="2400"/>
      <c r="BV39" s="2400"/>
      <c r="BW39" s="2400"/>
      <c r="BX39" s="2401"/>
      <c r="BY39" s="2277" t="s">
        <v>464</v>
      </c>
      <c r="BZ39" s="2399" t="s">
        <v>463</v>
      </c>
      <c r="CA39" s="2400"/>
      <c r="CB39" s="2400"/>
      <c r="CC39" s="2400"/>
      <c r="CD39" s="2400"/>
      <c r="CE39" s="2400"/>
      <c r="CF39" s="2401"/>
      <c r="CG39" s="2277" t="s">
        <v>464</v>
      </c>
      <c r="CH39" s="2399" t="s">
        <v>463</v>
      </c>
      <c r="CI39" s="2400"/>
      <c r="CJ39" s="2400"/>
      <c r="CK39" s="2400"/>
      <c r="CL39" s="2400"/>
      <c r="CM39" s="2400"/>
      <c r="CN39" s="2401"/>
      <c r="CO39" s="2277" t="s">
        <v>464</v>
      </c>
      <c r="CP39" s="2399" t="s">
        <v>463</v>
      </c>
      <c r="CQ39" s="2400"/>
      <c r="CR39" s="2400"/>
      <c r="CS39" s="2400"/>
      <c r="CT39" s="2400"/>
      <c r="CU39" s="2400"/>
      <c r="CV39" s="2401"/>
      <c r="CW39" s="2277" t="s">
        <v>464</v>
      </c>
      <c r="CX39" s="2399" t="s">
        <v>463</v>
      </c>
      <c r="CY39" s="2400"/>
      <c r="CZ39" s="2400"/>
      <c r="DA39" s="2400"/>
      <c r="DB39" s="2400"/>
      <c r="DC39" s="2400"/>
      <c r="DD39" s="2401"/>
      <c r="DE39" s="2277" t="s">
        <v>464</v>
      </c>
      <c r="DF39" s="2280" t="s">
        <v>466</v>
      </c>
      <c r="DG39" s="2127"/>
      <c r="DM39" s="1155">
        <v>14</v>
      </c>
    </row>
    <row customHeight="1" ht="35.699999999999996">
      <c r="Q40" s="376"/>
      <c r="R40" s="376"/>
      <c r="S40" s="2273"/>
      <c r="T40" s="2209"/>
      <c r="U40" s="1031"/>
      <c r="V40" s="2260" t="s">
        <v>467</v>
      </c>
      <c r="W40" s="2283"/>
      <c r="X40" s="2262" t="s">
        <v>469</v>
      </c>
      <c r="Y40" s="2263"/>
      <c r="Z40" s="2262" t="s">
        <v>470</v>
      </c>
      <c r="AA40" s="2269"/>
      <c r="AB40" s="2263"/>
      <c r="AC40" s="2278"/>
      <c r="AD40" s="2260" t="s">
        <v>487</v>
      </c>
      <c r="AE40" s="2283"/>
      <c r="AF40" s="2262" t="s">
        <v>469</v>
      </c>
      <c r="AG40" s="2263"/>
      <c r="AH40" s="2262" t="s">
        <v>470</v>
      </c>
      <c r="AI40" s="2269"/>
      <c r="AJ40" s="2263"/>
      <c r="AK40" s="2278"/>
      <c r="AL40" s="2260" t="s">
        <v>467</v>
      </c>
      <c r="AM40" s="2610"/>
      <c r="AN40" s="2262" t="s">
        <v>469</v>
      </c>
      <c r="AO40" s="2263"/>
      <c r="AP40" s="2262" t="s">
        <v>470</v>
      </c>
      <c r="AQ40" s="2269"/>
      <c r="AR40" s="2263"/>
      <c r="AS40" s="2278"/>
      <c r="AT40" s="2260" t="s">
        <v>467</v>
      </c>
      <c r="AU40" s="2610"/>
      <c r="AV40" s="2262" t="s">
        <v>469</v>
      </c>
      <c r="AW40" s="2263"/>
      <c r="AX40" s="2262" t="s">
        <v>470</v>
      </c>
      <c r="AY40" s="2269"/>
      <c r="AZ40" s="2263"/>
      <c r="BA40" s="2278"/>
      <c r="BB40" s="2260" t="s">
        <v>467</v>
      </c>
      <c r="BC40" s="2610"/>
      <c r="BD40" s="2262" t="s">
        <v>469</v>
      </c>
      <c r="BE40" s="2263"/>
      <c r="BF40" s="2262" t="s">
        <v>470</v>
      </c>
      <c r="BG40" s="2269"/>
      <c r="BH40" s="2263"/>
      <c r="BI40" s="2278"/>
      <c r="BJ40" s="2260" t="s">
        <v>467</v>
      </c>
      <c r="BK40" s="2610"/>
      <c r="BL40" s="2262" t="s">
        <v>469</v>
      </c>
      <c r="BM40" s="2263"/>
      <c r="BN40" s="2262" t="s">
        <v>470</v>
      </c>
      <c r="BO40" s="2269"/>
      <c r="BP40" s="2263"/>
      <c r="BQ40" s="2278"/>
      <c r="BR40" s="2260" t="s">
        <v>467</v>
      </c>
      <c r="BS40" s="2610"/>
      <c r="BT40" s="2262" t="s">
        <v>469</v>
      </c>
      <c r="BU40" s="2263"/>
      <c r="BV40" s="2262" t="s">
        <v>470</v>
      </c>
      <c r="BW40" s="2269"/>
      <c r="BX40" s="2263"/>
      <c r="BY40" s="2278"/>
      <c r="BZ40" s="2260" t="s">
        <v>467</v>
      </c>
      <c r="CA40" s="2610"/>
      <c r="CB40" s="2262" t="s">
        <v>469</v>
      </c>
      <c r="CC40" s="2263"/>
      <c r="CD40" s="2262" t="s">
        <v>470</v>
      </c>
      <c r="CE40" s="2269"/>
      <c r="CF40" s="2263"/>
      <c r="CG40" s="2278"/>
      <c r="CH40" s="2260" t="s">
        <v>467</v>
      </c>
      <c r="CI40" s="2610"/>
      <c r="CJ40" s="2262" t="s">
        <v>469</v>
      </c>
      <c r="CK40" s="2263"/>
      <c r="CL40" s="2262" t="s">
        <v>470</v>
      </c>
      <c r="CM40" s="2269"/>
      <c r="CN40" s="2263"/>
      <c r="CO40" s="2278"/>
      <c r="CP40" s="2260" t="s">
        <v>467</v>
      </c>
      <c r="CQ40" s="2610"/>
      <c r="CR40" s="2262" t="s">
        <v>469</v>
      </c>
      <c r="CS40" s="2263"/>
      <c r="CT40" s="2262" t="s">
        <v>470</v>
      </c>
      <c r="CU40" s="2269"/>
      <c r="CV40" s="2263"/>
      <c r="CW40" s="2278"/>
      <c r="CX40" s="2260" t="s">
        <v>467</v>
      </c>
      <c r="CY40" s="2610"/>
      <c r="CZ40" s="2262" t="s">
        <v>469</v>
      </c>
      <c r="DA40" s="2263"/>
      <c r="DB40" s="2262" t="s">
        <v>470</v>
      </c>
      <c r="DC40" s="2269"/>
      <c r="DD40" s="2263"/>
      <c r="DE40" s="2278"/>
      <c r="DF40" s="2281"/>
      <c r="DG40" s="2127"/>
      <c r="DM40" s="1155">
        <v>34</v>
      </c>
    </row>
    <row customHeight="1" ht="35.699999999999996">
      <c r="A41" s="1370"/>
      <c r="B41" s="1370" t="s">
        <v>138</v>
      </c>
      <c r="C41" s="1370" t="s">
        <v>139</v>
      </c>
      <c r="D41" s="1370" t="s">
        <v>140</v>
      </c>
      <c r="E41" s="1364" t="s">
        <v>471</v>
      </c>
      <c r="F41" s="1364" t="s">
        <v>472</v>
      </c>
      <c r="G41" s="1364" t="s">
        <v>473</v>
      </c>
      <c r="H41" s="1364" t="s">
        <v>474</v>
      </c>
      <c r="I41" s="1364" t="s">
        <v>475</v>
      </c>
      <c r="J41" s="1364" t="s">
        <v>476</v>
      </c>
      <c r="K41" s="1364" t="s">
        <v>477</v>
      </c>
      <c r="L41" s="1364" t="s">
        <v>452</v>
      </c>
      <c r="Q41" s="376"/>
      <c r="R41" s="376"/>
      <c r="S41" s="2273"/>
      <c r="T41" s="2209"/>
      <c r="U41" s="302"/>
      <c r="V41" s="2261"/>
      <c r="W41" s="2284"/>
      <c r="X41" s="1222" t="s">
        <v>478</v>
      </c>
      <c r="Y41" s="1222" t="s">
        <v>479</v>
      </c>
      <c r="Z41" s="1338" t="s">
        <v>480</v>
      </c>
      <c r="AA41" s="2270" t="s">
        <v>481</v>
      </c>
      <c r="AB41" s="2271"/>
      <c r="AC41" s="2279"/>
      <c r="AD41" s="2261"/>
      <c r="AE41" s="2284"/>
      <c r="AF41" s="1222" t="s">
        <v>478</v>
      </c>
      <c r="AG41" s="1222" t="s">
        <v>479</v>
      </c>
      <c r="AH41" s="1338" t="s">
        <v>480</v>
      </c>
      <c r="AI41" s="2270" t="s">
        <v>481</v>
      </c>
      <c r="AJ41" s="2271"/>
      <c r="AK41" s="2279"/>
      <c r="AL41" s="2261"/>
      <c r="AM41" s="2284"/>
      <c r="AN41" s="2577" t="s">
        <v>478</v>
      </c>
      <c r="AO41" s="2577" t="s">
        <v>479</v>
      </c>
      <c r="AP41" s="2577" t="s">
        <v>480</v>
      </c>
      <c r="AQ41" s="2270" t="s">
        <v>481</v>
      </c>
      <c r="AR41" s="2271"/>
      <c r="AS41" s="2279"/>
      <c r="AT41" s="2261"/>
      <c r="AU41" s="2284"/>
      <c r="AV41" s="2577" t="s">
        <v>478</v>
      </c>
      <c r="AW41" s="2577" t="s">
        <v>479</v>
      </c>
      <c r="AX41" s="2577" t="s">
        <v>480</v>
      </c>
      <c r="AY41" s="2270" t="s">
        <v>481</v>
      </c>
      <c r="AZ41" s="2271"/>
      <c r="BA41" s="2279"/>
      <c r="BB41" s="2261"/>
      <c r="BC41" s="2284"/>
      <c r="BD41" s="2577" t="s">
        <v>478</v>
      </c>
      <c r="BE41" s="2577" t="s">
        <v>479</v>
      </c>
      <c r="BF41" s="2577" t="s">
        <v>480</v>
      </c>
      <c r="BG41" s="2270" t="s">
        <v>481</v>
      </c>
      <c r="BH41" s="2271"/>
      <c r="BI41" s="2279"/>
      <c r="BJ41" s="2261"/>
      <c r="BK41" s="2284"/>
      <c r="BL41" s="2577" t="s">
        <v>478</v>
      </c>
      <c r="BM41" s="2577" t="s">
        <v>479</v>
      </c>
      <c r="BN41" s="2577" t="s">
        <v>480</v>
      </c>
      <c r="BO41" s="2270" t="s">
        <v>481</v>
      </c>
      <c r="BP41" s="2271"/>
      <c r="BQ41" s="2279"/>
      <c r="BR41" s="2261"/>
      <c r="BS41" s="2284"/>
      <c r="BT41" s="2577" t="s">
        <v>478</v>
      </c>
      <c r="BU41" s="2577" t="s">
        <v>479</v>
      </c>
      <c r="BV41" s="2577" t="s">
        <v>480</v>
      </c>
      <c r="BW41" s="2270" t="s">
        <v>481</v>
      </c>
      <c r="BX41" s="2271"/>
      <c r="BY41" s="2279"/>
      <c r="BZ41" s="2261"/>
      <c r="CA41" s="2284"/>
      <c r="CB41" s="2577" t="s">
        <v>478</v>
      </c>
      <c r="CC41" s="2577" t="s">
        <v>479</v>
      </c>
      <c r="CD41" s="2577" t="s">
        <v>480</v>
      </c>
      <c r="CE41" s="2270" t="s">
        <v>481</v>
      </c>
      <c r="CF41" s="2271"/>
      <c r="CG41" s="2279"/>
      <c r="CH41" s="2261"/>
      <c r="CI41" s="2284"/>
      <c r="CJ41" s="2577" t="s">
        <v>478</v>
      </c>
      <c r="CK41" s="2577" t="s">
        <v>479</v>
      </c>
      <c r="CL41" s="2577" t="s">
        <v>480</v>
      </c>
      <c r="CM41" s="2270" t="s">
        <v>481</v>
      </c>
      <c r="CN41" s="2271"/>
      <c r="CO41" s="2279"/>
      <c r="CP41" s="2261"/>
      <c r="CQ41" s="2284"/>
      <c r="CR41" s="2577" t="s">
        <v>478</v>
      </c>
      <c r="CS41" s="2577" t="s">
        <v>479</v>
      </c>
      <c r="CT41" s="2577" t="s">
        <v>480</v>
      </c>
      <c r="CU41" s="2270" t="s">
        <v>481</v>
      </c>
      <c r="CV41" s="2271"/>
      <c r="CW41" s="2279"/>
      <c r="CX41" s="2261"/>
      <c r="CY41" s="2284"/>
      <c r="CZ41" s="2577" t="s">
        <v>478</v>
      </c>
      <c r="DA41" s="2577" t="s">
        <v>479</v>
      </c>
      <c r="DB41" s="2577" t="s">
        <v>480</v>
      </c>
      <c r="DC41" s="2270" t="s">
        <v>481</v>
      </c>
      <c r="DD41" s="2271"/>
      <c r="DE41" s="2279"/>
      <c r="DF41" s="2282"/>
      <c r="DG41" s="2127"/>
      <c r="DM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2272">
        <f>OFFSET(AT42,0,-1)+1</f>
        <v>6</v>
      </c>
      <c r="AU42" s="2272"/>
      <c r="AV42" s="2272">
        <f>OFFSET(AV42,0,-1)+1</f>
        <v>1</v>
      </c>
      <c r="AW42" s="2272">
        <f>OFFSET(AW42,0,-1)+1</f>
        <v>2</v>
      </c>
      <c r="AX42" s="2272">
        <f>OFFSET(AX42,0,-1)+1</f>
        <v>3</v>
      </c>
      <c r="AY42" s="2272">
        <f>OFFSET(AY42,0,-1)+1</f>
        <v>4</v>
      </c>
      <c r="AZ42" s="2272"/>
      <c r="BA42" s="2272">
        <f>OFFSET(BA42,0,-2)+1</f>
        <v>5</v>
      </c>
      <c r="BB42" s="2272">
        <f>OFFSET(BB42,0,-1)+1</f>
        <v>6</v>
      </c>
      <c r="BC42" s="2272"/>
      <c r="BD42" s="2272">
        <f>OFFSET(BD42,0,-1)+1</f>
        <v>1</v>
      </c>
      <c r="BE42" s="2272">
        <f>OFFSET(BE42,0,-1)+1</f>
        <v>2</v>
      </c>
      <c r="BF42" s="2272">
        <f>OFFSET(BF42,0,-1)+1</f>
        <v>3</v>
      </c>
      <c r="BG42" s="2272">
        <f>OFFSET(BG42,0,-1)+1</f>
        <v>4</v>
      </c>
      <c r="BH42" s="2272"/>
      <c r="BI42" s="2272">
        <f>OFFSET(BI42,0,-2)+1</f>
        <v>5</v>
      </c>
      <c r="BJ42" s="2272">
        <f>OFFSET(BJ42,0,-1)+1</f>
        <v>6</v>
      </c>
      <c r="BK42" s="2272"/>
      <c r="BL42" s="2272">
        <f>OFFSET(BL42,0,-1)+1</f>
        <v>1</v>
      </c>
      <c r="BM42" s="2272">
        <f>OFFSET(BM42,0,-1)+1</f>
        <v>2</v>
      </c>
      <c r="BN42" s="2272">
        <f>OFFSET(BN42,0,-1)+1</f>
        <v>3</v>
      </c>
      <c r="BO42" s="2272">
        <f>OFFSET(BO42,0,-1)+1</f>
        <v>4</v>
      </c>
      <c r="BP42" s="2272"/>
      <c r="BQ42" s="2272">
        <f>OFFSET(BQ42,0,-2)+1</f>
        <v>5</v>
      </c>
      <c r="BR42" s="2272">
        <f>OFFSET(BR42,0,-1)+1</f>
        <v>6</v>
      </c>
      <c r="BS42" s="2272"/>
      <c r="BT42" s="2272">
        <f>OFFSET(BT42,0,-1)+1</f>
        <v>1</v>
      </c>
      <c r="BU42" s="2272">
        <f>OFFSET(BU42,0,-1)+1</f>
        <v>2</v>
      </c>
      <c r="BV42" s="2272">
        <f>OFFSET(BV42,0,-1)+1</f>
        <v>3</v>
      </c>
      <c r="BW42" s="2272">
        <f>OFFSET(BW42,0,-1)+1</f>
        <v>4</v>
      </c>
      <c r="BX42" s="2272"/>
      <c r="BY42" s="2272">
        <f>OFFSET(BY42,0,-2)+1</f>
        <v>5</v>
      </c>
      <c r="BZ42" s="2272">
        <f>OFFSET(BZ42,0,-1)+1</f>
        <v>6</v>
      </c>
      <c r="CA42" s="2272"/>
      <c r="CB42" s="2272">
        <f>OFFSET(CB42,0,-1)+1</f>
        <v>1</v>
      </c>
      <c r="CC42" s="2272">
        <f>OFFSET(CC42,0,-1)+1</f>
        <v>2</v>
      </c>
      <c r="CD42" s="2272">
        <f>OFFSET(CD42,0,-1)+1</f>
        <v>3</v>
      </c>
      <c r="CE42" s="2272">
        <f>OFFSET(CE42,0,-1)+1</f>
        <v>4</v>
      </c>
      <c r="CF42" s="2272"/>
      <c r="CG42" s="2272">
        <f>OFFSET(CG42,0,-2)+1</f>
        <v>5</v>
      </c>
      <c r="CH42" s="2272">
        <f>OFFSET(CH42,0,-1)+1</f>
        <v>6</v>
      </c>
      <c r="CI42" s="2272"/>
      <c r="CJ42" s="2272">
        <f>OFFSET(CJ42,0,-1)+1</f>
        <v>1</v>
      </c>
      <c r="CK42" s="2272">
        <f>OFFSET(CK42,0,-1)+1</f>
        <v>2</v>
      </c>
      <c r="CL42" s="2272">
        <f>OFFSET(CL42,0,-1)+1</f>
        <v>3</v>
      </c>
      <c r="CM42" s="2272">
        <f>OFFSET(CM42,0,-1)+1</f>
        <v>4</v>
      </c>
      <c r="CN42" s="2272"/>
      <c r="CO42" s="2272">
        <f>OFFSET(CO42,0,-2)+1</f>
        <v>5</v>
      </c>
      <c r="CP42" s="2272">
        <f>OFFSET(CP42,0,-1)+1</f>
        <v>6</v>
      </c>
      <c r="CQ42" s="2272"/>
      <c r="CR42" s="2272">
        <f>OFFSET(CR42,0,-1)+1</f>
        <v>1</v>
      </c>
      <c r="CS42" s="2272">
        <f>OFFSET(CS42,0,-1)+1</f>
        <v>2</v>
      </c>
      <c r="CT42" s="2272">
        <f>OFFSET(CT42,0,-1)+1</f>
        <v>3</v>
      </c>
      <c r="CU42" s="2272">
        <f>OFFSET(CU42,0,-1)+1</f>
        <v>4</v>
      </c>
      <c r="CV42" s="2272"/>
      <c r="CW42" s="2272">
        <f>OFFSET(CW42,0,-2)+1</f>
        <v>5</v>
      </c>
      <c r="CX42" s="2272">
        <f>OFFSET(CX42,0,-1)+1</f>
        <v>6</v>
      </c>
      <c r="CY42" s="2272"/>
      <c r="CZ42" s="2272">
        <f>OFFSET(CZ42,0,-1)+1</f>
        <v>1</v>
      </c>
      <c r="DA42" s="2272">
        <f>OFFSET(DA42,0,-1)+1</f>
        <v>2</v>
      </c>
      <c r="DB42" s="2272">
        <f>OFFSET(DB42,0,-1)+1</f>
        <v>3</v>
      </c>
      <c r="DC42" s="2272">
        <f>OFFSET(DC42,0,-1)+1</f>
        <v>4</v>
      </c>
      <c r="DD42" s="2272"/>
      <c r="DE42" s="2272">
        <f>OFFSET(DE42,0,-2)+1</f>
        <v>5</v>
      </c>
      <c r="DF42" s="1245">
        <f>OFFSET(DF42,0,-1)</f>
        <v>5</v>
      </c>
      <c r="DG42" s="1335">
        <f>OFFSET(DG42,0,-1)+1</f>
        <v>6</v>
      </c>
      <c r="DH42" s="511"/>
      <c r="DI42" s="511"/>
      <c r="DJ42" s="511"/>
      <c r="DK42" s="511"/>
      <c r="DL42" s="511"/>
      <c r="DM42" s="496">
        <v>0</v>
      </c>
    </row>
    <row customHeight="1" ht="22.049999999999997">
      <c r="A43" s="1363" t="s">
        <v>195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126</v>
      </c>
      <c r="U43" s="300"/>
      <c r="V43" s="2242"/>
      <c r="W43" s="2243"/>
      <c r="X43" s="2243"/>
      <c r="Y43" s="2243"/>
      <c r="Z43" s="2243"/>
      <c r="AA43" s="2243"/>
      <c r="AB43" s="2243"/>
      <c r="AC43" s="2244"/>
      <c r="AD43" s="2242" t="str">
        <f>INDEX(PT_DIFFERENTIATION_NTAR,MATCH(A43,PT_DIFFERENTIATION_NTAR_ID,0))</f>
        <v>Тарифы на теплоноситель, поставляемый потребителям</v>
      </c>
      <c r="AE43" s="2243"/>
      <c r="AF43" s="2243"/>
      <c r="AG43" s="2243"/>
      <c r="AH43" s="2243"/>
      <c r="AI43" s="2243"/>
      <c r="AJ43" s="2243"/>
      <c r="AK43" s="2243"/>
      <c r="AL43" s="2242"/>
      <c r="AM43" s="2243"/>
      <c r="AN43" s="2243"/>
      <c r="AO43" s="2243"/>
      <c r="AP43" s="2243"/>
      <c r="AQ43" s="2243"/>
      <c r="AR43" s="2243"/>
      <c r="AS43" s="2244"/>
      <c r="AT43" s="2242"/>
      <c r="AU43" s="2243"/>
      <c r="AV43" s="2243"/>
      <c r="AW43" s="2243"/>
      <c r="AX43" s="2243"/>
      <c r="AY43" s="2243"/>
      <c r="AZ43" s="2243"/>
      <c r="BA43" s="2244"/>
      <c r="BB43" s="2242"/>
      <c r="BC43" s="2243"/>
      <c r="BD43" s="2243"/>
      <c r="BE43" s="2243"/>
      <c r="BF43" s="2243"/>
      <c r="BG43" s="2243"/>
      <c r="BH43" s="2243"/>
      <c r="BI43" s="2244"/>
      <c r="BJ43" s="2242"/>
      <c r="BK43" s="2243"/>
      <c r="BL43" s="2243"/>
      <c r="BM43" s="2243"/>
      <c r="BN43" s="2243"/>
      <c r="BO43" s="2243"/>
      <c r="BP43" s="2243"/>
      <c r="BQ43" s="2244"/>
      <c r="BR43" s="2242"/>
      <c r="BS43" s="2243"/>
      <c r="BT43" s="2243"/>
      <c r="BU43" s="2243"/>
      <c r="BV43" s="2243"/>
      <c r="BW43" s="2243"/>
      <c r="BX43" s="2243"/>
      <c r="BY43" s="2244"/>
      <c r="BZ43" s="2242"/>
      <c r="CA43" s="2243"/>
      <c r="CB43" s="2243"/>
      <c r="CC43" s="2243"/>
      <c r="CD43" s="2243"/>
      <c r="CE43" s="2243"/>
      <c r="CF43" s="2243"/>
      <c r="CG43" s="2244"/>
      <c r="CH43" s="2242"/>
      <c r="CI43" s="2243"/>
      <c r="CJ43" s="2243"/>
      <c r="CK43" s="2243"/>
      <c r="CL43" s="2243"/>
      <c r="CM43" s="2243"/>
      <c r="CN43" s="2243"/>
      <c r="CO43" s="2244"/>
      <c r="CP43" s="2242"/>
      <c r="CQ43" s="2243"/>
      <c r="CR43" s="2243"/>
      <c r="CS43" s="2243"/>
      <c r="CT43" s="2243"/>
      <c r="CU43" s="2243"/>
      <c r="CV43" s="2243"/>
      <c r="CW43" s="2244"/>
      <c r="CX43" s="2242"/>
      <c r="CY43" s="2243"/>
      <c r="CZ43" s="2243"/>
      <c r="DA43" s="2243"/>
      <c r="DB43" s="2243"/>
      <c r="DC43" s="2243"/>
      <c r="DD43" s="2243"/>
      <c r="DE43" s="2244"/>
      <c r="DF43" s="2244"/>
      <c r="DG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I43" s="500"/>
      <c r="DJ43" s="500" t="str">
        <f>IF(T43="","",T43)</f>
        <v>Наименование тарифа</v>
      </c>
      <c r="DK43" s="500"/>
      <c r="DL43" s="500"/>
      <c r="DM43" s="1155">
        <v>21</v>
      </c>
    </row>
    <row customHeight="1" ht="22.049999999999997">
      <c r="A44" s="1363" t="s">
        <v>195</v>
      </c>
      <c r="B44" s="1363" t="s">
        <v>196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434</v>
      </c>
      <c r="U44" s="300"/>
      <c r="V44" s="2242"/>
      <c r="W44" s="2243"/>
      <c r="X44" s="2243"/>
      <c r="Y44" s="2243"/>
      <c r="Z44" s="2243"/>
      <c r="AA44" s="2243"/>
      <c r="AB44" s="2243"/>
      <c r="AC44" s="2244"/>
      <c r="AD44" s="2242" t="str">
        <f>INDEX(PT_DIFFERENTIATION_TER,MATCH(B44,PT_DIFFERENTIATION_TER_ID,0))</f>
        <v>Территория 1</v>
      </c>
      <c r="AE44" s="2243"/>
      <c r="AF44" s="2243"/>
      <c r="AG44" s="2243"/>
      <c r="AH44" s="2243"/>
      <c r="AI44" s="2243"/>
      <c r="AJ44" s="2243"/>
      <c r="AK44" s="2243"/>
      <c r="AL44" s="2242"/>
      <c r="AM44" s="2243"/>
      <c r="AN44" s="2243"/>
      <c r="AO44" s="2243"/>
      <c r="AP44" s="2243"/>
      <c r="AQ44" s="2243"/>
      <c r="AR44" s="2243"/>
      <c r="AS44" s="2244"/>
      <c r="AT44" s="2242"/>
      <c r="AU44" s="2243"/>
      <c r="AV44" s="2243"/>
      <c r="AW44" s="2243"/>
      <c r="AX44" s="2243"/>
      <c r="AY44" s="2243"/>
      <c r="AZ44" s="2243"/>
      <c r="BA44" s="2244"/>
      <c r="BB44" s="2242"/>
      <c r="BC44" s="2243"/>
      <c r="BD44" s="2243"/>
      <c r="BE44" s="2243"/>
      <c r="BF44" s="2243"/>
      <c r="BG44" s="2243"/>
      <c r="BH44" s="2243"/>
      <c r="BI44" s="2244"/>
      <c r="BJ44" s="2242"/>
      <c r="BK44" s="2243"/>
      <c r="BL44" s="2243"/>
      <c r="BM44" s="2243"/>
      <c r="BN44" s="2243"/>
      <c r="BO44" s="2243"/>
      <c r="BP44" s="2243"/>
      <c r="BQ44" s="2244"/>
      <c r="BR44" s="2242"/>
      <c r="BS44" s="2243"/>
      <c r="BT44" s="2243"/>
      <c r="BU44" s="2243"/>
      <c r="BV44" s="2243"/>
      <c r="BW44" s="2243"/>
      <c r="BX44" s="2243"/>
      <c r="BY44" s="2244"/>
      <c r="BZ44" s="2242"/>
      <c r="CA44" s="2243"/>
      <c r="CB44" s="2243"/>
      <c r="CC44" s="2243"/>
      <c r="CD44" s="2243"/>
      <c r="CE44" s="2243"/>
      <c r="CF44" s="2243"/>
      <c r="CG44" s="2244"/>
      <c r="CH44" s="2242"/>
      <c r="CI44" s="2243"/>
      <c r="CJ44" s="2243"/>
      <c r="CK44" s="2243"/>
      <c r="CL44" s="2243"/>
      <c r="CM44" s="2243"/>
      <c r="CN44" s="2243"/>
      <c r="CO44" s="2244"/>
      <c r="CP44" s="2242"/>
      <c r="CQ44" s="2243"/>
      <c r="CR44" s="2243"/>
      <c r="CS44" s="2243"/>
      <c r="CT44" s="2243"/>
      <c r="CU44" s="2243"/>
      <c r="CV44" s="2243"/>
      <c r="CW44" s="2244"/>
      <c r="CX44" s="2242"/>
      <c r="CY44" s="2243"/>
      <c r="CZ44" s="2243"/>
      <c r="DA44" s="2243"/>
      <c r="DB44" s="2243"/>
      <c r="DC44" s="2243"/>
      <c r="DD44" s="2243"/>
      <c r="DE44" s="2244"/>
      <c r="DF44" s="2244"/>
      <c r="DG44" s="1258" t="s">
        <v>435</v>
      </c>
      <c r="DI44" s="500"/>
      <c r="DJ44" s="500" t="str">
        <f>IF(T44="","",T44)</f>
        <v>Территория действия тарифа</v>
      </c>
      <c r="DK44" s="500"/>
      <c r="DL44" s="500"/>
      <c r="DM44" s="1155">
        <v>21</v>
      </c>
    </row>
    <row customHeight="1" ht="24">
      <c r="A45" s="1363" t="s">
        <v>195</v>
      </c>
      <c r="B45" s="1363" t="s">
        <v>196</v>
      </c>
      <c r="C45" s="1363" t="s">
        <v>197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436</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2"/>
      <c r="AU45" s="2243"/>
      <c r="AV45" s="2243"/>
      <c r="AW45" s="2243"/>
      <c r="AX45" s="2243"/>
      <c r="AY45" s="2243"/>
      <c r="AZ45" s="2243"/>
      <c r="BA45" s="2244"/>
      <c r="BB45" s="2242"/>
      <c r="BC45" s="2243"/>
      <c r="BD45" s="2243"/>
      <c r="BE45" s="2243"/>
      <c r="BF45" s="2243"/>
      <c r="BG45" s="2243"/>
      <c r="BH45" s="2243"/>
      <c r="BI45" s="2244"/>
      <c r="BJ45" s="2242"/>
      <c r="BK45" s="2243"/>
      <c r="BL45" s="2243"/>
      <c r="BM45" s="2243"/>
      <c r="BN45" s="2243"/>
      <c r="BO45" s="2243"/>
      <c r="BP45" s="2243"/>
      <c r="BQ45" s="2244"/>
      <c r="BR45" s="2242"/>
      <c r="BS45" s="2243"/>
      <c r="BT45" s="2243"/>
      <c r="BU45" s="2243"/>
      <c r="BV45" s="2243"/>
      <c r="BW45" s="2243"/>
      <c r="BX45" s="2243"/>
      <c r="BY45" s="2244"/>
      <c r="BZ45" s="2242"/>
      <c r="CA45" s="2243"/>
      <c r="CB45" s="2243"/>
      <c r="CC45" s="2243"/>
      <c r="CD45" s="2243"/>
      <c r="CE45" s="2243"/>
      <c r="CF45" s="2243"/>
      <c r="CG45" s="2244"/>
      <c r="CH45" s="2242"/>
      <c r="CI45" s="2243"/>
      <c r="CJ45" s="2243"/>
      <c r="CK45" s="2243"/>
      <c r="CL45" s="2243"/>
      <c r="CM45" s="2243"/>
      <c r="CN45" s="2243"/>
      <c r="CO45" s="2244"/>
      <c r="CP45" s="2242"/>
      <c r="CQ45" s="2243"/>
      <c r="CR45" s="2243"/>
      <c r="CS45" s="2243"/>
      <c r="CT45" s="2243"/>
      <c r="CU45" s="2243"/>
      <c r="CV45" s="2243"/>
      <c r="CW45" s="2244"/>
      <c r="CX45" s="2242"/>
      <c r="CY45" s="2243"/>
      <c r="CZ45" s="2243"/>
      <c r="DA45" s="2243"/>
      <c r="DB45" s="2243"/>
      <c r="DC45" s="2243"/>
      <c r="DD45" s="2243"/>
      <c r="DE45" s="2244"/>
      <c r="DF45" s="2244"/>
      <c r="DG45" s="1258" t="s">
        <v>437</v>
      </c>
      <c r="DI45" s="500"/>
      <c r="DJ45" s="500" t="str">
        <f>IF(T45="","",T45)</f>
        <v>Наименование системы теплоснабжения </v>
      </c>
      <c r="DK45" s="500"/>
      <c r="DL45" s="500"/>
      <c r="DM45" s="1155">
        <v>23</v>
      </c>
    </row>
    <row customHeight="1" ht="22.049999999999997">
      <c r="A46" s="1363" t="s">
        <v>195</v>
      </c>
      <c r="B46" s="1363" t="s">
        <v>196</v>
      </c>
      <c r="C46" s="1363" t="s">
        <v>197</v>
      </c>
      <c r="D46" s="1363" t="s">
        <v>198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438</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2"/>
      <c r="AU46" s="2243"/>
      <c r="AV46" s="2243"/>
      <c r="AW46" s="2243"/>
      <c r="AX46" s="2243"/>
      <c r="AY46" s="2243"/>
      <c r="AZ46" s="2243"/>
      <c r="BA46" s="2244"/>
      <c r="BB46" s="2242"/>
      <c r="BC46" s="2243"/>
      <c r="BD46" s="2243"/>
      <c r="BE46" s="2243"/>
      <c r="BF46" s="2243"/>
      <c r="BG46" s="2243"/>
      <c r="BH46" s="2243"/>
      <c r="BI46" s="2244"/>
      <c r="BJ46" s="2242"/>
      <c r="BK46" s="2243"/>
      <c r="BL46" s="2243"/>
      <c r="BM46" s="2243"/>
      <c r="BN46" s="2243"/>
      <c r="BO46" s="2243"/>
      <c r="BP46" s="2243"/>
      <c r="BQ46" s="2244"/>
      <c r="BR46" s="2242"/>
      <c r="BS46" s="2243"/>
      <c r="BT46" s="2243"/>
      <c r="BU46" s="2243"/>
      <c r="BV46" s="2243"/>
      <c r="BW46" s="2243"/>
      <c r="BX46" s="2243"/>
      <c r="BY46" s="2244"/>
      <c r="BZ46" s="2242"/>
      <c r="CA46" s="2243"/>
      <c r="CB46" s="2243"/>
      <c r="CC46" s="2243"/>
      <c r="CD46" s="2243"/>
      <c r="CE46" s="2243"/>
      <c r="CF46" s="2243"/>
      <c r="CG46" s="2244"/>
      <c r="CH46" s="2242"/>
      <c r="CI46" s="2243"/>
      <c r="CJ46" s="2243"/>
      <c r="CK46" s="2243"/>
      <c r="CL46" s="2243"/>
      <c r="CM46" s="2243"/>
      <c r="CN46" s="2243"/>
      <c r="CO46" s="2244"/>
      <c r="CP46" s="2242"/>
      <c r="CQ46" s="2243"/>
      <c r="CR46" s="2243"/>
      <c r="CS46" s="2243"/>
      <c r="CT46" s="2243"/>
      <c r="CU46" s="2243"/>
      <c r="CV46" s="2243"/>
      <c r="CW46" s="2244"/>
      <c r="CX46" s="2242"/>
      <c r="CY46" s="2243"/>
      <c r="CZ46" s="2243"/>
      <c r="DA46" s="2243"/>
      <c r="DB46" s="2243"/>
      <c r="DC46" s="2243"/>
      <c r="DD46" s="2243"/>
      <c r="DE46" s="2244"/>
      <c r="DF46" s="2244"/>
      <c r="DG46" s="1258" t="s">
        <v>439</v>
      </c>
      <c r="DI46" s="500"/>
      <c r="DJ46" s="500" t="str">
        <f>IF(T46="","",T46)</f>
        <v>Источник тепловой энергии  </v>
      </c>
      <c r="DK46" s="500"/>
      <c r="DL46" s="500"/>
      <c r="DM46" s="1155">
        <v>21</v>
      </c>
    </row>
    <row s="1642" customFormat="1" customHeight="1" ht="0">
      <c r="A47" s="1343" t="s">
        <v>195</v>
      </c>
      <c r="B47" s="1343" t="s">
        <v>196</v>
      </c>
      <c r="C47" s="1343" t="s">
        <v>197</v>
      </c>
      <c r="D47" s="1343" t="s">
        <v>198</v>
      </c>
      <c r="E47" s="2259"/>
      <c r="F47" s="2259"/>
      <c r="G47" s="2259"/>
      <c r="H47" s="2259"/>
      <c r="I47" s="2256" t="str">
        <f>S46&amp;".1"</f>
        <v>1.1.1.1.1</v>
      </c>
      <c r="J47" s="1343"/>
      <c r="K47" s="1343"/>
      <c r="L47" s="1346" t="s">
        <v>440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6"/>
      <c r="AM47" s="2297"/>
      <c r="AN47" s="2297"/>
      <c r="AO47" s="2297"/>
      <c r="AP47" s="2297"/>
      <c r="AQ47" s="2297"/>
      <c r="AR47" s="2297"/>
      <c r="AS47" s="2298"/>
      <c r="AT47" s="2296"/>
      <c r="AU47" s="2297"/>
      <c r="AV47" s="2297"/>
      <c r="AW47" s="2297"/>
      <c r="AX47" s="2297"/>
      <c r="AY47" s="2297"/>
      <c r="AZ47" s="2297"/>
      <c r="BA47" s="2298"/>
      <c r="BB47" s="2296"/>
      <c r="BC47" s="2297"/>
      <c r="BD47" s="2297"/>
      <c r="BE47" s="2297"/>
      <c r="BF47" s="2297"/>
      <c r="BG47" s="2297"/>
      <c r="BH47" s="2297"/>
      <c r="BI47" s="2298"/>
      <c r="BJ47" s="2296"/>
      <c r="BK47" s="2297"/>
      <c r="BL47" s="2297"/>
      <c r="BM47" s="2297"/>
      <c r="BN47" s="2297"/>
      <c r="BO47" s="2297"/>
      <c r="BP47" s="2297"/>
      <c r="BQ47" s="2298"/>
      <c r="BR47" s="2296"/>
      <c r="BS47" s="2297"/>
      <c r="BT47" s="2297"/>
      <c r="BU47" s="2297"/>
      <c r="BV47" s="2297"/>
      <c r="BW47" s="2297"/>
      <c r="BX47" s="2297"/>
      <c r="BY47" s="2298"/>
      <c r="BZ47" s="2296"/>
      <c r="CA47" s="2297"/>
      <c r="CB47" s="2297"/>
      <c r="CC47" s="2297"/>
      <c r="CD47" s="2297"/>
      <c r="CE47" s="2297"/>
      <c r="CF47" s="2297"/>
      <c r="CG47" s="2298"/>
      <c r="CH47" s="2296"/>
      <c r="CI47" s="2297"/>
      <c r="CJ47" s="2297"/>
      <c r="CK47" s="2297"/>
      <c r="CL47" s="2297"/>
      <c r="CM47" s="2297"/>
      <c r="CN47" s="2297"/>
      <c r="CO47" s="2298"/>
      <c r="CP47" s="2296"/>
      <c r="CQ47" s="2297"/>
      <c r="CR47" s="2297"/>
      <c r="CS47" s="2297"/>
      <c r="CT47" s="2297"/>
      <c r="CU47" s="2297"/>
      <c r="CV47" s="2297"/>
      <c r="CW47" s="2298"/>
      <c r="CX47" s="2296"/>
      <c r="CY47" s="2297"/>
      <c r="CZ47" s="2297"/>
      <c r="DA47" s="2297"/>
      <c r="DB47" s="2297"/>
      <c r="DC47" s="2297"/>
      <c r="DD47" s="2297"/>
      <c r="DE47" s="2298"/>
      <c r="DF47" s="2298"/>
      <c r="DG47" s="1385"/>
      <c r="DI47" s="500"/>
      <c r="DJ47" s="500" t="str">
        <f>IF(T47="","",T47)</f>
        <v/>
      </c>
      <c r="DK47" s="500"/>
      <c r="DL47" s="500"/>
      <c r="DM47" s="511">
        <v>0</v>
      </c>
    </row>
    <row customHeight="1" ht="22.049999999999997">
      <c r="A48" s="1363" t="s">
        <v>195</v>
      </c>
      <c r="B48" s="1363" t="s">
        <v>196</v>
      </c>
      <c r="C48" s="1363" t="s">
        <v>197</v>
      </c>
      <c r="D48" s="1363" t="s">
        <v>198</v>
      </c>
      <c r="E48" s="2259"/>
      <c r="F48" s="2259"/>
      <c r="G48" s="2259"/>
      <c r="H48" s="2259"/>
      <c r="I48" s="2286"/>
      <c r="J48" s="2256" t="str">
        <f>S46&amp;".1"</f>
        <v>1.1.1.1.1</v>
      </c>
      <c r="K48" s="1363"/>
      <c r="L48" s="1364" t="s">
        <v>443</v>
      </c>
      <c r="P48" s="2257"/>
      <c r="Q48" s="2257">
        <v>1</v>
      </c>
      <c r="R48" s="357"/>
      <c r="S48" s="1336" t="str">
        <f>$J48</f>
        <v>1.1.1.1.1</v>
      </c>
      <c r="T48" s="286" t="s">
        <v>444</v>
      </c>
      <c r="U48" s="300"/>
      <c r="V48" s="2245"/>
      <c r="W48" s="2246"/>
      <c r="X48" s="2246"/>
      <c r="Y48" s="2246"/>
      <c r="Z48" s="2246"/>
      <c r="AA48" s="2246"/>
      <c r="AB48" s="2246"/>
      <c r="AC48" s="2247"/>
      <c r="AD48" s="2245" t="s">
        <v>484</v>
      </c>
      <c r="AE48" s="2246"/>
      <c r="AF48" s="2246"/>
      <c r="AG48" s="2246"/>
      <c r="AH48" s="2246"/>
      <c r="AI48" s="2246"/>
      <c r="AJ48" s="2246"/>
      <c r="AK48" s="2246"/>
      <c r="AL48" s="2245"/>
      <c r="AM48" s="2246"/>
      <c r="AN48" s="2246"/>
      <c r="AO48" s="2246"/>
      <c r="AP48" s="2246"/>
      <c r="AQ48" s="2246"/>
      <c r="AR48" s="2246"/>
      <c r="AS48" s="2247"/>
      <c r="AT48" s="2245"/>
      <c r="AU48" s="2246"/>
      <c r="AV48" s="2246"/>
      <c r="AW48" s="2246"/>
      <c r="AX48" s="2246"/>
      <c r="AY48" s="2246"/>
      <c r="AZ48" s="2246"/>
      <c r="BA48" s="2247"/>
      <c r="BB48" s="2245"/>
      <c r="BC48" s="2246"/>
      <c r="BD48" s="2246"/>
      <c r="BE48" s="2246"/>
      <c r="BF48" s="2246"/>
      <c r="BG48" s="2246"/>
      <c r="BH48" s="2246"/>
      <c r="BI48" s="2247"/>
      <c r="BJ48" s="2245"/>
      <c r="BK48" s="2246"/>
      <c r="BL48" s="2246"/>
      <c r="BM48" s="2246"/>
      <c r="BN48" s="2246"/>
      <c r="BO48" s="2246"/>
      <c r="BP48" s="2246"/>
      <c r="BQ48" s="2247"/>
      <c r="BR48" s="2245"/>
      <c r="BS48" s="2246"/>
      <c r="BT48" s="2246"/>
      <c r="BU48" s="2246"/>
      <c r="BV48" s="2246"/>
      <c r="BW48" s="2246"/>
      <c r="BX48" s="2246"/>
      <c r="BY48" s="2247"/>
      <c r="BZ48" s="2245"/>
      <c r="CA48" s="2246"/>
      <c r="CB48" s="2246"/>
      <c r="CC48" s="2246"/>
      <c r="CD48" s="2246"/>
      <c r="CE48" s="2246"/>
      <c r="CF48" s="2246"/>
      <c r="CG48" s="2247"/>
      <c r="CH48" s="2245"/>
      <c r="CI48" s="2246"/>
      <c r="CJ48" s="2246"/>
      <c r="CK48" s="2246"/>
      <c r="CL48" s="2246"/>
      <c r="CM48" s="2246"/>
      <c r="CN48" s="2246"/>
      <c r="CO48" s="2247"/>
      <c r="CP48" s="2245"/>
      <c r="CQ48" s="2246"/>
      <c r="CR48" s="2246"/>
      <c r="CS48" s="2246"/>
      <c r="CT48" s="2246"/>
      <c r="CU48" s="2246"/>
      <c r="CV48" s="2246"/>
      <c r="CW48" s="2247"/>
      <c r="CX48" s="2245"/>
      <c r="CY48" s="2246"/>
      <c r="CZ48" s="2246"/>
      <c r="DA48" s="2246"/>
      <c r="DB48" s="2246"/>
      <c r="DC48" s="2246"/>
      <c r="DD48" s="2246"/>
      <c r="DE48" s="2247"/>
      <c r="DF48" s="2247"/>
      <c r="DG48" s="1258" t="s">
        <v>445</v>
      </c>
      <c r="DI48" s="500"/>
      <c r="DJ48" s="500" t="str">
        <f>IF(T48="","",T48)</f>
        <v>Группа потребителей</v>
      </c>
      <c r="DK48" s="500"/>
      <c r="DL48" s="500"/>
      <c r="DM48" s="1155">
        <v>21</v>
      </c>
    </row>
    <row customHeight="1" ht="22.049999999999997">
      <c r="A49" s="1363" t="s">
        <v>195</v>
      </c>
      <c r="B49" s="1363" t="s">
        <v>196</v>
      </c>
      <c r="C49" s="1363" t="s">
        <v>197</v>
      </c>
      <c r="D49" s="1363" t="s">
        <v>198</v>
      </c>
      <c r="E49" s="2259"/>
      <c r="F49" s="2259"/>
      <c r="G49" s="2259"/>
      <c r="H49" s="2259"/>
      <c r="I49" s="2286"/>
      <c r="J49" s="2286"/>
      <c r="K49" s="2256" t="str">
        <f>J48&amp;".1"</f>
        <v>1.1.1.1.1.1</v>
      </c>
      <c r="L49" s="1364" t="s">
        <v>446</v>
      </c>
      <c r="P49" s="2257"/>
      <c r="Q49" s="2257"/>
      <c r="R49" s="357">
        <v>1</v>
      </c>
      <c r="S49" s="1336" t="str">
        <f>$K49</f>
        <v>1.1.1.1.1.1</v>
      </c>
      <c r="T49" s="1347" t="s">
        <v>485</v>
      </c>
      <c r="U49" s="300"/>
      <c r="V49" s="751"/>
      <c r="W49" s="325"/>
      <c r="X49" s="751"/>
      <c r="Y49" s="1257"/>
      <c r="Z49" s="2265"/>
      <c r="AA49" s="2107" t="s">
        <v>63</v>
      </c>
      <c r="AB49" s="2265"/>
      <c r="AC49" s="2107" t="s">
        <v>63</v>
      </c>
      <c r="AD49" s="751">
        <v>103.59</v>
      </c>
      <c r="AE49" s="325"/>
      <c r="AF49" s="751"/>
      <c r="AG49" s="1257"/>
      <c r="AH49" s="2602">
        <v>46023</v>
      </c>
      <c r="AI49" s="2107" t="s">
        <v>63</v>
      </c>
      <c r="AJ49" s="2287">
        <v>46295</v>
      </c>
      <c r="AK49" s="2107" t="s">
        <v>63</v>
      </c>
      <c r="AL49" s="751">
        <v>278.95</v>
      </c>
      <c r="AM49" s="325"/>
      <c r="AN49" s="751"/>
      <c r="AO49" s="1257"/>
      <c r="AP49" s="2602">
        <v>46296</v>
      </c>
      <c r="AQ49" s="2107" t="s">
        <v>63</v>
      </c>
      <c r="AR49" s="2602">
        <v>46387</v>
      </c>
      <c r="AS49" s="2107" t="s">
        <v>63</v>
      </c>
      <c r="AT49" s="751">
        <v>155.02</v>
      </c>
      <c r="AU49" s="325"/>
      <c r="AV49" s="751"/>
      <c r="AW49" s="1257"/>
      <c r="AX49" s="2602">
        <v>46388</v>
      </c>
      <c r="AY49" s="2107" t="s">
        <v>63</v>
      </c>
      <c r="AZ49" s="2602">
        <v>46568</v>
      </c>
      <c r="BA49" s="2107" t="s">
        <v>63</v>
      </c>
      <c r="BB49" s="751">
        <v>155.02</v>
      </c>
      <c r="BC49" s="325"/>
      <c r="BD49" s="751"/>
      <c r="BE49" s="1257"/>
      <c r="BF49" s="2602">
        <v>46569</v>
      </c>
      <c r="BG49" s="2107" t="s">
        <v>63</v>
      </c>
      <c r="BH49" s="2602">
        <v>46752</v>
      </c>
      <c r="BI49" s="2107" t="s">
        <v>63</v>
      </c>
      <c r="BJ49" s="751">
        <v>155.02</v>
      </c>
      <c r="BK49" s="325"/>
      <c r="BL49" s="751"/>
      <c r="BM49" s="1257"/>
      <c r="BN49" s="2602">
        <v>46753</v>
      </c>
      <c r="BO49" s="2107" t="s">
        <v>63</v>
      </c>
      <c r="BP49" s="2602">
        <v>46934</v>
      </c>
      <c r="BQ49" s="2107" t="s">
        <v>63</v>
      </c>
      <c r="BR49" s="751">
        <v>164.35</v>
      </c>
      <c r="BS49" s="325"/>
      <c r="BT49" s="751"/>
      <c r="BU49" s="1257"/>
      <c r="BV49" s="2602">
        <v>46935</v>
      </c>
      <c r="BW49" s="2107" t="s">
        <v>63</v>
      </c>
      <c r="BX49" s="2602">
        <v>47118</v>
      </c>
      <c r="BY49" s="2107" t="s">
        <v>63</v>
      </c>
      <c r="BZ49" s="751">
        <v>164.35</v>
      </c>
      <c r="CA49" s="325"/>
      <c r="CB49" s="751"/>
      <c r="CC49" s="1257"/>
      <c r="CD49" s="2602">
        <v>47119</v>
      </c>
      <c r="CE49" s="2107" t="s">
        <v>63</v>
      </c>
      <c r="CF49" s="2602">
        <v>47299</v>
      </c>
      <c r="CG49" s="2107" t="s">
        <v>63</v>
      </c>
      <c r="CH49" s="751">
        <v>163.68</v>
      </c>
      <c r="CI49" s="325"/>
      <c r="CJ49" s="751"/>
      <c r="CK49" s="1257"/>
      <c r="CL49" s="2602">
        <v>47300</v>
      </c>
      <c r="CM49" s="2107" t="s">
        <v>63</v>
      </c>
      <c r="CN49" s="2602">
        <v>47483</v>
      </c>
      <c r="CO49" s="2107" t="s">
        <v>63</v>
      </c>
      <c r="CP49" s="751">
        <v>163.68</v>
      </c>
      <c r="CQ49" s="325"/>
      <c r="CR49" s="751"/>
      <c r="CS49" s="1257"/>
      <c r="CT49" s="2602">
        <v>47484</v>
      </c>
      <c r="CU49" s="2107" t="s">
        <v>63</v>
      </c>
      <c r="CV49" s="2602">
        <v>47664</v>
      </c>
      <c r="CW49" s="2107" t="s">
        <v>63</v>
      </c>
      <c r="CX49" s="751">
        <v>174.31</v>
      </c>
      <c r="CY49" s="325"/>
      <c r="CZ49" s="751"/>
      <c r="DA49" s="1257"/>
      <c r="DB49" s="2602">
        <v>47665</v>
      </c>
      <c r="DC49" s="2107" t="s">
        <v>63</v>
      </c>
      <c r="DD49" s="2602">
        <v>47848</v>
      </c>
      <c r="DE49" s="2107" t="s">
        <v>63</v>
      </c>
      <c r="DF49" s="1348"/>
      <c r="DG49" s="2253" t="s">
        <v>488</v>
      </c>
      <c r="DH49" s="511">
        <f>STRCHECKDATE(V50:DF50)</f>
      </c>
      <c r="DI49" s="500"/>
      <c r="DJ49" s="500" t="str">
        <f>IF(T49="","",T49)</f>
        <v>вода</v>
      </c>
      <c r="DK49" s="500"/>
      <c r="DL49" s="500"/>
      <c r="DM49" s="1155">
        <v>21</v>
      </c>
    </row>
    <row customHeight="1" ht="1.05">
      <c r="A50" s="1363" t="s">
        <v>195</v>
      </c>
      <c r="B50" s="1363" t="s">
        <v>196</v>
      </c>
      <c r="C50" s="1363" t="s">
        <v>197</v>
      </c>
      <c r="D50" s="1363" t="s">
        <v>198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325"/>
      <c r="AU50" s="325"/>
      <c r="AV50" s="325"/>
      <c r="AW50" s="328" t="str">
        <f>AX49&amp;"-"&amp;AZ49</f>
        <v>46388-46568</v>
      </c>
      <c r="AX50" s="2309"/>
      <c r="AY50" s="2107"/>
      <c r="AZ50" s="2309"/>
      <c r="BA50" s="2107"/>
      <c r="BB50" s="325"/>
      <c r="BC50" s="325"/>
      <c r="BD50" s="325"/>
      <c r="BE50" s="328" t="str">
        <f>BF49&amp;"-"&amp;BH49</f>
        <v>46569-46752</v>
      </c>
      <c r="BF50" s="2309"/>
      <c r="BG50" s="2107"/>
      <c r="BH50" s="2309"/>
      <c r="BI50" s="2107"/>
      <c r="BJ50" s="325"/>
      <c r="BK50" s="325"/>
      <c r="BL50" s="325"/>
      <c r="BM50" s="328" t="str">
        <f>BN49&amp;"-"&amp;BP49</f>
        <v>46753-46934</v>
      </c>
      <c r="BN50" s="2309"/>
      <c r="BO50" s="2107"/>
      <c r="BP50" s="2309"/>
      <c r="BQ50" s="2107"/>
      <c r="BR50" s="325"/>
      <c r="BS50" s="325"/>
      <c r="BT50" s="325"/>
      <c r="BU50" s="328" t="str">
        <f>BV49&amp;"-"&amp;BX49</f>
        <v>46935-47118</v>
      </c>
      <c r="BV50" s="2309"/>
      <c r="BW50" s="2107"/>
      <c r="BX50" s="2309"/>
      <c r="BY50" s="2107"/>
      <c r="BZ50" s="325"/>
      <c r="CA50" s="325"/>
      <c r="CB50" s="325"/>
      <c r="CC50" s="328" t="str">
        <f>CD49&amp;"-"&amp;CF49</f>
        <v>47119-47299</v>
      </c>
      <c r="CD50" s="2309"/>
      <c r="CE50" s="2107"/>
      <c r="CF50" s="2309"/>
      <c r="CG50" s="2107"/>
      <c r="CH50" s="325"/>
      <c r="CI50" s="325"/>
      <c r="CJ50" s="325"/>
      <c r="CK50" s="328" t="str">
        <f>CL49&amp;"-"&amp;CN49</f>
        <v>47300-47483</v>
      </c>
      <c r="CL50" s="2309"/>
      <c r="CM50" s="2107"/>
      <c r="CN50" s="2309"/>
      <c r="CO50" s="2107"/>
      <c r="CP50" s="325"/>
      <c r="CQ50" s="325"/>
      <c r="CR50" s="325"/>
      <c r="CS50" s="328" t="str">
        <f>CT49&amp;"-"&amp;CV49</f>
        <v>47484-47664</v>
      </c>
      <c r="CT50" s="2309"/>
      <c r="CU50" s="2107"/>
      <c r="CV50" s="2309"/>
      <c r="CW50" s="2107"/>
      <c r="CX50" s="325"/>
      <c r="CY50" s="325"/>
      <c r="CZ50" s="325"/>
      <c r="DA50" s="328" t="str">
        <f>DB49&amp;"-"&amp;DD49</f>
        <v>47665-47848</v>
      </c>
      <c r="DB50" s="2309"/>
      <c r="DC50" s="2107"/>
      <c r="DD50" s="2309"/>
      <c r="DE50" s="2107"/>
      <c r="DF50" s="1349"/>
      <c r="DG50" s="2254"/>
      <c r="DI50" s="500"/>
      <c r="DJ50" s="500" t="str">
        <f>IF(T50="","",T50)</f>
        <v/>
      </c>
      <c r="DK50" s="500"/>
      <c r="DL50" s="500"/>
      <c r="DM50" s="1155">
        <v>1</v>
      </c>
    </row>
    <row customHeight="1" ht="11.549999999999999">
      <c r="A51" s="1363" t="s">
        <v>195</v>
      </c>
      <c r="B51" s="1363" t="s">
        <v>196</v>
      </c>
      <c r="C51" s="1363" t="s">
        <v>197</v>
      </c>
      <c r="D51" s="1363" t="s">
        <v>198</v>
      </c>
      <c r="E51" s="2259"/>
      <c r="F51" s="2259"/>
      <c r="G51" s="2259"/>
      <c r="H51" s="2259"/>
      <c r="I51" s="2286"/>
      <c r="J51" s="2256"/>
      <c r="K51" s="1363"/>
      <c r="L51" s="1364"/>
      <c r="P51" s="2257"/>
      <c r="Q51" s="2257"/>
      <c r="R51" s="356"/>
      <c r="S51" s="1278"/>
      <c r="T51" s="287" t="s">
        <v>448</v>
      </c>
      <c r="U51" s="367"/>
      <c r="V51" s="367"/>
      <c r="W51" s="367"/>
      <c r="X51" s="367"/>
      <c r="Y51" s="367"/>
      <c r="Z51" s="367"/>
      <c r="AA51" s="367"/>
      <c r="AB51" s="367"/>
      <c r="AC51" s="367"/>
      <c r="AD51" s="367"/>
      <c r="AE51" s="367"/>
      <c r="AF51" s="367"/>
      <c r="AG51" s="367"/>
      <c r="AH51" s="367"/>
      <c r="AI51" s="367"/>
      <c r="AJ51" s="367"/>
      <c r="AK51" s="367"/>
      <c r="AL51" s="2672"/>
      <c r="AM51" s="2672"/>
      <c r="AN51" s="2672"/>
      <c r="AO51" s="2672"/>
      <c r="AP51" s="2672"/>
      <c r="AQ51" s="2672"/>
      <c r="AR51" s="2672"/>
      <c r="AS51" s="2672"/>
      <c r="AT51" s="2672"/>
      <c r="AU51" s="2672"/>
      <c r="AV51" s="2672"/>
      <c r="AW51" s="2672"/>
      <c r="AX51" s="2672"/>
      <c r="AY51" s="2672"/>
      <c r="AZ51" s="2672"/>
      <c r="BA51" s="2672"/>
      <c r="BB51" s="2672"/>
      <c r="BC51" s="2672"/>
      <c r="BD51" s="2672"/>
      <c r="BE51" s="2672"/>
      <c r="BF51" s="2672"/>
      <c r="BG51" s="2672"/>
      <c r="BH51" s="2672"/>
      <c r="BI51" s="2672"/>
      <c r="BJ51" s="2672"/>
      <c r="BK51" s="2672"/>
      <c r="BL51" s="2672"/>
      <c r="BM51" s="2672"/>
      <c r="BN51" s="2672"/>
      <c r="BO51" s="2672"/>
      <c r="BP51" s="2672"/>
      <c r="BQ51" s="2672"/>
      <c r="BR51" s="2672"/>
      <c r="BS51" s="2672"/>
      <c r="BT51" s="2672"/>
      <c r="BU51" s="2672"/>
      <c r="BV51" s="2672"/>
      <c r="BW51" s="2672"/>
      <c r="BX51" s="2672"/>
      <c r="BY51" s="2672"/>
      <c r="BZ51" s="2672"/>
      <c r="CA51" s="2672"/>
      <c r="CB51" s="2672"/>
      <c r="CC51" s="2672"/>
      <c r="CD51" s="2672"/>
      <c r="CE51" s="2672"/>
      <c r="CF51" s="2672"/>
      <c r="CG51" s="2672"/>
      <c r="CH51" s="2672"/>
      <c r="CI51" s="2672"/>
      <c r="CJ51" s="2672"/>
      <c r="CK51" s="2672"/>
      <c r="CL51" s="2672"/>
      <c r="CM51" s="2672"/>
      <c r="CN51" s="2672"/>
      <c r="CO51" s="2672"/>
      <c r="CP51" s="2672"/>
      <c r="CQ51" s="2672"/>
      <c r="CR51" s="2672"/>
      <c r="CS51" s="2672"/>
      <c r="CT51" s="2672"/>
      <c r="CU51" s="2672"/>
      <c r="CV51" s="2672"/>
      <c r="CW51" s="2672"/>
      <c r="CX51" s="2672"/>
      <c r="CY51" s="2672"/>
      <c r="CZ51" s="2672"/>
      <c r="DA51" s="2672"/>
      <c r="DB51" s="2672"/>
      <c r="DC51" s="2672"/>
      <c r="DD51" s="2672"/>
      <c r="DE51" s="2672"/>
      <c r="DF51" s="324"/>
      <c r="DG51" s="2255"/>
      <c r="DI51" s="500"/>
      <c r="DJ51" s="500" t="str">
        <f>IF(T51="","",T51)</f>
        <v>Добавить вид теплоносителя (параметры теплоносителя)</v>
      </c>
      <c r="DK51" s="500"/>
      <c r="DL51" s="500"/>
      <c r="DM51" s="1155">
        <v>11</v>
      </c>
    </row>
    <row customHeight="1" ht="11.549999999999999">
      <c r="A52" s="1363" t="s">
        <v>195</v>
      </c>
      <c r="B52" s="1363" t="s">
        <v>196</v>
      </c>
      <c r="C52" s="1363" t="s">
        <v>197</v>
      </c>
      <c r="D52" s="1363" t="s">
        <v>198</v>
      </c>
      <c r="E52" s="2259"/>
      <c r="F52" s="2259"/>
      <c r="G52" s="2259"/>
      <c r="H52" s="2259"/>
      <c r="I52" s="2256"/>
      <c r="J52" s="1363"/>
      <c r="K52" s="1363"/>
      <c r="L52" s="1364"/>
      <c r="P52" s="2257"/>
      <c r="Q52" s="1331"/>
      <c r="R52" s="356"/>
      <c r="S52" s="1278"/>
      <c r="T52" s="365" t="s">
        <v>449</v>
      </c>
      <c r="U52" s="367"/>
      <c r="V52" s="367"/>
      <c r="W52" s="367"/>
      <c r="X52" s="367"/>
      <c r="Y52" s="367"/>
      <c r="Z52" s="367"/>
      <c r="AA52" s="367"/>
      <c r="AB52" s="367"/>
      <c r="AC52" s="366"/>
      <c r="AD52" s="367"/>
      <c r="AE52" s="367"/>
      <c r="AF52" s="367"/>
      <c r="AG52" s="367"/>
      <c r="AH52" s="367"/>
      <c r="AI52" s="367"/>
      <c r="AJ52" s="367"/>
      <c r="AK52" s="366"/>
      <c r="AL52" s="2672"/>
      <c r="AM52" s="2672"/>
      <c r="AN52" s="2672"/>
      <c r="AO52" s="2672"/>
      <c r="AP52" s="2672"/>
      <c r="AQ52" s="2672"/>
      <c r="AR52" s="2672"/>
      <c r="AS52" s="2673"/>
      <c r="AT52" s="2672"/>
      <c r="AU52" s="2672"/>
      <c r="AV52" s="2672"/>
      <c r="AW52" s="2672"/>
      <c r="AX52" s="2672"/>
      <c r="AY52" s="2672"/>
      <c r="AZ52" s="2672"/>
      <c r="BA52" s="2673"/>
      <c r="BB52" s="2672"/>
      <c r="BC52" s="2672"/>
      <c r="BD52" s="2672"/>
      <c r="BE52" s="2672"/>
      <c r="BF52" s="2672"/>
      <c r="BG52" s="2672"/>
      <c r="BH52" s="2672"/>
      <c r="BI52" s="2673"/>
      <c r="BJ52" s="2672"/>
      <c r="BK52" s="2672"/>
      <c r="BL52" s="2672"/>
      <c r="BM52" s="2672"/>
      <c r="BN52" s="2672"/>
      <c r="BO52" s="2672"/>
      <c r="BP52" s="2672"/>
      <c r="BQ52" s="2673"/>
      <c r="BR52" s="2672"/>
      <c r="BS52" s="2672"/>
      <c r="BT52" s="2672"/>
      <c r="BU52" s="2672"/>
      <c r="BV52" s="2672"/>
      <c r="BW52" s="2672"/>
      <c r="BX52" s="2672"/>
      <c r="BY52" s="2673"/>
      <c r="BZ52" s="2672"/>
      <c r="CA52" s="2672"/>
      <c r="CB52" s="2672"/>
      <c r="CC52" s="2672"/>
      <c r="CD52" s="2672"/>
      <c r="CE52" s="2672"/>
      <c r="CF52" s="2672"/>
      <c r="CG52" s="2673"/>
      <c r="CH52" s="2672"/>
      <c r="CI52" s="2672"/>
      <c r="CJ52" s="2672"/>
      <c r="CK52" s="2672"/>
      <c r="CL52" s="2672"/>
      <c r="CM52" s="2672"/>
      <c r="CN52" s="2672"/>
      <c r="CO52" s="2673"/>
      <c r="CP52" s="2672"/>
      <c r="CQ52" s="2672"/>
      <c r="CR52" s="2672"/>
      <c r="CS52" s="2672"/>
      <c r="CT52" s="2672"/>
      <c r="CU52" s="2672"/>
      <c r="CV52" s="2672"/>
      <c r="CW52" s="2673"/>
      <c r="CX52" s="2672"/>
      <c r="CY52" s="2672"/>
      <c r="CZ52" s="2672"/>
      <c r="DA52" s="2672"/>
      <c r="DB52" s="2672"/>
      <c r="DC52" s="2672"/>
      <c r="DD52" s="2672"/>
      <c r="DE52" s="2673"/>
      <c r="DF52" s="367"/>
      <c r="DG52" s="303"/>
      <c r="DI52" s="500"/>
      <c r="DJ52" s="500" t="str">
        <f>IF(T52="","",T52)</f>
        <v>Добавить группу потребителей</v>
      </c>
      <c r="DK52" s="500"/>
      <c r="DL52" s="500"/>
      <c r="DM52" s="1155">
        <v>11</v>
      </c>
    </row>
    <row customHeight="1" ht="0">
      <c r="A53" s="1363" t="s">
        <v>195</v>
      </c>
      <c r="B53" s="1363" t="s">
        <v>196</v>
      </c>
      <c r="C53" s="1363" t="s">
        <v>197</v>
      </c>
      <c r="D53" s="1363" t="s">
        <v>198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8"/>
      <c r="AN53" s="1388"/>
      <c r="AO53" s="1388"/>
      <c r="AP53" s="1388"/>
      <c r="AQ53" s="1388"/>
      <c r="AR53" s="1388"/>
      <c r="AS53" s="1388"/>
      <c r="AT53" s="1388"/>
      <c r="AU53" s="1388"/>
      <c r="AV53" s="1388"/>
      <c r="AW53" s="1388"/>
      <c r="AX53" s="1388"/>
      <c r="AY53" s="1388"/>
      <c r="AZ53" s="1388"/>
      <c r="BA53" s="1388"/>
      <c r="BB53" s="1388"/>
      <c r="BC53" s="1388"/>
      <c r="BD53" s="1388"/>
      <c r="BE53" s="1388"/>
      <c r="BF53" s="1388"/>
      <c r="BG53" s="1388"/>
      <c r="BH53" s="1388"/>
      <c r="BI53" s="1388"/>
      <c r="BJ53" s="1388"/>
      <c r="BK53" s="1388"/>
      <c r="BL53" s="1388"/>
      <c r="BM53" s="1388"/>
      <c r="BN53" s="1388"/>
      <c r="BO53" s="1388"/>
      <c r="BP53" s="1388"/>
      <c r="BQ53" s="1388"/>
      <c r="BR53" s="1388"/>
      <c r="BS53" s="1388"/>
      <c r="BT53" s="1388"/>
      <c r="BU53" s="1388"/>
      <c r="BV53" s="1388"/>
      <c r="BW53" s="1388"/>
      <c r="BX53" s="1388"/>
      <c r="BY53" s="1388"/>
      <c r="BZ53" s="1388"/>
      <c r="CA53" s="1388"/>
      <c r="CB53" s="1388"/>
      <c r="CC53" s="1388"/>
      <c r="CD53" s="1388"/>
      <c r="CE53" s="1388"/>
      <c r="CF53" s="1388"/>
      <c r="CG53" s="1388"/>
      <c r="CH53" s="1388"/>
      <c r="CI53" s="1388"/>
      <c r="CJ53" s="1388"/>
      <c r="CK53" s="1388"/>
      <c r="CL53" s="1388"/>
      <c r="CM53" s="1388"/>
      <c r="CN53" s="1388"/>
      <c r="CO53" s="1388"/>
      <c r="CP53" s="1388"/>
      <c r="CQ53" s="1388"/>
      <c r="CR53" s="1388"/>
      <c r="CS53" s="1388"/>
      <c r="CT53" s="1388"/>
      <c r="CU53" s="1388"/>
      <c r="CV53" s="1388"/>
      <c r="CW53" s="1388"/>
      <c r="CX53" s="1388"/>
      <c r="CY53" s="1388"/>
      <c r="CZ53" s="1388"/>
      <c r="DA53" s="1388"/>
      <c r="DB53" s="1388"/>
      <c r="DC53" s="1388"/>
      <c r="DD53" s="1388"/>
      <c r="DE53" s="1388"/>
      <c r="DF53" s="1388"/>
      <c r="DG53" s="1389"/>
      <c r="DI53" s="500"/>
      <c r="DJ53" s="500" t="str">
        <f>IF(T53="","",T53)</f>
        <v/>
      </c>
      <c r="DK53" s="500"/>
      <c r="DL53" s="500"/>
      <c r="DM53" s="1155">
        <v>0</v>
      </c>
    </row>
    <row s="1642" customFormat="1" customHeight="1" ht="1.05">
      <c r="A54" s="1343" t="s">
        <v>195</v>
      </c>
      <c r="B54" s="1343" t="s">
        <v>196</v>
      </c>
      <c r="C54" s="1343" t="s">
        <v>197</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V54" s="1324"/>
      <c r="AW54" s="1324"/>
      <c r="AX54" s="1324"/>
      <c r="AY54" s="1324"/>
      <c r="AZ54" s="1324"/>
      <c r="BA54" s="1324"/>
      <c r="BB54" s="1324"/>
      <c r="BC54" s="1324"/>
      <c r="BD54" s="1324"/>
      <c r="BE54" s="1324"/>
      <c r="BF54" s="1324"/>
      <c r="BG54" s="1324"/>
      <c r="BH54" s="1324"/>
      <c r="BI54" s="1324"/>
      <c r="BJ54" s="1324"/>
      <c r="BK54" s="1324"/>
      <c r="BL54" s="1324"/>
      <c r="BM54" s="1324"/>
      <c r="BN54" s="1324"/>
      <c r="BO54" s="1324"/>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c r="DD54" s="1324"/>
      <c r="DE54" s="1324"/>
      <c r="DF54" s="1324"/>
      <c r="DG54" s="1324"/>
      <c r="DI54" s="789"/>
      <c r="DJ54" s="789" t="str">
        <f>IF(T54="","",T54)</f>
        <v>Добавить источник для дифференциации</v>
      </c>
      <c r="DK54" s="789"/>
      <c r="DL54" s="789"/>
      <c r="DM54" s="518">
        <v>1</v>
      </c>
    </row>
    <row s="1642" customFormat="1" customHeight="1" ht="1.05">
      <c r="A55" s="1343" t="s">
        <v>195</v>
      </c>
      <c r="B55" s="1343" t="s">
        <v>196</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V55" s="1324"/>
      <c r="AW55" s="1324"/>
      <c r="AX55" s="1324"/>
      <c r="AY55" s="1324"/>
      <c r="AZ55" s="1324"/>
      <c r="BA55" s="1324"/>
      <c r="BB55" s="1324"/>
      <c r="BC55" s="1324"/>
      <c r="BD55" s="1324"/>
      <c r="BE55" s="1324"/>
      <c r="BF55" s="1324"/>
      <c r="BG55" s="1324"/>
      <c r="BH55" s="1324"/>
      <c r="BI55" s="1324"/>
      <c r="BJ55" s="1324"/>
      <c r="BK55" s="1324"/>
      <c r="BL55" s="1324"/>
      <c r="BM55" s="1324"/>
      <c r="BN55" s="1324"/>
      <c r="BO55" s="1324"/>
      <c r="BP55" s="1324"/>
      <c r="BQ55" s="1324"/>
      <c r="BR55" s="1324"/>
      <c r="BS55" s="1324"/>
      <c r="BT55" s="1324"/>
      <c r="BU55" s="1324"/>
      <c r="BV55" s="1324"/>
      <c r="BW55" s="1324"/>
      <c r="BX55" s="1324"/>
      <c r="BY55" s="1324"/>
      <c r="BZ55" s="1324"/>
      <c r="CA55" s="1324"/>
      <c r="CB55" s="1324"/>
      <c r="CC55" s="1324"/>
      <c r="CD55" s="1324"/>
      <c r="CE55" s="1324"/>
      <c r="CF55" s="1324"/>
      <c r="CG55" s="1324"/>
      <c r="CH55" s="1324"/>
      <c r="CI55" s="1324"/>
      <c r="CJ55" s="1324"/>
      <c r="CK55" s="1324"/>
      <c r="CL55" s="1324"/>
      <c r="CM55" s="1324"/>
      <c r="CN55" s="1324"/>
      <c r="CO55" s="1324"/>
      <c r="CP55" s="1324"/>
      <c r="CQ55" s="1324"/>
      <c r="CR55" s="1324"/>
      <c r="CS55" s="1324"/>
      <c r="CT55" s="1324"/>
      <c r="CU55" s="1324"/>
      <c r="CV55" s="1324"/>
      <c r="CW55" s="1324"/>
      <c r="CX55" s="1324"/>
      <c r="CY55" s="1324"/>
      <c r="CZ55" s="1324"/>
      <c r="DA55" s="1324"/>
      <c r="DB55" s="1324"/>
      <c r="DC55" s="1324"/>
      <c r="DD55" s="1324"/>
      <c r="DE55" s="1324"/>
      <c r="DF55" s="1324"/>
      <c r="DG55" s="1324"/>
      <c r="DI55" s="789"/>
      <c r="DJ55" s="789" t="str">
        <f>IF(T55="","",T55)</f>
        <v>Добавить централизованную систему для дифференциации</v>
      </c>
      <c r="DK55" s="789"/>
      <c r="DL55" s="789"/>
      <c r="DM55" s="518">
        <v>1</v>
      </c>
    </row>
    <row s="1642" customFormat="1" customHeight="1" ht="1.05">
      <c r="A56" s="1343" t="s">
        <v>195</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V56" s="1324"/>
      <c r="AW56" s="1324"/>
      <c r="AX56" s="1324"/>
      <c r="AY56" s="1324"/>
      <c r="AZ56" s="1324"/>
      <c r="BA56" s="1324"/>
      <c r="BB56" s="1324"/>
      <c r="BC56" s="1324"/>
      <c r="BD56" s="1324"/>
      <c r="BE56" s="1324"/>
      <c r="BF56" s="1324"/>
      <c r="BG56" s="1324"/>
      <c r="BH56" s="1324"/>
      <c r="BI56" s="1324"/>
      <c r="BJ56" s="1324"/>
      <c r="BK56" s="1324"/>
      <c r="BL56" s="1324"/>
      <c r="BM56" s="1324"/>
      <c r="BN56" s="1324"/>
      <c r="BO56" s="1324"/>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c r="DD56" s="1324"/>
      <c r="DE56" s="1324"/>
      <c r="DF56" s="1324"/>
      <c r="DG56" s="1324"/>
      <c r="DI56" s="500"/>
      <c r="DJ56" s="500" t="str">
        <f>IF(T56="","",T56)</f>
        <v>Добавить территорию для дифференциации</v>
      </c>
      <c r="DK56" s="500"/>
      <c r="DL56" s="500"/>
      <c r="DM56" s="511">
        <v>1</v>
      </c>
    </row>
    <row s="1850" customFormat="1" customHeight="1" ht="21">
      <c r="A57" s="1363" t="s">
        <v>200</v>
      </c>
      <c r="B57" s="1363"/>
      <c r="C57" s="1363"/>
      <c r="D57" s="1363"/>
      <c r="E57" s="2258" t="s">
        <v>113</v>
      </c>
      <c r="F57" s="1363"/>
      <c r="G57" s="1363"/>
      <c r="H57" s="1363"/>
      <c r="I57" s="1363"/>
      <c r="J57" s="1363"/>
      <c r="K57" s="1363"/>
      <c r="L57" s="1369"/>
      <c r="M57" s="1365"/>
      <c r="N57" s="1365"/>
      <c r="O57" s="1365"/>
      <c r="P57" s="2397"/>
      <c r="Q57" s="1823"/>
      <c r="R57" s="355"/>
      <c r="S57" s="2273" t="str">
        <f>INDEX(PT_DIFFERENTIATION_NUM_NTAR,MATCH(A57,PT_DIFFERENTIATION_NTAR_ID,0))</f>
        <v>2</v>
      </c>
      <c r="T57" s="1525" t="s">
        <v>126</v>
      </c>
      <c r="U57" s="300"/>
      <c r="V57" s="2242"/>
      <c r="W57" s="2243"/>
      <c r="X57" s="2243"/>
      <c r="Y57" s="2243"/>
      <c r="Z57" s="2243"/>
      <c r="AA57" s="2243"/>
      <c r="AB57" s="2243"/>
      <c r="AC57" s="2244"/>
      <c r="AD57" s="2242" t="str">
        <f>INDEX(PT_DIFFERENTIATION_NTAR,MATCH(A57,PT_DIFFERENTIATION_NTAR_ID,0))</f>
        <v>Льготные тарифы на теплоноситель, поставляемый населению и потребителям, приравненным к населению</v>
      </c>
      <c r="AE57" s="2243"/>
      <c r="AF57" s="2243"/>
      <c r="AG57" s="2243"/>
      <c r="AH57" s="2243"/>
      <c r="AI57" s="2243"/>
      <c r="AJ57" s="2243"/>
      <c r="AK57" s="2243"/>
      <c r="AL57" s="2242"/>
      <c r="AM57" s="2243"/>
      <c r="AN57" s="2243"/>
      <c r="AO57" s="2243"/>
      <c r="AP57" s="2243"/>
      <c r="AQ57" s="2243"/>
      <c r="AR57" s="2243"/>
      <c r="AS57" s="2244"/>
      <c r="AT57" s="2242"/>
      <c r="AU57" s="2243"/>
      <c r="AV57" s="2243"/>
      <c r="AW57" s="2243"/>
      <c r="AX57" s="2243"/>
      <c r="AY57" s="2243"/>
      <c r="AZ57" s="2243"/>
      <c r="BA57" s="2244"/>
      <c r="BB57" s="2242"/>
      <c r="BC57" s="2243"/>
      <c r="BD57" s="2243"/>
      <c r="BE57" s="2243"/>
      <c r="BF57" s="2243"/>
      <c r="BG57" s="2243"/>
      <c r="BH57" s="2243"/>
      <c r="BI57" s="2244"/>
      <c r="BJ57" s="2242"/>
      <c r="BK57" s="2243"/>
      <c r="BL57" s="2243"/>
      <c r="BM57" s="2243"/>
      <c r="BN57" s="2243"/>
      <c r="BO57" s="2243"/>
      <c r="BP57" s="2243"/>
      <c r="BQ57" s="2244"/>
      <c r="BR57" s="2242"/>
      <c r="BS57" s="2243"/>
      <c r="BT57" s="2243"/>
      <c r="BU57" s="2243"/>
      <c r="BV57" s="2243"/>
      <c r="BW57" s="2243"/>
      <c r="BX57" s="2243"/>
      <c r="BY57" s="2244"/>
      <c r="BZ57" s="2242"/>
      <c r="CA57" s="2243"/>
      <c r="CB57" s="2243"/>
      <c r="CC57" s="2243"/>
      <c r="CD57" s="2243"/>
      <c r="CE57" s="2243"/>
      <c r="CF57" s="2243"/>
      <c r="CG57" s="2244"/>
      <c r="CH57" s="2242"/>
      <c r="CI57" s="2243"/>
      <c r="CJ57" s="2243"/>
      <c r="CK57" s="2243"/>
      <c r="CL57" s="2243"/>
      <c r="CM57" s="2243"/>
      <c r="CN57" s="2243"/>
      <c r="CO57" s="2244"/>
      <c r="CP57" s="2242"/>
      <c r="CQ57" s="2243"/>
      <c r="CR57" s="2243"/>
      <c r="CS57" s="2243"/>
      <c r="CT57" s="2243"/>
      <c r="CU57" s="2243"/>
      <c r="CV57" s="2243"/>
      <c r="CW57" s="2244"/>
      <c r="CX57" s="2242"/>
      <c r="CY57" s="2243"/>
      <c r="CZ57" s="2243"/>
      <c r="DA57" s="2243"/>
      <c r="DB57" s="2243"/>
      <c r="DC57" s="2243"/>
      <c r="DD57" s="2243"/>
      <c r="DE57" s="2244"/>
      <c r="DF57" s="2244"/>
      <c r="DG57" s="1258" t="s">
        <v>433</v>
      </c>
      <c r="DH57" s="1642"/>
      <c r="DI57" s="1624"/>
      <c r="DJ57" s="1624" t="str">
        <f>IF(T57="","",T57)</f>
        <v>Наименование тарифа</v>
      </c>
      <c r="DK57" s="1624"/>
      <c r="DL57" s="1624"/>
      <c r="DM57" s="1635">
        <v>0</v>
      </c>
    </row>
    <row s="1850" customFormat="1" customHeight="1" ht="21">
      <c r="A58" s="1363"/>
      <c r="B58" s="1363" t="s">
        <v>201</v>
      </c>
      <c r="C58" s="1363"/>
      <c r="D58" s="1363"/>
      <c r="E58" s="2259">
        <v>1</v>
      </c>
      <c r="F58" s="2258">
        <v>1</v>
      </c>
      <c r="G58" s="1363"/>
      <c r="H58" s="1363"/>
      <c r="I58" s="1363"/>
      <c r="J58" s="1363"/>
      <c r="K58" s="1363"/>
      <c r="L58" s="1369"/>
      <c r="M58" s="1365"/>
      <c r="N58" s="1365"/>
      <c r="O58" s="1365"/>
      <c r="P58" s="2125"/>
      <c r="Q58" s="352"/>
      <c r="R58" s="353"/>
      <c r="S58" s="2273" t="str">
        <f>INDEX(PT_DIFFERENTIATION_NUM_TER,MATCH(B58,PT_DIFFERENTIATION_TER_ID,0))</f>
        <v>2.1</v>
      </c>
      <c r="T58" s="1522" t="s">
        <v>434</v>
      </c>
      <c r="U58" s="300"/>
      <c r="V58" s="2242"/>
      <c r="W58" s="2243"/>
      <c r="X58" s="2243"/>
      <c r="Y58" s="2243"/>
      <c r="Z58" s="2243"/>
      <c r="AA58" s="2243"/>
      <c r="AB58" s="2243"/>
      <c r="AC58" s="2244"/>
      <c r="AD58" s="2242" t="str">
        <f>INDEX(PT_DIFFERENTIATION_TER,MATCH(B58,PT_DIFFERENTIATION_TER_ID,0))</f>
        <v>Территория 1</v>
      </c>
      <c r="AE58" s="2243"/>
      <c r="AF58" s="2243"/>
      <c r="AG58" s="2243"/>
      <c r="AH58" s="2243"/>
      <c r="AI58" s="2243"/>
      <c r="AJ58" s="2243"/>
      <c r="AK58" s="2243"/>
      <c r="AL58" s="2242"/>
      <c r="AM58" s="2243"/>
      <c r="AN58" s="2243"/>
      <c r="AO58" s="2243"/>
      <c r="AP58" s="2243"/>
      <c r="AQ58" s="2243"/>
      <c r="AR58" s="2243"/>
      <c r="AS58" s="2244"/>
      <c r="AT58" s="2242"/>
      <c r="AU58" s="2243"/>
      <c r="AV58" s="2243"/>
      <c r="AW58" s="2243"/>
      <c r="AX58" s="2243"/>
      <c r="AY58" s="2243"/>
      <c r="AZ58" s="2243"/>
      <c r="BA58" s="2244"/>
      <c r="BB58" s="2242"/>
      <c r="BC58" s="2243"/>
      <c r="BD58" s="2243"/>
      <c r="BE58" s="2243"/>
      <c r="BF58" s="2243"/>
      <c r="BG58" s="2243"/>
      <c r="BH58" s="2243"/>
      <c r="BI58" s="2244"/>
      <c r="BJ58" s="2242"/>
      <c r="BK58" s="2243"/>
      <c r="BL58" s="2243"/>
      <c r="BM58" s="2243"/>
      <c r="BN58" s="2243"/>
      <c r="BO58" s="2243"/>
      <c r="BP58" s="2243"/>
      <c r="BQ58" s="2244"/>
      <c r="BR58" s="2242"/>
      <c r="BS58" s="2243"/>
      <c r="BT58" s="2243"/>
      <c r="BU58" s="2243"/>
      <c r="BV58" s="2243"/>
      <c r="BW58" s="2243"/>
      <c r="BX58" s="2243"/>
      <c r="BY58" s="2244"/>
      <c r="BZ58" s="2242"/>
      <c r="CA58" s="2243"/>
      <c r="CB58" s="2243"/>
      <c r="CC58" s="2243"/>
      <c r="CD58" s="2243"/>
      <c r="CE58" s="2243"/>
      <c r="CF58" s="2243"/>
      <c r="CG58" s="2244"/>
      <c r="CH58" s="2242"/>
      <c r="CI58" s="2243"/>
      <c r="CJ58" s="2243"/>
      <c r="CK58" s="2243"/>
      <c r="CL58" s="2243"/>
      <c r="CM58" s="2243"/>
      <c r="CN58" s="2243"/>
      <c r="CO58" s="2244"/>
      <c r="CP58" s="2242"/>
      <c r="CQ58" s="2243"/>
      <c r="CR58" s="2243"/>
      <c r="CS58" s="2243"/>
      <c r="CT58" s="2243"/>
      <c r="CU58" s="2243"/>
      <c r="CV58" s="2243"/>
      <c r="CW58" s="2244"/>
      <c r="CX58" s="2242"/>
      <c r="CY58" s="2243"/>
      <c r="CZ58" s="2243"/>
      <c r="DA58" s="2243"/>
      <c r="DB58" s="2243"/>
      <c r="DC58" s="2243"/>
      <c r="DD58" s="2243"/>
      <c r="DE58" s="2244"/>
      <c r="DF58" s="2244"/>
      <c r="DG58" s="1258" t="s">
        <v>435</v>
      </c>
      <c r="DH58" s="1642"/>
      <c r="DI58" s="1624"/>
      <c r="DJ58" s="1624" t="str">
        <f>IF(T58="","",T58)</f>
        <v>Территория действия тарифа</v>
      </c>
      <c r="DK58" s="1624"/>
      <c r="DL58" s="1624"/>
      <c r="DM58" s="1635">
        <v>0</v>
      </c>
    </row>
    <row s="1850" customFormat="1" customHeight="1" ht="23.25">
      <c r="A59" s="1363"/>
      <c r="B59" s="1363"/>
      <c r="C59" s="1363" t="s">
        <v>202</v>
      </c>
      <c r="D59" s="1363"/>
      <c r="E59" s="2259">
        <v>1</v>
      </c>
      <c r="F59" s="2259"/>
      <c r="G59" s="2258">
        <v>1</v>
      </c>
      <c r="H59" s="1363"/>
      <c r="I59" s="1363"/>
      <c r="J59" s="1363"/>
      <c r="K59" s="1363"/>
      <c r="L59" s="1369"/>
      <c r="M59" s="1365"/>
      <c r="N59" s="1365"/>
      <c r="O59" s="1365"/>
      <c r="P59" s="354"/>
      <c r="Q59" s="352"/>
      <c r="R59" s="353"/>
      <c r="S59" s="2273" t="str">
        <f>INDEX(PT_DIFFERENTIATION_NUM_CS,MATCH(C59,PT_DIFFERENTIATION_CS_ID,0))</f>
        <v>2.1.1</v>
      </c>
      <c r="T59" s="309" t="s">
        <v>436</v>
      </c>
      <c r="U59" s="300"/>
      <c r="V59" s="2242"/>
      <c r="W59" s="2243"/>
      <c r="X59" s="2243"/>
      <c r="Y59" s="2243"/>
      <c r="Z59" s="2243"/>
      <c r="AA59" s="2243"/>
      <c r="AB59" s="2243"/>
      <c r="AC59" s="2244"/>
      <c r="AD59" s="2242" t="str">
        <f>INDEX(PT_DIFFERENTIATION_CS,MATCH(C59,PT_DIFFERENTIATION_CS_ID,0))</f>
        <v>без дифференциации</v>
      </c>
      <c r="AE59" s="2243"/>
      <c r="AF59" s="2243"/>
      <c r="AG59" s="2243"/>
      <c r="AH59" s="2243"/>
      <c r="AI59" s="2243"/>
      <c r="AJ59" s="2243"/>
      <c r="AK59" s="2243"/>
      <c r="AL59" s="2242"/>
      <c r="AM59" s="2243"/>
      <c r="AN59" s="2243"/>
      <c r="AO59" s="2243"/>
      <c r="AP59" s="2243"/>
      <c r="AQ59" s="2243"/>
      <c r="AR59" s="2243"/>
      <c r="AS59" s="2244"/>
      <c r="AT59" s="2242"/>
      <c r="AU59" s="2243"/>
      <c r="AV59" s="2243"/>
      <c r="AW59" s="2243"/>
      <c r="AX59" s="2243"/>
      <c r="AY59" s="2243"/>
      <c r="AZ59" s="2243"/>
      <c r="BA59" s="2244"/>
      <c r="BB59" s="2242"/>
      <c r="BC59" s="2243"/>
      <c r="BD59" s="2243"/>
      <c r="BE59" s="2243"/>
      <c r="BF59" s="2243"/>
      <c r="BG59" s="2243"/>
      <c r="BH59" s="2243"/>
      <c r="BI59" s="2244"/>
      <c r="BJ59" s="2242"/>
      <c r="BK59" s="2243"/>
      <c r="BL59" s="2243"/>
      <c r="BM59" s="2243"/>
      <c r="BN59" s="2243"/>
      <c r="BO59" s="2243"/>
      <c r="BP59" s="2243"/>
      <c r="BQ59" s="2244"/>
      <c r="BR59" s="2242"/>
      <c r="BS59" s="2243"/>
      <c r="BT59" s="2243"/>
      <c r="BU59" s="2243"/>
      <c r="BV59" s="2243"/>
      <c r="BW59" s="2243"/>
      <c r="BX59" s="2243"/>
      <c r="BY59" s="2244"/>
      <c r="BZ59" s="2242"/>
      <c r="CA59" s="2243"/>
      <c r="CB59" s="2243"/>
      <c r="CC59" s="2243"/>
      <c r="CD59" s="2243"/>
      <c r="CE59" s="2243"/>
      <c r="CF59" s="2243"/>
      <c r="CG59" s="2244"/>
      <c r="CH59" s="2242"/>
      <c r="CI59" s="2243"/>
      <c r="CJ59" s="2243"/>
      <c r="CK59" s="2243"/>
      <c r="CL59" s="2243"/>
      <c r="CM59" s="2243"/>
      <c r="CN59" s="2243"/>
      <c r="CO59" s="2244"/>
      <c r="CP59" s="2242"/>
      <c r="CQ59" s="2243"/>
      <c r="CR59" s="2243"/>
      <c r="CS59" s="2243"/>
      <c r="CT59" s="2243"/>
      <c r="CU59" s="2243"/>
      <c r="CV59" s="2243"/>
      <c r="CW59" s="2244"/>
      <c r="CX59" s="2242"/>
      <c r="CY59" s="2243"/>
      <c r="CZ59" s="2243"/>
      <c r="DA59" s="2243"/>
      <c r="DB59" s="2243"/>
      <c r="DC59" s="2243"/>
      <c r="DD59" s="2243"/>
      <c r="DE59" s="2244"/>
      <c r="DF59" s="2244"/>
      <c r="DG59" s="1258" t="s">
        <v>437</v>
      </c>
      <c r="DH59" s="1642"/>
      <c r="DI59" s="1624"/>
      <c r="DJ59" s="1624" t="str">
        <f>IF(T59="","",T59)</f>
        <v>Наименование системы теплоснабжения </v>
      </c>
      <c r="DK59" s="1624"/>
      <c r="DL59" s="1624"/>
      <c r="DM59" s="1635">
        <v>0</v>
      </c>
    </row>
    <row s="1850" customFormat="1" customHeight="1" ht="21">
      <c r="A60" s="1363"/>
      <c r="B60" s="1363"/>
      <c r="C60" s="1363"/>
      <c r="D60" s="1363" t="s">
        <v>203</v>
      </c>
      <c r="E60" s="2259">
        <v>1</v>
      </c>
      <c r="F60" s="2259"/>
      <c r="G60" s="2259"/>
      <c r="H60" s="2258">
        <v>1</v>
      </c>
      <c r="I60" s="1363"/>
      <c r="J60" s="1363"/>
      <c r="K60" s="1363"/>
      <c r="L60" s="1369"/>
      <c r="M60" s="1365"/>
      <c r="N60" s="1365"/>
      <c r="O60" s="1365"/>
      <c r="P60" s="354"/>
      <c r="Q60" s="352"/>
      <c r="R60" s="353"/>
      <c r="S60" s="2273" t="str">
        <f>INDEX(PT_DIFFERENTIATION_NUM_IST_TE,MATCH(D60,PT_DIFFERENTIATION_IST_TE_ID,0))</f>
        <v>2.1.1.1</v>
      </c>
      <c r="T60" s="310" t="s">
        <v>438</v>
      </c>
      <c r="U60" s="300"/>
      <c r="V60" s="2242"/>
      <c r="W60" s="2243"/>
      <c r="X60" s="2243"/>
      <c r="Y60" s="2243"/>
      <c r="Z60" s="2243"/>
      <c r="AA60" s="2243"/>
      <c r="AB60" s="2243"/>
      <c r="AC60" s="2244"/>
      <c r="AD60" s="2242" t="str">
        <f>INDEX(PT_DIFFERENTIATION_IST_TE,MATCH(D60,PT_DIFFERENTIATION_IST_TE_ID,0))</f>
        <v>без дифференциации</v>
      </c>
      <c r="AE60" s="2243"/>
      <c r="AF60" s="2243"/>
      <c r="AG60" s="2243"/>
      <c r="AH60" s="2243"/>
      <c r="AI60" s="2243"/>
      <c r="AJ60" s="2243"/>
      <c r="AK60" s="2243"/>
      <c r="AL60" s="2242"/>
      <c r="AM60" s="2243"/>
      <c r="AN60" s="2243"/>
      <c r="AO60" s="2243"/>
      <c r="AP60" s="2243"/>
      <c r="AQ60" s="2243"/>
      <c r="AR60" s="2243"/>
      <c r="AS60" s="2244"/>
      <c r="AT60" s="2242"/>
      <c r="AU60" s="2243"/>
      <c r="AV60" s="2243"/>
      <c r="AW60" s="2243"/>
      <c r="AX60" s="2243"/>
      <c r="AY60" s="2243"/>
      <c r="AZ60" s="2243"/>
      <c r="BA60" s="2244"/>
      <c r="BB60" s="2242"/>
      <c r="BC60" s="2243"/>
      <c r="BD60" s="2243"/>
      <c r="BE60" s="2243"/>
      <c r="BF60" s="2243"/>
      <c r="BG60" s="2243"/>
      <c r="BH60" s="2243"/>
      <c r="BI60" s="2244"/>
      <c r="BJ60" s="2242"/>
      <c r="BK60" s="2243"/>
      <c r="BL60" s="2243"/>
      <c r="BM60" s="2243"/>
      <c r="BN60" s="2243"/>
      <c r="BO60" s="2243"/>
      <c r="BP60" s="2243"/>
      <c r="BQ60" s="2244"/>
      <c r="BR60" s="2242"/>
      <c r="BS60" s="2243"/>
      <c r="BT60" s="2243"/>
      <c r="BU60" s="2243"/>
      <c r="BV60" s="2243"/>
      <c r="BW60" s="2243"/>
      <c r="BX60" s="2243"/>
      <c r="BY60" s="2244"/>
      <c r="BZ60" s="2242"/>
      <c r="CA60" s="2243"/>
      <c r="CB60" s="2243"/>
      <c r="CC60" s="2243"/>
      <c r="CD60" s="2243"/>
      <c r="CE60" s="2243"/>
      <c r="CF60" s="2243"/>
      <c r="CG60" s="2244"/>
      <c r="CH60" s="2242"/>
      <c r="CI60" s="2243"/>
      <c r="CJ60" s="2243"/>
      <c r="CK60" s="2243"/>
      <c r="CL60" s="2243"/>
      <c r="CM60" s="2243"/>
      <c r="CN60" s="2243"/>
      <c r="CO60" s="2244"/>
      <c r="CP60" s="2242"/>
      <c r="CQ60" s="2243"/>
      <c r="CR60" s="2243"/>
      <c r="CS60" s="2243"/>
      <c r="CT60" s="2243"/>
      <c r="CU60" s="2243"/>
      <c r="CV60" s="2243"/>
      <c r="CW60" s="2244"/>
      <c r="CX60" s="2242"/>
      <c r="CY60" s="2243"/>
      <c r="CZ60" s="2243"/>
      <c r="DA60" s="2243"/>
      <c r="DB60" s="2243"/>
      <c r="DC60" s="2243"/>
      <c r="DD60" s="2243"/>
      <c r="DE60" s="2244"/>
      <c r="DF60" s="2244"/>
      <c r="DG60" s="1258" t="s">
        <v>439</v>
      </c>
      <c r="DH60" s="1642"/>
      <c r="DI60" s="1624"/>
      <c r="DJ60" s="1624" t="str">
        <f>IF(T60="","",T60)</f>
        <v>Источник тепловой энергии  </v>
      </c>
      <c r="DK60" s="1624"/>
      <c r="DL60" s="1624"/>
      <c r="DM60" s="1635">
        <v>0</v>
      </c>
    </row>
    <row s="1850" customFormat="1" customHeight="1" ht="14.25">
      <c r="A61" s="1363"/>
      <c r="B61" s="1363"/>
      <c r="C61" s="1363"/>
      <c r="D61" s="1363"/>
      <c r="E61" s="2259">
        <v>1</v>
      </c>
      <c r="F61" s="2259"/>
      <c r="G61" s="2259"/>
      <c r="H61" s="2259"/>
      <c r="I61" s="2256" t="str">
        <f>S60&amp;".1"</f>
        <v>2.1.1.1.1</v>
      </c>
      <c r="J61" s="1363"/>
      <c r="K61" s="1363"/>
      <c r="L61" s="1369" t="s">
        <v>440</v>
      </c>
      <c r="M61" s="1366"/>
      <c r="N61" s="1776"/>
      <c r="O61" s="1776"/>
      <c r="P61" s="2374">
        <v>1</v>
      </c>
      <c r="Q61" s="2374"/>
      <c r="R61" s="356"/>
      <c r="S61" s="2304"/>
      <c r="T61" s="1383"/>
      <c r="U61" s="1384"/>
      <c r="V61" s="2296"/>
      <c r="W61" s="2297"/>
      <c r="X61" s="2297"/>
      <c r="Y61" s="2297"/>
      <c r="Z61" s="2297"/>
      <c r="AA61" s="2297"/>
      <c r="AB61" s="2297"/>
      <c r="AC61" s="2298"/>
      <c r="AD61" s="2296"/>
      <c r="AE61" s="2297"/>
      <c r="AF61" s="2297"/>
      <c r="AG61" s="2297"/>
      <c r="AH61" s="2297"/>
      <c r="AI61" s="2297"/>
      <c r="AJ61" s="2297"/>
      <c r="AK61" s="2297"/>
      <c r="AL61" s="2296"/>
      <c r="AM61" s="2297"/>
      <c r="AN61" s="2297"/>
      <c r="AO61" s="2297"/>
      <c r="AP61" s="2297"/>
      <c r="AQ61" s="2297"/>
      <c r="AR61" s="2297"/>
      <c r="AS61" s="2298"/>
      <c r="AT61" s="2296"/>
      <c r="AU61" s="2297"/>
      <c r="AV61" s="2297"/>
      <c r="AW61" s="2297"/>
      <c r="AX61" s="2297"/>
      <c r="AY61" s="2297"/>
      <c r="AZ61" s="2297"/>
      <c r="BA61" s="2298"/>
      <c r="BB61" s="2296"/>
      <c r="BC61" s="2297"/>
      <c r="BD61" s="2297"/>
      <c r="BE61" s="2297"/>
      <c r="BF61" s="2297"/>
      <c r="BG61" s="2297"/>
      <c r="BH61" s="2297"/>
      <c r="BI61" s="2298"/>
      <c r="BJ61" s="2296"/>
      <c r="BK61" s="2297"/>
      <c r="BL61" s="2297"/>
      <c r="BM61" s="2297"/>
      <c r="BN61" s="2297"/>
      <c r="BO61" s="2297"/>
      <c r="BP61" s="2297"/>
      <c r="BQ61" s="2298"/>
      <c r="BR61" s="2296"/>
      <c r="BS61" s="2297"/>
      <c r="BT61" s="2297"/>
      <c r="BU61" s="2297"/>
      <c r="BV61" s="2297"/>
      <c r="BW61" s="2297"/>
      <c r="BX61" s="2297"/>
      <c r="BY61" s="2298"/>
      <c r="BZ61" s="2296"/>
      <c r="CA61" s="2297"/>
      <c r="CB61" s="2297"/>
      <c r="CC61" s="2297"/>
      <c r="CD61" s="2297"/>
      <c r="CE61" s="2297"/>
      <c r="CF61" s="2297"/>
      <c r="CG61" s="2298"/>
      <c r="CH61" s="2296"/>
      <c r="CI61" s="2297"/>
      <c r="CJ61" s="2297"/>
      <c r="CK61" s="2297"/>
      <c r="CL61" s="2297"/>
      <c r="CM61" s="2297"/>
      <c r="CN61" s="2297"/>
      <c r="CO61" s="2298"/>
      <c r="CP61" s="2296"/>
      <c r="CQ61" s="2297"/>
      <c r="CR61" s="2297"/>
      <c r="CS61" s="2297"/>
      <c r="CT61" s="2297"/>
      <c r="CU61" s="2297"/>
      <c r="CV61" s="2297"/>
      <c r="CW61" s="2298"/>
      <c r="CX61" s="2296"/>
      <c r="CY61" s="2297"/>
      <c r="CZ61" s="2297"/>
      <c r="DA61" s="2297"/>
      <c r="DB61" s="2297"/>
      <c r="DC61" s="2297"/>
      <c r="DD61" s="2297"/>
      <c r="DE61" s="2298"/>
      <c r="DF61" s="2298"/>
      <c r="DG61" s="1385"/>
      <c r="DH61" s="1642"/>
      <c r="DI61" s="1624"/>
      <c r="DJ61" s="1624" t="str">
        <f>IF(T61="","",T61)</f>
        <v/>
      </c>
      <c r="DK61" s="1624"/>
      <c r="DL61" s="1624"/>
      <c r="DM61" s="1635">
        <v>0</v>
      </c>
    </row>
    <row s="1850" customFormat="1" customHeight="1" ht="21">
      <c r="A62" s="1363"/>
      <c r="B62" s="1363"/>
      <c r="C62" s="1363"/>
      <c r="D62" s="1363"/>
      <c r="E62" s="2259">
        <v>1</v>
      </c>
      <c r="F62" s="2259"/>
      <c r="G62" s="2259"/>
      <c r="H62" s="2259"/>
      <c r="I62" s="2286"/>
      <c r="J62" s="2256" t="str">
        <f>I61&amp;".1"</f>
        <v>2.1.1.1.1.1</v>
      </c>
      <c r="K62" s="1363"/>
      <c r="L62" s="1369" t="s">
        <v>443</v>
      </c>
      <c r="M62" s="1366"/>
      <c r="N62" s="1366"/>
      <c r="O62" s="1776"/>
      <c r="P62" s="2374"/>
      <c r="Q62" s="2374">
        <v>1</v>
      </c>
      <c r="R62" s="357"/>
      <c r="S62" s="2273" t="str">
        <f>$J62</f>
        <v>2.1.1.1.1.1</v>
      </c>
      <c r="T62" s="286" t="s">
        <v>444</v>
      </c>
      <c r="U62" s="300"/>
      <c r="V62" s="2245"/>
      <c r="W62" s="2246"/>
      <c r="X62" s="2246"/>
      <c r="Y62" s="2246"/>
      <c r="Z62" s="2246"/>
      <c r="AA62" s="2246"/>
      <c r="AB62" s="2246"/>
      <c r="AC62" s="2247"/>
      <c r="AD62" s="2245" t="s">
        <v>486</v>
      </c>
      <c r="AE62" s="2246"/>
      <c r="AF62" s="2246"/>
      <c r="AG62" s="2246"/>
      <c r="AH62" s="2246"/>
      <c r="AI62" s="2246"/>
      <c r="AJ62" s="2246"/>
      <c r="AK62" s="2246"/>
      <c r="AL62" s="2245"/>
      <c r="AM62" s="2246"/>
      <c r="AN62" s="2246"/>
      <c r="AO62" s="2246"/>
      <c r="AP62" s="2246"/>
      <c r="AQ62" s="2246"/>
      <c r="AR62" s="2246"/>
      <c r="AS62" s="2247"/>
      <c r="AT62" s="2245"/>
      <c r="AU62" s="2246"/>
      <c r="AV62" s="2246"/>
      <c r="AW62" s="2246"/>
      <c r="AX62" s="2246"/>
      <c r="AY62" s="2246"/>
      <c r="AZ62" s="2246"/>
      <c r="BA62" s="2247"/>
      <c r="BB62" s="2245"/>
      <c r="BC62" s="2246"/>
      <c r="BD62" s="2246"/>
      <c r="BE62" s="2246"/>
      <c r="BF62" s="2246"/>
      <c r="BG62" s="2246"/>
      <c r="BH62" s="2246"/>
      <c r="BI62" s="2247"/>
      <c r="BJ62" s="2245"/>
      <c r="BK62" s="2246"/>
      <c r="BL62" s="2246"/>
      <c r="BM62" s="2246"/>
      <c r="BN62" s="2246"/>
      <c r="BO62" s="2246"/>
      <c r="BP62" s="2246"/>
      <c r="BQ62" s="2247"/>
      <c r="BR62" s="2245"/>
      <c r="BS62" s="2246"/>
      <c r="BT62" s="2246"/>
      <c r="BU62" s="2246"/>
      <c r="BV62" s="2246"/>
      <c r="BW62" s="2246"/>
      <c r="BX62" s="2246"/>
      <c r="BY62" s="2247"/>
      <c r="BZ62" s="2245"/>
      <c r="CA62" s="2246"/>
      <c r="CB62" s="2246"/>
      <c r="CC62" s="2246"/>
      <c r="CD62" s="2246"/>
      <c r="CE62" s="2246"/>
      <c r="CF62" s="2246"/>
      <c r="CG62" s="2247"/>
      <c r="CH62" s="2245"/>
      <c r="CI62" s="2246"/>
      <c r="CJ62" s="2246"/>
      <c r="CK62" s="2246"/>
      <c r="CL62" s="2246"/>
      <c r="CM62" s="2246"/>
      <c r="CN62" s="2246"/>
      <c r="CO62" s="2247"/>
      <c r="CP62" s="2245"/>
      <c r="CQ62" s="2246"/>
      <c r="CR62" s="2246"/>
      <c r="CS62" s="2246"/>
      <c r="CT62" s="2246"/>
      <c r="CU62" s="2246"/>
      <c r="CV62" s="2246"/>
      <c r="CW62" s="2247"/>
      <c r="CX62" s="2245"/>
      <c r="CY62" s="2246"/>
      <c r="CZ62" s="2246"/>
      <c r="DA62" s="2246"/>
      <c r="DB62" s="2246"/>
      <c r="DC62" s="2246"/>
      <c r="DD62" s="2246"/>
      <c r="DE62" s="2247"/>
      <c r="DF62" s="2247"/>
      <c r="DG62" s="1258" t="s">
        <v>445</v>
      </c>
      <c r="DH62" s="1642"/>
      <c r="DI62" s="1624"/>
      <c r="DJ62" s="1624" t="str">
        <f>IF(T62="","",T62)</f>
        <v>Группа потребителей</v>
      </c>
      <c r="DK62" s="1624"/>
      <c r="DL62" s="1624"/>
      <c r="DM62" s="1635">
        <v>0</v>
      </c>
    </row>
    <row s="1850" customFormat="1" customHeight="1" ht="21">
      <c r="A63" s="1363"/>
      <c r="B63" s="1363"/>
      <c r="C63" s="1363"/>
      <c r="D63" s="1363"/>
      <c r="E63" s="2259">
        <v>1</v>
      </c>
      <c r="F63" s="2259"/>
      <c r="G63" s="2259"/>
      <c r="H63" s="2259"/>
      <c r="I63" s="2286"/>
      <c r="J63" s="2286"/>
      <c r="K63" s="2256" t="str">
        <f>J62&amp;".1"</f>
        <v>2.1.1.1.1.1.1</v>
      </c>
      <c r="L63" s="1369" t="s">
        <v>446</v>
      </c>
      <c r="M63" s="1366"/>
      <c r="N63" s="1366"/>
      <c r="O63" s="1366"/>
      <c r="P63" s="2374"/>
      <c r="Q63" s="2374"/>
      <c r="R63" s="357">
        <v>1</v>
      </c>
      <c r="S63" s="2273" t="str">
        <f>$K63</f>
        <v>2.1.1.1.1.1.1</v>
      </c>
      <c r="T63" s="1347" t="s">
        <v>485</v>
      </c>
      <c r="U63" s="300"/>
      <c r="V63" s="751"/>
      <c r="W63" s="325"/>
      <c r="X63" s="751"/>
      <c r="Y63" s="1257"/>
      <c r="Z63" s="2602"/>
      <c r="AA63" s="2107" t="s">
        <v>63</v>
      </c>
      <c r="AB63" s="2602"/>
      <c r="AC63" s="2107" t="s">
        <v>63</v>
      </c>
      <c r="AD63" s="751">
        <v>72.25</v>
      </c>
      <c r="AE63" s="325"/>
      <c r="AF63" s="751"/>
      <c r="AG63" s="1257"/>
      <c r="AH63" s="2602">
        <v>46023</v>
      </c>
      <c r="AI63" s="2107" t="s">
        <v>63</v>
      </c>
      <c r="AJ63" s="2602">
        <v>46295</v>
      </c>
      <c r="AK63" s="2107" t="s">
        <v>63</v>
      </c>
      <c r="AL63" s="751">
        <v>80.92</v>
      </c>
      <c r="AM63" s="325"/>
      <c r="AN63" s="751"/>
      <c r="AO63" s="1257"/>
      <c r="AP63" s="2602">
        <v>46296</v>
      </c>
      <c r="AQ63" s="2107" t="s">
        <v>63</v>
      </c>
      <c r="AR63" s="2602">
        <v>46387</v>
      </c>
      <c r="AS63" s="2107" t="s">
        <v>63</v>
      </c>
      <c r="AT63" s="751">
        <v>80.92</v>
      </c>
      <c r="AU63" s="325"/>
      <c r="AV63" s="751"/>
      <c r="AW63" s="1257"/>
      <c r="AX63" s="2602">
        <v>46388</v>
      </c>
      <c r="AY63" s="2107" t="s">
        <v>63</v>
      </c>
      <c r="AZ63" s="2602">
        <v>46568</v>
      </c>
      <c r="BA63" s="2107" t="s">
        <v>63</v>
      </c>
      <c r="BB63" s="751">
        <v>87.97</v>
      </c>
      <c r="BC63" s="325"/>
      <c r="BD63" s="751"/>
      <c r="BE63" s="1257"/>
      <c r="BF63" s="2602">
        <v>46569</v>
      </c>
      <c r="BG63" s="2107" t="s">
        <v>63</v>
      </c>
      <c r="BH63" s="2602">
        <v>46752</v>
      </c>
      <c r="BI63" s="2107" t="s">
        <v>63</v>
      </c>
      <c r="BJ63" s="751">
        <v>87.97</v>
      </c>
      <c r="BK63" s="325"/>
      <c r="BL63" s="751"/>
      <c r="BM63" s="1257"/>
      <c r="BN63" s="2602">
        <v>46753</v>
      </c>
      <c r="BO63" s="2107" t="s">
        <v>63</v>
      </c>
      <c r="BP63" s="2602">
        <v>46934</v>
      </c>
      <c r="BQ63" s="2107" t="s">
        <v>63</v>
      </c>
      <c r="BR63" s="751">
        <v>94.21</v>
      </c>
      <c r="BS63" s="325"/>
      <c r="BT63" s="751"/>
      <c r="BU63" s="1257"/>
      <c r="BV63" s="2602">
        <v>46935</v>
      </c>
      <c r="BW63" s="2107" t="s">
        <v>63</v>
      </c>
      <c r="BX63" s="2602">
        <v>47118</v>
      </c>
      <c r="BY63" s="2107" t="s">
        <v>63</v>
      </c>
      <c r="BZ63" s="751">
        <v>91.24</v>
      </c>
      <c r="CA63" s="325"/>
      <c r="CB63" s="751"/>
      <c r="CC63" s="1257"/>
      <c r="CD63" s="2602">
        <v>47119</v>
      </c>
      <c r="CE63" s="2107" t="s">
        <v>63</v>
      </c>
      <c r="CF63" s="2602">
        <v>47299</v>
      </c>
      <c r="CG63" s="2107" t="s">
        <v>63</v>
      </c>
      <c r="CH63" s="751">
        <v>100.9</v>
      </c>
      <c r="CI63" s="325"/>
      <c r="CJ63" s="751"/>
      <c r="CK63" s="1257"/>
      <c r="CL63" s="2602">
        <v>47300</v>
      </c>
      <c r="CM63" s="2107" t="s">
        <v>63</v>
      </c>
      <c r="CN63" s="2602">
        <v>47483</v>
      </c>
      <c r="CO63" s="2107" t="s">
        <v>63</v>
      </c>
      <c r="CP63" s="751">
        <v>100.9</v>
      </c>
      <c r="CQ63" s="325"/>
      <c r="CR63" s="751"/>
      <c r="CS63" s="1257"/>
      <c r="CT63" s="2602">
        <v>47484</v>
      </c>
      <c r="CU63" s="2107" t="s">
        <v>63</v>
      </c>
      <c r="CV63" s="2602">
        <v>47664</v>
      </c>
      <c r="CW63" s="2107" t="s">
        <v>63</v>
      </c>
      <c r="CX63" s="751">
        <v>108.06</v>
      </c>
      <c r="CY63" s="325"/>
      <c r="CZ63" s="751"/>
      <c r="DA63" s="1257"/>
      <c r="DB63" s="2602">
        <v>47665</v>
      </c>
      <c r="DC63" s="2107" t="s">
        <v>63</v>
      </c>
      <c r="DD63" s="2602">
        <v>47848</v>
      </c>
      <c r="DE63" s="2107" t="s">
        <v>63</v>
      </c>
      <c r="DF63" s="325"/>
      <c r="DG63" s="2253" t="s">
        <v>447</v>
      </c>
      <c r="DH63" s="1642">
        <f>STRCHECKDATE(V64:DF64)</f>
      </c>
      <c r="DI63" s="1624"/>
      <c r="DJ63" s="1624" t="str">
        <f>IF(T63="","",T63)</f>
        <v>вода</v>
      </c>
      <c r="DK63" s="1624"/>
      <c r="DL63" s="1624"/>
      <c r="DM63" s="1635">
        <v>0</v>
      </c>
    </row>
    <row s="1850" customFormat="1" customHeight="1" ht="0.75">
      <c r="A64" s="1363"/>
      <c r="B64" s="1363"/>
      <c r="C64" s="1363"/>
      <c r="D64" s="1363"/>
      <c r="E64" s="2259">
        <v>1</v>
      </c>
      <c r="F64" s="2259"/>
      <c r="G64" s="2259"/>
      <c r="H64" s="2259"/>
      <c r="I64" s="2286"/>
      <c r="J64" s="2286"/>
      <c r="K64" s="2256"/>
      <c r="L64" s="1369"/>
      <c r="M64" s="1366"/>
      <c r="N64" s="1366"/>
      <c r="O64" s="1366"/>
      <c r="P64" s="2374"/>
      <c r="Q64" s="2374"/>
      <c r="R64" s="357"/>
      <c r="S64" s="2513"/>
      <c r="T64" s="300"/>
      <c r="U64" s="300"/>
      <c r="V64" s="325"/>
      <c r="W64" s="325"/>
      <c r="X64" s="325"/>
      <c r="Y64" s="328" t="str">
        <f>Z63&amp;"-"&amp;AB63</f>
        <v>-</v>
      </c>
      <c r="Z64" s="2309"/>
      <c r="AA64" s="2107"/>
      <c r="AB64" s="2309"/>
      <c r="AC64" s="2107"/>
      <c r="AD64" s="325"/>
      <c r="AE64" s="325"/>
      <c r="AF64" s="325"/>
      <c r="AG64" s="328" t="str">
        <f>AH63&amp;"-"&amp;AJ63</f>
        <v>46023-46295</v>
      </c>
      <c r="AH64" s="2309"/>
      <c r="AI64" s="2107"/>
      <c r="AJ64" s="2309"/>
      <c r="AK64" s="2107"/>
      <c r="AL64" s="325"/>
      <c r="AM64" s="325"/>
      <c r="AN64" s="325"/>
      <c r="AO64" s="328" t="str">
        <f>AP63&amp;"-"&amp;AR63</f>
        <v>46296-46387</v>
      </c>
      <c r="AP64" s="2309"/>
      <c r="AQ64" s="2107"/>
      <c r="AR64" s="2309"/>
      <c r="AS64" s="2107"/>
      <c r="AT64" s="325"/>
      <c r="AU64" s="325"/>
      <c r="AV64" s="325"/>
      <c r="AW64" s="328" t="str">
        <f>AX63&amp;"-"&amp;AZ63</f>
        <v>46388-46568</v>
      </c>
      <c r="AX64" s="2309"/>
      <c r="AY64" s="2107"/>
      <c r="AZ64" s="2309"/>
      <c r="BA64" s="2107"/>
      <c r="BB64" s="325"/>
      <c r="BC64" s="325"/>
      <c r="BD64" s="325"/>
      <c r="BE64" s="328" t="str">
        <f>BF63&amp;"-"&amp;BH63</f>
        <v>46569-46752</v>
      </c>
      <c r="BF64" s="2309"/>
      <c r="BG64" s="2107"/>
      <c r="BH64" s="2309"/>
      <c r="BI64" s="2107"/>
      <c r="BJ64" s="325"/>
      <c r="BK64" s="325"/>
      <c r="BL64" s="325"/>
      <c r="BM64" s="328" t="str">
        <f>BN63&amp;"-"&amp;BP63</f>
        <v>46753-46934</v>
      </c>
      <c r="BN64" s="2309"/>
      <c r="BO64" s="2107"/>
      <c r="BP64" s="2309"/>
      <c r="BQ64" s="2107"/>
      <c r="BR64" s="325"/>
      <c r="BS64" s="325"/>
      <c r="BT64" s="325"/>
      <c r="BU64" s="328" t="str">
        <f>BV63&amp;"-"&amp;BX63</f>
        <v>46935-47118</v>
      </c>
      <c r="BV64" s="2309"/>
      <c r="BW64" s="2107"/>
      <c r="BX64" s="2309"/>
      <c r="BY64" s="2107"/>
      <c r="BZ64" s="325"/>
      <c r="CA64" s="325"/>
      <c r="CB64" s="325"/>
      <c r="CC64" s="328" t="str">
        <f>CD63&amp;"-"&amp;CF63</f>
        <v>47119-47299</v>
      </c>
      <c r="CD64" s="2309"/>
      <c r="CE64" s="2107"/>
      <c r="CF64" s="2309"/>
      <c r="CG64" s="2107"/>
      <c r="CH64" s="325"/>
      <c r="CI64" s="325"/>
      <c r="CJ64" s="325"/>
      <c r="CK64" s="328" t="str">
        <f>CL63&amp;"-"&amp;CN63</f>
        <v>47300-47483</v>
      </c>
      <c r="CL64" s="2309"/>
      <c r="CM64" s="2107"/>
      <c r="CN64" s="2309"/>
      <c r="CO64" s="2107"/>
      <c r="CP64" s="325"/>
      <c r="CQ64" s="325"/>
      <c r="CR64" s="325"/>
      <c r="CS64" s="328" t="str">
        <f>CT63&amp;"-"&amp;CV63</f>
        <v>47484-47664</v>
      </c>
      <c r="CT64" s="2309"/>
      <c r="CU64" s="2107"/>
      <c r="CV64" s="2309"/>
      <c r="CW64" s="2107"/>
      <c r="CX64" s="325"/>
      <c r="CY64" s="325"/>
      <c r="CZ64" s="325"/>
      <c r="DA64" s="328" t="str">
        <f>DB63&amp;"-"&amp;DD63</f>
        <v>47665-47848</v>
      </c>
      <c r="DB64" s="2309"/>
      <c r="DC64" s="2107"/>
      <c r="DD64" s="2309"/>
      <c r="DE64" s="2107"/>
      <c r="DF64" s="325"/>
      <c r="DG64" s="2254"/>
      <c r="DH64" s="1642"/>
      <c r="DI64" s="1624"/>
      <c r="DJ64" s="1624" t="str">
        <f>IF(T64="","",T64)</f>
        <v/>
      </c>
      <c r="DK64" s="1624"/>
      <c r="DL64" s="1624"/>
      <c r="DM64" s="1635">
        <v>0</v>
      </c>
    </row>
    <row s="1850" customFormat="1" customHeight="1" ht="15">
      <c r="A65" s="1363"/>
      <c r="B65" s="1363"/>
      <c r="C65" s="1363"/>
      <c r="D65" s="1363"/>
      <c r="E65" s="2259">
        <v>1</v>
      </c>
      <c r="F65" s="2259"/>
      <c r="G65" s="2259"/>
      <c r="H65" s="2259"/>
      <c r="I65" s="2286"/>
      <c r="J65" s="2256"/>
      <c r="K65" s="1363"/>
      <c r="L65" s="1369"/>
      <c r="M65" s="1366"/>
      <c r="N65" s="1366"/>
      <c r="O65" s="1776"/>
      <c r="P65" s="2374"/>
      <c r="Q65" s="2374"/>
      <c r="R65" s="356"/>
      <c r="S65" s="2674"/>
      <c r="T65" s="2675" t="s">
        <v>448</v>
      </c>
      <c r="U65" s="2676"/>
      <c r="V65" s="2676"/>
      <c r="W65" s="2676"/>
      <c r="X65" s="2676"/>
      <c r="Y65" s="2676"/>
      <c r="Z65" s="2676"/>
      <c r="AA65" s="2676"/>
      <c r="AB65" s="2676"/>
      <c r="AC65" s="2676"/>
      <c r="AD65" s="2676"/>
      <c r="AE65" s="2676"/>
      <c r="AF65" s="2676"/>
      <c r="AG65" s="2676"/>
      <c r="AH65" s="2676"/>
      <c r="AI65" s="2676"/>
      <c r="AJ65" s="2676"/>
      <c r="AK65" s="2676"/>
      <c r="AL65" s="2677"/>
      <c r="AM65" s="2677"/>
      <c r="AN65" s="2677"/>
      <c r="AO65" s="2677"/>
      <c r="AP65" s="2677"/>
      <c r="AQ65" s="2677"/>
      <c r="AR65" s="2677"/>
      <c r="AS65" s="2677"/>
      <c r="AT65" s="2677"/>
      <c r="AU65" s="2677"/>
      <c r="AV65" s="2677"/>
      <c r="AW65" s="2677"/>
      <c r="AX65" s="2677"/>
      <c r="AY65" s="2677"/>
      <c r="AZ65" s="2677"/>
      <c r="BA65" s="2677"/>
      <c r="BB65" s="2677"/>
      <c r="BC65" s="2677"/>
      <c r="BD65" s="2677"/>
      <c r="BE65" s="2677"/>
      <c r="BF65" s="2677"/>
      <c r="BG65" s="2677"/>
      <c r="BH65" s="2677"/>
      <c r="BI65" s="2677"/>
      <c r="BJ65" s="2677"/>
      <c r="BK65" s="2677"/>
      <c r="BL65" s="2677"/>
      <c r="BM65" s="2677"/>
      <c r="BN65" s="2677"/>
      <c r="BO65" s="2677"/>
      <c r="BP65" s="2677"/>
      <c r="BQ65" s="2677"/>
      <c r="BR65" s="2677"/>
      <c r="BS65" s="2677"/>
      <c r="BT65" s="2677"/>
      <c r="BU65" s="2677"/>
      <c r="BV65" s="2677"/>
      <c r="BW65" s="2677"/>
      <c r="BX65" s="2677"/>
      <c r="BY65" s="2677"/>
      <c r="BZ65" s="2677"/>
      <c r="CA65" s="2677"/>
      <c r="CB65" s="2677"/>
      <c r="CC65" s="2677"/>
      <c r="CD65" s="2677"/>
      <c r="CE65" s="2677"/>
      <c r="CF65" s="2677"/>
      <c r="CG65" s="2677"/>
      <c r="CH65" s="2677"/>
      <c r="CI65" s="2677"/>
      <c r="CJ65" s="2677"/>
      <c r="CK65" s="2677"/>
      <c r="CL65" s="2677"/>
      <c r="CM65" s="2677"/>
      <c r="CN65" s="2677"/>
      <c r="CO65" s="2677"/>
      <c r="CP65" s="2677"/>
      <c r="CQ65" s="2677"/>
      <c r="CR65" s="2677"/>
      <c r="CS65" s="2677"/>
      <c r="CT65" s="2677"/>
      <c r="CU65" s="2677"/>
      <c r="CV65" s="2677"/>
      <c r="CW65" s="2677"/>
      <c r="CX65" s="2677"/>
      <c r="CY65" s="2677"/>
      <c r="CZ65" s="2677"/>
      <c r="DA65" s="2677"/>
      <c r="DB65" s="2677"/>
      <c r="DC65" s="2677"/>
      <c r="DD65" s="2677"/>
      <c r="DE65" s="2677"/>
      <c r="DF65" s="2678"/>
      <c r="DG65" s="2255"/>
      <c r="DH65" s="1642"/>
      <c r="DI65" s="1624"/>
      <c r="DJ65" s="1624" t="str">
        <f>IF(T65="","",T65)</f>
        <v>Добавить вид теплоносителя (параметры теплоносителя)</v>
      </c>
      <c r="DK65" s="1624"/>
      <c r="DL65" s="1624"/>
      <c r="DM65" s="1635">
        <v>0</v>
      </c>
    </row>
    <row s="1850" customFormat="1" customHeight="1" ht="15">
      <c r="A66" s="1363"/>
      <c r="B66" s="1363"/>
      <c r="C66" s="1363"/>
      <c r="D66" s="1363"/>
      <c r="E66" s="2259">
        <v>1</v>
      </c>
      <c r="F66" s="2259"/>
      <c r="G66" s="2259"/>
      <c r="H66" s="2259"/>
      <c r="I66" s="2256"/>
      <c r="J66" s="1363"/>
      <c r="K66" s="1363"/>
      <c r="L66" s="1369"/>
      <c r="M66" s="1366"/>
      <c r="N66" s="1776"/>
      <c r="O66" s="1776"/>
      <c r="P66" s="2374"/>
      <c r="Q66" s="2374"/>
      <c r="R66" s="356"/>
      <c r="S66" s="2674"/>
      <c r="T66" s="2679" t="s">
        <v>449</v>
      </c>
      <c r="U66" s="2676"/>
      <c r="V66" s="2676"/>
      <c r="W66" s="2676"/>
      <c r="X66" s="2676"/>
      <c r="Y66" s="2676"/>
      <c r="Z66" s="2676"/>
      <c r="AA66" s="2676"/>
      <c r="AB66" s="2676"/>
      <c r="AC66" s="2680"/>
      <c r="AD66" s="2676"/>
      <c r="AE66" s="2676"/>
      <c r="AF66" s="2676"/>
      <c r="AG66" s="2676"/>
      <c r="AH66" s="2676"/>
      <c r="AI66" s="2676"/>
      <c r="AJ66" s="2676"/>
      <c r="AK66" s="2680"/>
      <c r="AL66" s="2677"/>
      <c r="AM66" s="2677"/>
      <c r="AN66" s="2677"/>
      <c r="AO66" s="2677"/>
      <c r="AP66" s="2677"/>
      <c r="AQ66" s="2677"/>
      <c r="AR66" s="2677"/>
      <c r="AS66" s="2681"/>
      <c r="AT66" s="2677"/>
      <c r="AU66" s="2677"/>
      <c r="AV66" s="2677"/>
      <c r="AW66" s="2677"/>
      <c r="AX66" s="2677"/>
      <c r="AY66" s="2677"/>
      <c r="AZ66" s="2677"/>
      <c r="BA66" s="2681"/>
      <c r="BB66" s="2677"/>
      <c r="BC66" s="2677"/>
      <c r="BD66" s="2677"/>
      <c r="BE66" s="2677"/>
      <c r="BF66" s="2677"/>
      <c r="BG66" s="2677"/>
      <c r="BH66" s="2677"/>
      <c r="BI66" s="2681"/>
      <c r="BJ66" s="2677"/>
      <c r="BK66" s="2677"/>
      <c r="BL66" s="2677"/>
      <c r="BM66" s="2677"/>
      <c r="BN66" s="2677"/>
      <c r="BO66" s="2677"/>
      <c r="BP66" s="2677"/>
      <c r="BQ66" s="2681"/>
      <c r="BR66" s="2677"/>
      <c r="BS66" s="2677"/>
      <c r="BT66" s="2677"/>
      <c r="BU66" s="2677"/>
      <c r="BV66" s="2677"/>
      <c r="BW66" s="2677"/>
      <c r="BX66" s="2677"/>
      <c r="BY66" s="2681"/>
      <c r="BZ66" s="2677"/>
      <c r="CA66" s="2677"/>
      <c r="CB66" s="2677"/>
      <c r="CC66" s="2677"/>
      <c r="CD66" s="2677"/>
      <c r="CE66" s="2677"/>
      <c r="CF66" s="2677"/>
      <c r="CG66" s="2681"/>
      <c r="CH66" s="2677"/>
      <c r="CI66" s="2677"/>
      <c r="CJ66" s="2677"/>
      <c r="CK66" s="2677"/>
      <c r="CL66" s="2677"/>
      <c r="CM66" s="2677"/>
      <c r="CN66" s="2677"/>
      <c r="CO66" s="2681"/>
      <c r="CP66" s="2677"/>
      <c r="CQ66" s="2677"/>
      <c r="CR66" s="2677"/>
      <c r="CS66" s="2677"/>
      <c r="CT66" s="2677"/>
      <c r="CU66" s="2677"/>
      <c r="CV66" s="2677"/>
      <c r="CW66" s="2681"/>
      <c r="CX66" s="2677"/>
      <c r="CY66" s="2677"/>
      <c r="CZ66" s="2677"/>
      <c r="DA66" s="2677"/>
      <c r="DB66" s="2677"/>
      <c r="DC66" s="2677"/>
      <c r="DD66" s="2677"/>
      <c r="DE66" s="2681"/>
      <c r="DF66" s="2676"/>
      <c r="DG66" s="2682"/>
      <c r="DH66" s="1642"/>
      <c r="DI66" s="1624"/>
      <c r="DJ66" s="1624" t="str">
        <f>IF(T66="","",T66)</f>
        <v>Добавить группу потребителей</v>
      </c>
      <c r="DK66" s="1624"/>
      <c r="DL66" s="1624"/>
      <c r="DM66" s="1635">
        <v>0</v>
      </c>
    </row>
    <row s="1850" customFormat="1" customHeight="1" ht="14.25">
      <c r="A67" s="1363"/>
      <c r="B67" s="1363"/>
      <c r="C67" s="1363"/>
      <c r="D67" s="1363"/>
      <c r="E67" s="2259">
        <v>1</v>
      </c>
      <c r="F67" s="2259"/>
      <c r="G67" s="2259"/>
      <c r="H67" s="2258"/>
      <c r="I67" s="1363"/>
      <c r="J67" s="1363"/>
      <c r="K67" s="1363"/>
      <c r="L67" s="1369"/>
      <c r="M67" s="1365"/>
      <c r="N67" s="1365"/>
      <c r="O67" s="1366"/>
      <c r="P67" s="1823"/>
      <c r="Q67" s="375"/>
      <c r="R67" s="355"/>
      <c r="S67" s="1386"/>
      <c r="T67" s="1387"/>
      <c r="U67" s="1388"/>
      <c r="V67" s="1388"/>
      <c r="W67" s="1388"/>
      <c r="X67" s="1388"/>
      <c r="Y67" s="1388"/>
      <c r="Z67" s="1388"/>
      <c r="AA67" s="1388"/>
      <c r="AB67" s="1388"/>
      <c r="AC67" s="1388"/>
      <c r="AD67" s="1388"/>
      <c r="AE67" s="1388"/>
      <c r="AF67" s="1388"/>
      <c r="AG67" s="1388"/>
      <c r="AH67" s="1388"/>
      <c r="AI67" s="1388"/>
      <c r="AJ67" s="1388"/>
      <c r="AK67" s="1388"/>
      <c r="AL67" s="1388"/>
      <c r="AM67" s="1388"/>
      <c r="AN67" s="1388"/>
      <c r="AO67" s="1388"/>
      <c r="AP67" s="1388"/>
      <c r="AQ67" s="1388"/>
      <c r="AR67" s="1388"/>
      <c r="AS67" s="1388"/>
      <c r="AT67" s="1388"/>
      <c r="AU67" s="1388"/>
      <c r="AV67" s="1388"/>
      <c r="AW67" s="1388"/>
      <c r="AX67" s="1388"/>
      <c r="AY67" s="1388"/>
      <c r="AZ67" s="1388"/>
      <c r="BA67" s="1388"/>
      <c r="BB67" s="1388"/>
      <c r="BC67" s="1388"/>
      <c r="BD67" s="1388"/>
      <c r="BE67" s="1388"/>
      <c r="BF67" s="1388"/>
      <c r="BG67" s="1388"/>
      <c r="BH67" s="1388"/>
      <c r="BI67" s="1388"/>
      <c r="BJ67" s="1388"/>
      <c r="BK67" s="1388"/>
      <c r="BL67" s="1388"/>
      <c r="BM67" s="1388"/>
      <c r="BN67" s="1388"/>
      <c r="BO67" s="1388"/>
      <c r="BP67" s="1388"/>
      <c r="BQ67" s="1388"/>
      <c r="BR67" s="1388"/>
      <c r="BS67" s="1388"/>
      <c r="BT67" s="1388"/>
      <c r="BU67" s="1388"/>
      <c r="BV67" s="1388"/>
      <c r="BW67" s="1388"/>
      <c r="BX67" s="1388"/>
      <c r="BY67" s="1388"/>
      <c r="BZ67" s="1388"/>
      <c r="CA67" s="1388"/>
      <c r="CB67" s="1388"/>
      <c r="CC67" s="1388"/>
      <c r="CD67" s="1388"/>
      <c r="CE67" s="1388"/>
      <c r="CF67" s="1388"/>
      <c r="CG67" s="1388"/>
      <c r="CH67" s="1388"/>
      <c r="CI67" s="1388"/>
      <c r="CJ67" s="1388"/>
      <c r="CK67" s="1388"/>
      <c r="CL67" s="1388"/>
      <c r="CM67" s="1388"/>
      <c r="CN67" s="1388"/>
      <c r="CO67" s="1388"/>
      <c r="CP67" s="1388"/>
      <c r="CQ67" s="1388"/>
      <c r="CR67" s="1388"/>
      <c r="CS67" s="1388"/>
      <c r="CT67" s="1388"/>
      <c r="CU67" s="1388"/>
      <c r="CV67" s="1388"/>
      <c r="CW67" s="1388"/>
      <c r="CX67" s="1388"/>
      <c r="CY67" s="1388"/>
      <c r="CZ67" s="1388"/>
      <c r="DA67" s="1388"/>
      <c r="DB67" s="1388"/>
      <c r="DC67" s="1388"/>
      <c r="DD67" s="1388"/>
      <c r="DE67" s="1388"/>
      <c r="DF67" s="1388"/>
      <c r="DG67" s="1389"/>
      <c r="DH67" s="1642"/>
      <c r="DI67" s="1624"/>
      <c r="DJ67" s="1624" t="str">
        <f>IF(T67="","",T67)</f>
        <v/>
      </c>
      <c r="DK67" s="1624"/>
      <c r="DL67" s="1624"/>
      <c r="DM67" s="1635">
        <v>0</v>
      </c>
    </row>
    <row s="622" customFormat="1" customHeight="1" ht="0.75">
      <c r="A68" s="1343"/>
      <c r="B68" s="1343"/>
      <c r="C68" s="1343"/>
      <c r="D68" s="1343"/>
      <c r="E68" s="2259">
        <v>1</v>
      </c>
      <c r="F68" s="2259"/>
      <c r="G68" s="2258"/>
      <c r="H68" s="1343"/>
      <c r="I68" s="1343"/>
      <c r="J68" s="1343"/>
      <c r="K68" s="1343"/>
      <c r="L68" s="1545"/>
      <c r="M68" s="1315"/>
      <c r="N68" s="1315"/>
      <c r="O68" s="1642"/>
      <c r="P68" s="1316"/>
      <c r="Q68" s="1344"/>
      <c r="R68" s="1316"/>
      <c r="S68" s="1318"/>
      <c r="T68" s="1319" t="s">
        <v>171</v>
      </c>
      <c r="U68" s="1320"/>
      <c r="V68" s="1320"/>
      <c r="W68" s="1320"/>
      <c r="X68" s="1320"/>
      <c r="Y68" s="1320"/>
      <c r="Z68" s="1320"/>
      <c r="AA68" s="1320"/>
      <c r="AB68" s="1320"/>
      <c r="AC68" s="1320"/>
      <c r="AD68" s="1320"/>
      <c r="AE68" s="1320"/>
      <c r="AF68" s="1320"/>
      <c r="AG68" s="1320"/>
      <c r="AH68" s="1320"/>
      <c r="AI68" s="1320"/>
      <c r="AJ68" s="1320"/>
      <c r="AK68" s="1320"/>
      <c r="AL68" s="1320"/>
      <c r="AM68" s="1320"/>
      <c r="AN68" s="1320"/>
      <c r="AO68" s="1320"/>
      <c r="AP68" s="1320"/>
      <c r="AQ68" s="1320"/>
      <c r="AR68" s="1320"/>
      <c r="AS68" s="1320"/>
      <c r="AT68" s="1320"/>
      <c r="AU68" s="1320"/>
      <c r="AV68" s="1320"/>
      <c r="AW68" s="1320"/>
      <c r="AX68" s="1320"/>
      <c r="AY68" s="1320"/>
      <c r="AZ68" s="1320"/>
      <c r="BA68" s="1320"/>
      <c r="BB68" s="1320"/>
      <c r="BC68" s="1320"/>
      <c r="BD68" s="1320"/>
      <c r="BE68" s="1320"/>
      <c r="BF68" s="1320"/>
      <c r="BG68" s="1320"/>
      <c r="BH68" s="1320"/>
      <c r="BI68" s="1320"/>
      <c r="BJ68" s="1320"/>
      <c r="BK68" s="1320"/>
      <c r="BL68" s="1320"/>
      <c r="BM68" s="1320"/>
      <c r="BN68" s="1320"/>
      <c r="BO68" s="1320"/>
      <c r="BP68" s="1320"/>
      <c r="BQ68" s="1320"/>
      <c r="BR68" s="1320"/>
      <c r="BS68" s="1320"/>
      <c r="BT68" s="1320"/>
      <c r="BU68" s="1320"/>
      <c r="BV68" s="1320"/>
      <c r="BW68" s="1320"/>
      <c r="BX68" s="1320"/>
      <c r="BY68" s="1320"/>
      <c r="BZ68" s="1320"/>
      <c r="CA68" s="1320"/>
      <c r="CB68" s="1320"/>
      <c r="CC68" s="1320"/>
      <c r="CD68" s="1320"/>
      <c r="CE68" s="1320"/>
      <c r="CF68" s="1320"/>
      <c r="CG68" s="1320"/>
      <c r="CH68" s="1320"/>
      <c r="CI68" s="1320"/>
      <c r="CJ68" s="1320"/>
      <c r="CK68" s="1320"/>
      <c r="CL68" s="1320"/>
      <c r="CM68" s="1320"/>
      <c r="CN68" s="1320"/>
      <c r="CO68" s="1320"/>
      <c r="CP68" s="1320"/>
      <c r="CQ68" s="1320"/>
      <c r="CR68" s="1320"/>
      <c r="CS68" s="1320"/>
      <c r="CT68" s="1320"/>
      <c r="CU68" s="1320"/>
      <c r="CV68" s="1320"/>
      <c r="CW68" s="1320"/>
      <c r="CX68" s="1320"/>
      <c r="CY68" s="1320"/>
      <c r="CZ68" s="1320"/>
      <c r="DA68" s="1320"/>
      <c r="DB68" s="1320"/>
      <c r="DC68" s="1320"/>
      <c r="DD68" s="1320"/>
      <c r="DE68" s="1320"/>
      <c r="DF68" s="1320"/>
      <c r="DG68" s="1320"/>
      <c r="DH68" s="1642"/>
      <c r="DI68" s="1624"/>
      <c r="DJ68" s="1624" t="str">
        <f>IF(T68="","",T68)</f>
        <v>Добавить источник для дифференциации</v>
      </c>
      <c r="DK68" s="1624"/>
      <c r="DL68" s="1624"/>
      <c r="DM68" s="1642">
        <v>0</v>
      </c>
    </row>
    <row s="622" customFormat="1" customHeight="1" ht="0.75">
      <c r="A69" s="1343"/>
      <c r="B69" s="1343"/>
      <c r="C69" s="1343"/>
      <c r="D69" s="1343"/>
      <c r="E69" s="2259">
        <v>1</v>
      </c>
      <c r="F69" s="2258"/>
      <c r="G69" s="1343"/>
      <c r="H69" s="1343"/>
      <c r="I69" s="1343"/>
      <c r="J69" s="1343"/>
      <c r="K69" s="1343"/>
      <c r="L69" s="1545"/>
      <c r="M69" s="1321"/>
      <c r="N69" s="1321"/>
      <c r="O69" s="1642"/>
      <c r="P69" s="1316"/>
      <c r="Q69" s="1344"/>
      <c r="R69" s="1316"/>
      <c r="S69" s="1322"/>
      <c r="T69" s="1323" t="s">
        <v>172</v>
      </c>
      <c r="U69" s="1324"/>
      <c r="V69" s="1324"/>
      <c r="W69" s="1324"/>
      <c r="X69" s="1324"/>
      <c r="Y69" s="1324"/>
      <c r="Z69" s="1324"/>
      <c r="AA69" s="1324"/>
      <c r="AB69" s="1324"/>
      <c r="AC69" s="1324"/>
      <c r="AD69" s="1324"/>
      <c r="AE69" s="1324"/>
      <c r="AF69" s="1324"/>
      <c r="AG69" s="1324"/>
      <c r="AH69" s="1324"/>
      <c r="AI69" s="1324"/>
      <c r="AJ69" s="1324"/>
      <c r="AK69" s="1324"/>
      <c r="AL69" s="1324"/>
      <c r="AM69" s="1324"/>
      <c r="AN69" s="1324"/>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4"/>
      <c r="DD69" s="1324"/>
      <c r="DE69" s="1324"/>
      <c r="DF69" s="1324"/>
      <c r="DG69" s="1324"/>
      <c r="DH69" s="1642"/>
      <c r="DI69" s="1624"/>
      <c r="DJ69" s="1624" t="str">
        <f>IF(T69="","",T69)</f>
        <v>Добавить централизованную систему для дифференциации</v>
      </c>
      <c r="DK69" s="1624"/>
      <c r="DL69" s="1624"/>
      <c r="DM69" s="1642">
        <v>0</v>
      </c>
    </row>
    <row s="622" customFormat="1" customHeight="1" ht="0.75">
      <c r="A70" s="1343"/>
      <c r="B70" s="1343"/>
      <c r="C70" s="1343"/>
      <c r="D70" s="1343"/>
      <c r="E70" s="2258">
        <v>1</v>
      </c>
      <c r="F70" s="1343"/>
      <c r="G70" s="1343"/>
      <c r="H70" s="1343"/>
      <c r="I70" s="1343"/>
      <c r="J70" s="1343"/>
      <c r="K70" s="1343"/>
      <c r="L70" s="1545"/>
      <c r="M70" s="1321"/>
      <c r="N70" s="1321"/>
      <c r="O70" s="1642"/>
      <c r="P70" s="1316"/>
      <c r="Q70" s="1344"/>
      <c r="R70" s="1316"/>
      <c r="S70" s="1322"/>
      <c r="T70" s="1325" t="s">
        <v>173</v>
      </c>
      <c r="U70" s="1324"/>
      <c r="V70" s="1324"/>
      <c r="W70" s="1324"/>
      <c r="X70" s="1324"/>
      <c r="Y70" s="1324"/>
      <c r="Z70" s="1324"/>
      <c r="AA70" s="1324"/>
      <c r="AB70" s="1324"/>
      <c r="AC70" s="1324"/>
      <c r="AD70" s="1324"/>
      <c r="AE70" s="1324"/>
      <c r="AF70" s="1324"/>
      <c r="AG70" s="1324"/>
      <c r="AH70" s="1324"/>
      <c r="AI70" s="1324"/>
      <c r="AJ70" s="1324"/>
      <c r="AK70" s="1324"/>
      <c r="AL70" s="1324"/>
      <c r="AM70" s="1324"/>
      <c r="AN70" s="1324"/>
      <c r="AO70" s="1324"/>
      <c r="AP70" s="1324"/>
      <c r="AQ70" s="1324"/>
      <c r="AR70" s="1324"/>
      <c r="AS70" s="1324"/>
      <c r="AT70" s="1324"/>
      <c r="AU70" s="1324"/>
      <c r="AV70" s="1324"/>
      <c r="AW70" s="1324"/>
      <c r="AX70" s="1324"/>
      <c r="AY70" s="1324"/>
      <c r="AZ70" s="1324"/>
      <c r="BA70" s="1324"/>
      <c r="BB70" s="1324"/>
      <c r="BC70" s="1324"/>
      <c r="BD70" s="1324"/>
      <c r="BE70" s="1324"/>
      <c r="BF70" s="1324"/>
      <c r="BG70" s="1324"/>
      <c r="BH70" s="1324"/>
      <c r="BI70" s="1324"/>
      <c r="BJ70" s="1324"/>
      <c r="BK70" s="1324"/>
      <c r="BL70" s="1324"/>
      <c r="BM70" s="1324"/>
      <c r="BN70" s="1324"/>
      <c r="BO70" s="1324"/>
      <c r="BP70" s="1324"/>
      <c r="BQ70" s="1324"/>
      <c r="BR70" s="1324"/>
      <c r="BS70" s="1324"/>
      <c r="BT70" s="1324"/>
      <c r="BU70" s="1324"/>
      <c r="BV70" s="1324"/>
      <c r="BW70" s="1324"/>
      <c r="BX70" s="1324"/>
      <c r="BY70" s="1324"/>
      <c r="BZ70" s="1324"/>
      <c r="CA70" s="1324"/>
      <c r="CB70" s="1324"/>
      <c r="CC70" s="1324"/>
      <c r="CD70" s="1324"/>
      <c r="CE70" s="1324"/>
      <c r="CF70" s="1324"/>
      <c r="CG70" s="1324"/>
      <c r="CH70" s="1324"/>
      <c r="CI70" s="1324"/>
      <c r="CJ70" s="1324"/>
      <c r="CK70" s="1324"/>
      <c r="CL70" s="1324"/>
      <c r="CM70" s="1324"/>
      <c r="CN70" s="1324"/>
      <c r="CO70" s="1324"/>
      <c r="CP70" s="1324"/>
      <c r="CQ70" s="1324"/>
      <c r="CR70" s="1324"/>
      <c r="CS70" s="1324"/>
      <c r="CT70" s="1324"/>
      <c r="CU70" s="1324"/>
      <c r="CV70" s="1324"/>
      <c r="CW70" s="1324"/>
      <c r="CX70" s="1324"/>
      <c r="CY70" s="1324"/>
      <c r="CZ70" s="1324"/>
      <c r="DA70" s="1324"/>
      <c r="DB70" s="1324"/>
      <c r="DC70" s="1324"/>
      <c r="DD70" s="1324"/>
      <c r="DE70" s="1324"/>
      <c r="DF70" s="1324"/>
      <c r="DG70" s="1324"/>
      <c r="DH70" s="1642"/>
      <c r="DI70" s="1624"/>
      <c r="DJ70" s="1624" t="str">
        <f>IF(T70="","",T70)</f>
        <v>Добавить территорию для дифференциации</v>
      </c>
      <c r="DK70" s="1624"/>
      <c r="DL70" s="1624"/>
      <c r="DM70" s="1642">
        <v>0</v>
      </c>
    </row>
    <row s="1642" customFormat="1" customHeight="1" ht="1.05">
      <c r="A71" s="1314"/>
      <c r="B71" s="1314"/>
      <c r="C71" s="1314"/>
      <c r="D71" s="1314"/>
      <c r="E71" s="1343"/>
      <c r="F71" s="1314"/>
      <c r="G71" s="1314"/>
      <c r="H71" s="1314"/>
      <c r="I71" s="1314"/>
      <c r="J71" s="1314"/>
      <c r="K71" s="1314"/>
      <c r="L71" s="1339"/>
      <c r="M71" s="1321"/>
      <c r="N71" s="1321"/>
      <c r="P71" s="1316"/>
      <c r="Q71" s="1317"/>
      <c r="R71" s="1316"/>
      <c r="S71" s="1322"/>
      <c r="T71" s="1325" t="s">
        <v>190</v>
      </c>
      <c r="U71" s="1324"/>
      <c r="V71" s="1324"/>
      <c r="W71" s="1324"/>
      <c r="X71" s="1324"/>
      <c r="Y71" s="1324"/>
      <c r="Z71" s="1324"/>
      <c r="AA71" s="1324"/>
      <c r="AB71" s="1324"/>
      <c r="AC71" s="1324"/>
      <c r="AD71" s="1324"/>
      <c r="AE71" s="1324"/>
      <c r="AF71" s="1324"/>
      <c r="AG71" s="1324"/>
      <c r="AH71" s="1324"/>
      <c r="AI71" s="1324"/>
      <c r="AJ71" s="1324"/>
      <c r="AK71" s="1324"/>
      <c r="AL71" s="1324"/>
      <c r="AM71" s="1324"/>
      <c r="AN71" s="1324"/>
      <c r="AO71" s="1324"/>
      <c r="AP71" s="1324"/>
      <c r="AQ71" s="1324"/>
      <c r="AR71" s="1324"/>
      <c r="AS71" s="1324"/>
      <c r="AT71" s="1324"/>
      <c r="AU71" s="1324"/>
      <c r="AV71" s="1324"/>
      <c r="AW71" s="1324"/>
      <c r="AX71" s="1324"/>
      <c r="AY71" s="1324"/>
      <c r="AZ71" s="1324"/>
      <c r="BA71" s="1324"/>
      <c r="BB71" s="1324"/>
      <c r="BC71" s="1324"/>
      <c r="BD71" s="1324"/>
      <c r="BE71" s="1324"/>
      <c r="BF71" s="1324"/>
      <c r="BG71" s="1324"/>
      <c r="BH71" s="1324"/>
      <c r="BI71" s="1324"/>
      <c r="BJ71" s="1324"/>
      <c r="BK71" s="1324"/>
      <c r="BL71" s="1324"/>
      <c r="BM71" s="1324"/>
      <c r="BN71" s="1324"/>
      <c r="BO71" s="1324"/>
      <c r="BP71" s="1324"/>
      <c r="BQ71" s="1324"/>
      <c r="BR71" s="1324"/>
      <c r="BS71" s="1324"/>
      <c r="BT71" s="1324"/>
      <c r="BU71" s="1324"/>
      <c r="BV71" s="1324"/>
      <c r="BW71" s="1324"/>
      <c r="BX71" s="1324"/>
      <c r="BY71" s="1324"/>
      <c r="BZ71" s="1324"/>
      <c r="CA71" s="1324"/>
      <c r="CB71" s="1324"/>
      <c r="CC71" s="1324"/>
      <c r="CD71" s="1324"/>
      <c r="CE71" s="1324"/>
      <c r="CF71" s="1324"/>
      <c r="CG71" s="1324"/>
      <c r="CH71" s="1324"/>
      <c r="CI71" s="1324"/>
      <c r="CJ71" s="1324"/>
      <c r="CK71" s="1324"/>
      <c r="CL71" s="1324"/>
      <c r="CM71" s="1324"/>
      <c r="CN71" s="1324"/>
      <c r="CO71" s="1324"/>
      <c r="CP71" s="1324"/>
      <c r="CQ71" s="1324"/>
      <c r="CR71" s="1324"/>
      <c r="CS71" s="1324"/>
      <c r="CT71" s="1324"/>
      <c r="CU71" s="1324"/>
      <c r="CV71" s="1324"/>
      <c r="CW71" s="1324"/>
      <c r="CX71" s="1324"/>
      <c r="CY71" s="1324"/>
      <c r="CZ71" s="1324"/>
      <c r="DA71" s="1324"/>
      <c r="DB71" s="1324"/>
      <c r="DC71" s="1324"/>
      <c r="DD71" s="1324"/>
      <c r="DE71" s="1324"/>
      <c r="DF71" s="1324"/>
      <c r="DG71" s="1324"/>
      <c r="DI71" s="789"/>
      <c r="DJ71" s="789" t="str">
        <f>IF(T71="","",T71)</f>
        <v>Добавить наименование тарифа</v>
      </c>
      <c r="DK71" s="789"/>
      <c r="DL71" s="789"/>
      <c r="DM71" s="518">
        <v>1</v>
      </c>
    </row>
    <row customHeight="1" ht="11.549999999999999">
      <c r="M72" s="1160"/>
      <c r="N72" s="1160"/>
      <c r="O72" s="537"/>
      <c r="P72" s="1155"/>
      <c r="Q72" s="1155"/>
      <c r="R72" s="1155"/>
      <c r="S72" s="1155"/>
      <c r="AL72" s="1635"/>
      <c r="AM72" s="1635"/>
      <c r="AN72" s="1635"/>
      <c r="AO72" s="1635"/>
      <c r="AP72" s="1635"/>
      <c r="AQ72" s="1635"/>
      <c r="AR72" s="1635"/>
      <c r="AS72" s="1635"/>
      <c r="AT72" s="1635"/>
      <c r="AU72" s="1635"/>
      <c r="AV72" s="1635"/>
      <c r="AW72" s="1635"/>
      <c r="AX72" s="1635"/>
      <c r="AY72" s="1635"/>
      <c r="AZ72" s="1635"/>
      <c r="BA72" s="1635"/>
      <c r="BB72" s="1635"/>
      <c r="BC72" s="1635"/>
      <c r="BD72" s="1635"/>
      <c r="BE72" s="1635"/>
      <c r="BF72" s="1635"/>
      <c r="BG72" s="1635"/>
      <c r="BH72" s="1635"/>
      <c r="BI72" s="1635"/>
      <c r="BJ72" s="1635"/>
      <c r="BK72" s="1635"/>
      <c r="BL72" s="1635"/>
      <c r="BM72" s="1635"/>
      <c r="BN72" s="1635"/>
      <c r="BO72" s="1635"/>
      <c r="BP72" s="1635"/>
      <c r="BQ72" s="1635"/>
      <c r="BR72" s="1635"/>
      <c r="BS72" s="1635"/>
      <c r="BT72" s="1635"/>
      <c r="BU72" s="1635"/>
      <c r="BV72" s="1635"/>
      <c r="BW72" s="1635"/>
      <c r="BX72" s="1635"/>
      <c r="BY72" s="1635"/>
      <c r="BZ72" s="1635"/>
      <c r="CA72" s="1635"/>
      <c r="CB72" s="1635"/>
      <c r="CC72" s="1635"/>
      <c r="CD72" s="1635"/>
      <c r="CE72" s="1635"/>
      <c r="CF72" s="1635"/>
      <c r="CG72" s="1635"/>
      <c r="CH72" s="1635"/>
      <c r="CI72" s="1635"/>
      <c r="CJ72" s="1635"/>
      <c r="CK72" s="1635"/>
      <c r="CL72" s="1635"/>
      <c r="CM72" s="1635"/>
      <c r="CN72" s="1635"/>
      <c r="CO72" s="1635"/>
      <c r="CP72" s="1635"/>
      <c r="CQ72" s="1635"/>
      <c r="CR72" s="1635"/>
      <c r="CS72" s="1635"/>
      <c r="CT72" s="1635"/>
      <c r="CU72" s="1635"/>
      <c r="CV72" s="1635"/>
      <c r="CW72" s="1635"/>
      <c r="CX72" s="1635"/>
      <c r="CY72" s="1635"/>
      <c r="CZ72" s="1635"/>
      <c r="DA72" s="1635"/>
      <c r="DB72" s="1635"/>
      <c r="DC72" s="1635"/>
      <c r="DD72" s="1635"/>
      <c r="DE72" s="1635"/>
      <c r="DH72" s="1155"/>
      <c r="DI72" s="1155"/>
      <c r="DJ72" s="1155"/>
      <c r="DK72" s="1155"/>
      <c r="DL72" s="1155"/>
      <c r="DM72" s="1155">
        <v>11</v>
      </c>
    </row>
    <row customHeight="1" ht="19.95">
      <c r="O73" s="537"/>
      <c r="S73" s="1253"/>
      <c r="T73" s="2285"/>
      <c r="U73" s="2285"/>
      <c r="V73" s="2285"/>
      <c r="W73" s="2285"/>
      <c r="X73" s="2285"/>
      <c r="Y73" s="2285"/>
      <c r="Z73" s="2285"/>
      <c r="AA73" s="2285"/>
      <c r="AB73" s="2285"/>
      <c r="AC73" s="2285"/>
      <c r="AD73" s="2285"/>
      <c r="AE73" s="2285"/>
      <c r="AF73" s="2285"/>
      <c r="AG73" s="2285"/>
      <c r="AH73" s="2285"/>
      <c r="AI73" s="2285"/>
      <c r="AJ73" s="2285"/>
      <c r="AK73" s="2285"/>
      <c r="AL73" s="2385"/>
      <c r="AM73" s="2385"/>
      <c r="AN73" s="2385"/>
      <c r="AO73" s="2385"/>
      <c r="AP73" s="2385"/>
      <c r="AQ73" s="2385"/>
      <c r="AR73" s="2385"/>
      <c r="AS73" s="2385"/>
      <c r="AT73" s="2385"/>
      <c r="AU73" s="2385"/>
      <c r="AV73" s="2385"/>
      <c r="AW73" s="2385"/>
      <c r="AX73" s="2385"/>
      <c r="AY73" s="2385"/>
      <c r="AZ73" s="2385"/>
      <c r="BA73" s="2385"/>
      <c r="BB73" s="2385"/>
      <c r="BC73" s="2385"/>
      <c r="BD73" s="2385"/>
      <c r="BE73" s="2385"/>
      <c r="BF73" s="2385"/>
      <c r="BG73" s="2385"/>
      <c r="BH73" s="2385"/>
      <c r="BI73" s="2385"/>
      <c r="BJ73" s="2385"/>
      <c r="BK73" s="2385"/>
      <c r="BL73" s="2385"/>
      <c r="BM73" s="2385"/>
      <c r="BN73" s="2385"/>
      <c r="BO73" s="2385"/>
      <c r="BP73" s="2385"/>
      <c r="BQ73" s="2385"/>
      <c r="BR73" s="2385"/>
      <c r="BS73" s="2385"/>
      <c r="BT73" s="2385"/>
      <c r="BU73" s="2385"/>
      <c r="BV73" s="2385"/>
      <c r="BW73" s="2385"/>
      <c r="BX73" s="2385"/>
      <c r="BY73" s="2385"/>
      <c r="BZ73" s="2385"/>
      <c r="CA73" s="2385"/>
      <c r="CB73" s="2385"/>
      <c r="CC73" s="2385"/>
      <c r="CD73" s="2385"/>
      <c r="CE73" s="2385"/>
      <c r="CF73" s="2385"/>
      <c r="CG73" s="2385"/>
      <c r="CH73" s="2385"/>
      <c r="CI73" s="2385"/>
      <c r="CJ73" s="2385"/>
      <c r="CK73" s="2385"/>
      <c r="CL73" s="2385"/>
      <c r="CM73" s="2385"/>
      <c r="CN73" s="2385"/>
      <c r="CO73" s="2385"/>
      <c r="CP73" s="2385"/>
      <c r="CQ73" s="2385"/>
      <c r="CR73" s="2385"/>
      <c r="CS73" s="2385"/>
      <c r="CT73" s="2385"/>
      <c r="CU73" s="2385"/>
      <c r="CV73" s="2385"/>
      <c r="CW73" s="2385"/>
      <c r="CX73" s="2385"/>
      <c r="CY73" s="2385"/>
      <c r="CZ73" s="2385"/>
      <c r="DA73" s="2385"/>
      <c r="DB73" s="2385"/>
      <c r="DC73" s="2385"/>
      <c r="DD73" s="2385"/>
      <c r="DE73" s="2385"/>
      <c r="DF73" s="2285"/>
      <c r="DG73" s="2285"/>
      <c r="DM73" s="1155">
        <v>19</v>
      </c>
    </row>
    <row customHeight="1" ht="29.25">
      <c r="O74" s="537"/>
      <c r="T74" s="2285"/>
      <c r="U74" s="2285"/>
      <c r="V74" s="2285"/>
      <c r="W74" s="2285"/>
      <c r="X74" s="2285"/>
      <c r="Y74" s="2285"/>
      <c r="Z74" s="2285"/>
      <c r="AA74" s="2285"/>
      <c r="AB74" s="2285"/>
      <c r="AC74" s="2285"/>
      <c r="AD74" s="2285"/>
      <c r="AE74" s="2285"/>
      <c r="AF74" s="2285"/>
      <c r="AG74" s="2285"/>
      <c r="AH74" s="2285"/>
      <c r="AI74" s="2285"/>
      <c r="AJ74" s="2285"/>
      <c r="AK74" s="2285"/>
      <c r="AL74" s="2385"/>
      <c r="AM74" s="2385"/>
      <c r="AN74" s="2385"/>
      <c r="AO74" s="2385"/>
      <c r="AP74" s="2385"/>
      <c r="AQ74" s="2385"/>
      <c r="AR74" s="2385"/>
      <c r="AS74" s="2385"/>
      <c r="AT74" s="2385"/>
      <c r="AU74" s="2385"/>
      <c r="AV74" s="2385"/>
      <c r="AW74" s="2385"/>
      <c r="AX74" s="2385"/>
      <c r="AY74" s="2385"/>
      <c r="AZ74" s="2385"/>
      <c r="BA74" s="2385"/>
      <c r="BB74" s="2385"/>
      <c r="BC74" s="2385"/>
      <c r="BD74" s="2385"/>
      <c r="BE74" s="2385"/>
      <c r="BF74" s="2385"/>
      <c r="BG74" s="2385"/>
      <c r="BH74" s="2385"/>
      <c r="BI74" s="2385"/>
      <c r="BJ74" s="2385"/>
      <c r="BK74" s="2385"/>
      <c r="BL74" s="2385"/>
      <c r="BM74" s="2385"/>
      <c r="BN74" s="2385"/>
      <c r="BO74" s="2385"/>
      <c r="BP74" s="2385"/>
      <c r="BQ74" s="2385"/>
      <c r="BR74" s="2385"/>
      <c r="BS74" s="2385"/>
      <c r="BT74" s="2385"/>
      <c r="BU74" s="2385"/>
      <c r="BV74" s="2385"/>
      <c r="BW74" s="2385"/>
      <c r="BX74" s="2385"/>
      <c r="BY74" s="2385"/>
      <c r="BZ74" s="2385"/>
      <c r="CA74" s="2385"/>
      <c r="CB74" s="2385"/>
      <c r="CC74" s="2385"/>
      <c r="CD74" s="2385"/>
      <c r="CE74" s="2385"/>
      <c r="CF74" s="2385"/>
      <c r="CG74" s="2385"/>
      <c r="CH74" s="2385"/>
      <c r="CI74" s="2385"/>
      <c r="CJ74" s="2385"/>
      <c r="CK74" s="2385"/>
      <c r="CL74" s="2385"/>
      <c r="CM74" s="2385"/>
      <c r="CN74" s="2385"/>
      <c r="CO74" s="2385"/>
      <c r="CP74" s="2385"/>
      <c r="CQ74" s="2385"/>
      <c r="CR74" s="2385"/>
      <c r="CS74" s="2385"/>
      <c r="CT74" s="2385"/>
      <c r="CU74" s="2385"/>
      <c r="CV74" s="2385"/>
      <c r="CW74" s="2385"/>
      <c r="CX74" s="2385"/>
      <c r="CY74" s="2385"/>
      <c r="CZ74" s="2385"/>
      <c r="DA74" s="2385"/>
      <c r="DB74" s="2385"/>
      <c r="DC74" s="2385"/>
      <c r="DD74" s="2385"/>
      <c r="DE74" s="2385"/>
      <c r="DF74" s="2285"/>
      <c r="DG74" s="2285"/>
      <c r="DM74" s="1155">
        <v>28</v>
      </c>
    </row>
    <row customHeight="1" ht="42">
      <c r="O75" s="537"/>
      <c r="T75" s="2285"/>
      <c r="U75" s="2285"/>
      <c r="V75" s="2285"/>
      <c r="W75" s="2285"/>
      <c r="X75" s="2285"/>
      <c r="Y75" s="2285"/>
      <c r="Z75" s="2285"/>
      <c r="AA75" s="2285"/>
      <c r="AB75" s="2285"/>
      <c r="AC75" s="2285"/>
      <c r="AD75" s="2285"/>
      <c r="AE75" s="2285"/>
      <c r="AF75" s="2285"/>
      <c r="AG75" s="2285"/>
      <c r="AH75" s="2285"/>
      <c r="AI75" s="2285"/>
      <c r="AJ75" s="2285"/>
      <c r="AK75" s="2285"/>
      <c r="AL75" s="2385"/>
      <c r="AM75" s="2385"/>
      <c r="AN75" s="2385"/>
      <c r="AO75" s="2385"/>
      <c r="AP75" s="2385"/>
      <c r="AQ75" s="2385"/>
      <c r="AR75" s="2385"/>
      <c r="AS75" s="2385"/>
      <c r="AT75" s="2385"/>
      <c r="AU75" s="2385"/>
      <c r="AV75" s="2385"/>
      <c r="AW75" s="2385"/>
      <c r="AX75" s="2385"/>
      <c r="AY75" s="2385"/>
      <c r="AZ75" s="2385"/>
      <c r="BA75" s="2385"/>
      <c r="BB75" s="2385"/>
      <c r="BC75" s="2385"/>
      <c r="BD75" s="2385"/>
      <c r="BE75" s="2385"/>
      <c r="BF75" s="2385"/>
      <c r="BG75" s="2385"/>
      <c r="BH75" s="2385"/>
      <c r="BI75" s="2385"/>
      <c r="BJ75" s="2385"/>
      <c r="BK75" s="2385"/>
      <c r="BL75" s="2385"/>
      <c r="BM75" s="2385"/>
      <c r="BN75" s="2385"/>
      <c r="BO75" s="2385"/>
      <c r="BP75" s="2385"/>
      <c r="BQ75" s="2385"/>
      <c r="BR75" s="2385"/>
      <c r="BS75" s="2385"/>
      <c r="BT75" s="2385"/>
      <c r="BU75" s="2385"/>
      <c r="BV75" s="2385"/>
      <c r="BW75" s="2385"/>
      <c r="BX75" s="2385"/>
      <c r="BY75" s="2385"/>
      <c r="BZ75" s="2385"/>
      <c r="CA75" s="2385"/>
      <c r="CB75" s="2385"/>
      <c r="CC75" s="2385"/>
      <c r="CD75" s="2385"/>
      <c r="CE75" s="2385"/>
      <c r="CF75" s="2385"/>
      <c r="CG75" s="2385"/>
      <c r="CH75" s="2385"/>
      <c r="CI75" s="2385"/>
      <c r="CJ75" s="2385"/>
      <c r="CK75" s="2385"/>
      <c r="CL75" s="2385"/>
      <c r="CM75" s="2385"/>
      <c r="CN75" s="2385"/>
      <c r="CO75" s="2385"/>
      <c r="CP75" s="2385"/>
      <c r="CQ75" s="2385"/>
      <c r="CR75" s="2385"/>
      <c r="CS75" s="2385"/>
      <c r="CT75" s="2385"/>
      <c r="CU75" s="2385"/>
      <c r="CV75" s="2385"/>
      <c r="CW75" s="2385"/>
      <c r="CX75" s="2385"/>
      <c r="CY75" s="2385"/>
      <c r="CZ75" s="2385"/>
      <c r="DA75" s="2385"/>
      <c r="DB75" s="2385"/>
      <c r="DC75" s="2385"/>
      <c r="DD75" s="2385"/>
      <c r="DE75" s="2385"/>
      <c r="DF75" s="2285"/>
      <c r="DG75" s="2285"/>
      <c r="DM75" s="1155">
        <v>40</v>
      </c>
    </row>
    <row customHeight="1" ht="14.699999999999998">
      <c r="O76" s="537"/>
      <c r="AL76" s="1635"/>
      <c r="AM76" s="1635"/>
      <c r="AN76" s="1635"/>
      <c r="AO76" s="1635"/>
      <c r="AP76" s="1635"/>
      <c r="AQ76" s="1635"/>
      <c r="AR76" s="1635"/>
      <c r="AS76" s="1635"/>
      <c r="AT76" s="1635"/>
      <c r="AU76" s="1635"/>
      <c r="AV76" s="1635"/>
      <c r="AW76" s="1635"/>
      <c r="AX76" s="1635"/>
      <c r="AY76" s="1635"/>
      <c r="AZ76" s="1635"/>
      <c r="BA76" s="1635"/>
      <c r="BB76" s="1635"/>
      <c r="BC76" s="1635"/>
      <c r="BD76" s="1635"/>
      <c r="BE76" s="1635"/>
      <c r="BF76" s="1635"/>
      <c r="BG76" s="1635"/>
      <c r="BH76" s="1635"/>
      <c r="BI76" s="1635"/>
      <c r="BJ76" s="1635"/>
      <c r="BK76" s="1635"/>
      <c r="BL76" s="1635"/>
      <c r="BM76" s="1635"/>
      <c r="BN76" s="1635"/>
      <c r="BO76" s="1635"/>
      <c r="BP76" s="1635"/>
      <c r="BQ76" s="1635"/>
      <c r="BR76" s="1635"/>
      <c r="BS76" s="1635"/>
      <c r="BT76" s="1635"/>
      <c r="BU76" s="1635"/>
      <c r="BV76" s="1635"/>
      <c r="BW76" s="1635"/>
      <c r="BX76" s="1635"/>
      <c r="BY76" s="1635"/>
      <c r="BZ76" s="1635"/>
      <c r="CA76" s="1635"/>
      <c r="CB76" s="1635"/>
      <c r="CC76" s="1635"/>
      <c r="CD76" s="1635"/>
      <c r="CE76" s="1635"/>
      <c r="CF76" s="1635"/>
      <c r="CG76" s="1635"/>
      <c r="CH76" s="1635"/>
      <c r="CI76" s="1635"/>
      <c r="CJ76" s="1635"/>
      <c r="CK76" s="1635"/>
      <c r="CL76" s="1635"/>
      <c r="CM76" s="1635"/>
      <c r="CN76" s="1635"/>
      <c r="CO76" s="1635"/>
      <c r="CP76" s="1635"/>
      <c r="CQ76" s="1635"/>
      <c r="CR76" s="1635"/>
      <c r="CS76" s="1635"/>
      <c r="CT76" s="1635"/>
      <c r="CU76" s="1635"/>
      <c r="CV76" s="1635"/>
      <c r="CW76" s="1635"/>
      <c r="CX76" s="1635"/>
      <c r="CY76" s="1635"/>
      <c r="CZ76" s="1635"/>
      <c r="DA76" s="1635"/>
      <c r="DB76" s="1635"/>
      <c r="DC76" s="1635"/>
      <c r="DD76" s="1635"/>
      <c r="DE76" s="1635"/>
      <c r="DM76" s="1155">
        <v>14</v>
      </c>
    </row>
    <row customHeight="1" ht="21">
      <c r="O77" s="537"/>
      <c r="S77" s="1253"/>
      <c r="T77" s="2299"/>
      <c r="U77" s="2285"/>
      <c r="V77" s="2285"/>
      <c r="W77" s="2285"/>
      <c r="X77" s="2285"/>
      <c r="Y77" s="2285"/>
      <c r="Z77" s="2285"/>
      <c r="AA77" s="2285"/>
      <c r="AB77" s="2285"/>
      <c r="AC77" s="2285"/>
      <c r="AD77" s="2285"/>
      <c r="AE77" s="2285"/>
      <c r="AF77" s="2285"/>
      <c r="AG77" s="2285"/>
      <c r="AH77" s="2285"/>
      <c r="AI77" s="2285"/>
      <c r="AJ77" s="2285"/>
      <c r="AK77" s="2285"/>
      <c r="AL77" s="2385"/>
      <c r="AM77" s="2385"/>
      <c r="AN77" s="2385"/>
      <c r="AO77" s="2385"/>
      <c r="AP77" s="2385"/>
      <c r="AQ77" s="2385"/>
      <c r="AR77" s="2385"/>
      <c r="AS77" s="2385"/>
      <c r="AT77" s="2385"/>
      <c r="AU77" s="2385"/>
      <c r="AV77" s="2385"/>
      <c r="AW77" s="2385"/>
      <c r="AX77" s="2385"/>
      <c r="AY77" s="2385"/>
      <c r="AZ77" s="2385"/>
      <c r="BA77" s="2385"/>
      <c r="BB77" s="2385"/>
      <c r="BC77" s="2385"/>
      <c r="BD77" s="2385"/>
      <c r="BE77" s="2385"/>
      <c r="BF77" s="2385"/>
      <c r="BG77" s="2385"/>
      <c r="BH77" s="2385"/>
      <c r="BI77" s="2385"/>
      <c r="BJ77" s="2385"/>
      <c r="BK77" s="2385"/>
      <c r="BL77" s="2385"/>
      <c r="BM77" s="2385"/>
      <c r="BN77" s="2385"/>
      <c r="BO77" s="2385"/>
      <c r="BP77" s="2385"/>
      <c r="BQ77" s="2385"/>
      <c r="BR77" s="2385"/>
      <c r="BS77" s="2385"/>
      <c r="BT77" s="2385"/>
      <c r="BU77" s="2385"/>
      <c r="BV77" s="2385"/>
      <c r="BW77" s="2385"/>
      <c r="BX77" s="2385"/>
      <c r="BY77" s="2385"/>
      <c r="BZ77" s="2385"/>
      <c r="CA77" s="2385"/>
      <c r="CB77" s="2385"/>
      <c r="CC77" s="2385"/>
      <c r="CD77" s="2385"/>
      <c r="CE77" s="2385"/>
      <c r="CF77" s="2385"/>
      <c r="CG77" s="2385"/>
      <c r="CH77" s="2385"/>
      <c r="CI77" s="2385"/>
      <c r="CJ77" s="2385"/>
      <c r="CK77" s="2385"/>
      <c r="CL77" s="2385"/>
      <c r="CM77" s="2385"/>
      <c r="CN77" s="2385"/>
      <c r="CO77" s="2385"/>
      <c r="CP77" s="2385"/>
      <c r="CQ77" s="2385"/>
      <c r="CR77" s="2385"/>
      <c r="CS77" s="2385"/>
      <c r="CT77" s="2385"/>
      <c r="CU77" s="2385"/>
      <c r="CV77" s="2385"/>
      <c r="CW77" s="2385"/>
      <c r="CX77" s="2385"/>
      <c r="CY77" s="2385"/>
      <c r="CZ77" s="2385"/>
      <c r="DA77" s="2385"/>
      <c r="DB77" s="2385"/>
      <c r="DC77" s="2385"/>
      <c r="DD77" s="2385"/>
      <c r="DE77" s="2385"/>
      <c r="DF77" s="2285"/>
      <c r="DG77" s="2285"/>
      <c r="DM77" s="1155">
        <v>20</v>
      </c>
    </row>
    <row customHeight="1" ht="29.25">
      <c r="O78" s="537"/>
      <c r="T78" s="2285"/>
      <c r="U78" s="2285"/>
      <c r="V78" s="2285"/>
      <c r="W78" s="2285"/>
      <c r="X78" s="2285"/>
      <c r="Y78" s="2285"/>
      <c r="Z78" s="2285"/>
      <c r="AA78" s="2285"/>
      <c r="AB78" s="2285"/>
      <c r="AC78" s="2285"/>
      <c r="AD78" s="2285"/>
      <c r="AE78" s="2285"/>
      <c r="AF78" s="2285"/>
      <c r="AG78" s="2285"/>
      <c r="AH78" s="2285"/>
      <c r="AI78" s="2285"/>
      <c r="AJ78" s="2285"/>
      <c r="AK78" s="2285"/>
      <c r="AL78" s="2385"/>
      <c r="AM78" s="2385"/>
      <c r="AN78" s="2385"/>
      <c r="AO78" s="2385"/>
      <c r="AP78" s="2385"/>
      <c r="AQ78" s="2385"/>
      <c r="AR78" s="2385"/>
      <c r="AS78" s="2385"/>
      <c r="AT78" s="2385"/>
      <c r="AU78" s="2385"/>
      <c r="AV78" s="2385"/>
      <c r="AW78" s="2385"/>
      <c r="AX78" s="2385"/>
      <c r="AY78" s="2385"/>
      <c r="AZ78" s="2385"/>
      <c r="BA78" s="2385"/>
      <c r="BB78" s="2385"/>
      <c r="BC78" s="2385"/>
      <c r="BD78" s="2385"/>
      <c r="BE78" s="2385"/>
      <c r="BF78" s="2385"/>
      <c r="BG78" s="2385"/>
      <c r="BH78" s="2385"/>
      <c r="BI78" s="2385"/>
      <c r="BJ78" s="2385"/>
      <c r="BK78" s="2385"/>
      <c r="BL78" s="2385"/>
      <c r="BM78" s="2385"/>
      <c r="BN78" s="2385"/>
      <c r="BO78" s="2385"/>
      <c r="BP78" s="2385"/>
      <c r="BQ78" s="2385"/>
      <c r="BR78" s="2385"/>
      <c r="BS78" s="2385"/>
      <c r="BT78" s="2385"/>
      <c r="BU78" s="2385"/>
      <c r="BV78" s="2385"/>
      <c r="BW78" s="2385"/>
      <c r="BX78" s="2385"/>
      <c r="BY78" s="2385"/>
      <c r="BZ78" s="2385"/>
      <c r="CA78" s="2385"/>
      <c r="CB78" s="2385"/>
      <c r="CC78" s="2385"/>
      <c r="CD78" s="2385"/>
      <c r="CE78" s="2385"/>
      <c r="CF78" s="2385"/>
      <c r="CG78" s="2385"/>
      <c r="CH78" s="2385"/>
      <c r="CI78" s="2385"/>
      <c r="CJ78" s="2385"/>
      <c r="CK78" s="2385"/>
      <c r="CL78" s="2385"/>
      <c r="CM78" s="2385"/>
      <c r="CN78" s="2385"/>
      <c r="CO78" s="2385"/>
      <c r="CP78" s="2385"/>
      <c r="CQ78" s="2385"/>
      <c r="CR78" s="2385"/>
      <c r="CS78" s="2385"/>
      <c r="CT78" s="2385"/>
      <c r="CU78" s="2385"/>
      <c r="CV78" s="2385"/>
      <c r="CW78" s="2385"/>
      <c r="CX78" s="2385"/>
      <c r="CY78" s="2385"/>
      <c r="CZ78" s="2385"/>
      <c r="DA78" s="2385"/>
      <c r="DB78" s="2385"/>
      <c r="DC78" s="2385"/>
      <c r="DD78" s="2385"/>
      <c r="DE78" s="2385"/>
      <c r="DF78" s="2285"/>
      <c r="DG78" s="2285"/>
      <c r="DM78" s="1155">
        <v>28</v>
      </c>
    </row>
    <row customHeight="1" ht="35.699999999999996">
      <c r="T79" s="2285"/>
      <c r="U79" s="2285"/>
      <c r="V79" s="2285"/>
      <c r="W79" s="2285"/>
      <c r="X79" s="2285"/>
      <c r="Y79" s="2285"/>
      <c r="Z79" s="2285"/>
      <c r="AA79" s="2285"/>
      <c r="AB79" s="2285"/>
      <c r="AC79" s="2285"/>
      <c r="AD79" s="2285"/>
      <c r="AE79" s="2285"/>
      <c r="AF79" s="2285"/>
      <c r="AG79" s="2285"/>
      <c r="AH79" s="2285"/>
      <c r="AI79" s="2285"/>
      <c r="AJ79" s="2285"/>
      <c r="AK79" s="2285"/>
      <c r="AL79" s="2385"/>
      <c r="AM79" s="2385"/>
      <c r="AN79" s="2385"/>
      <c r="AO79" s="2385"/>
      <c r="AP79" s="2385"/>
      <c r="AQ79" s="2385"/>
      <c r="AR79" s="2385"/>
      <c r="AS79" s="2385"/>
      <c r="AT79" s="2385"/>
      <c r="AU79" s="2385"/>
      <c r="AV79" s="2385"/>
      <c r="AW79" s="2385"/>
      <c r="AX79" s="2385"/>
      <c r="AY79" s="2385"/>
      <c r="AZ79" s="2385"/>
      <c r="BA79" s="2385"/>
      <c r="BB79" s="2385"/>
      <c r="BC79" s="2385"/>
      <c r="BD79" s="2385"/>
      <c r="BE79" s="2385"/>
      <c r="BF79" s="2385"/>
      <c r="BG79" s="2385"/>
      <c r="BH79" s="2385"/>
      <c r="BI79" s="2385"/>
      <c r="BJ79" s="2385"/>
      <c r="BK79" s="2385"/>
      <c r="BL79" s="2385"/>
      <c r="BM79" s="2385"/>
      <c r="BN79" s="2385"/>
      <c r="BO79" s="2385"/>
      <c r="BP79" s="2385"/>
      <c r="BQ79" s="2385"/>
      <c r="BR79" s="2385"/>
      <c r="BS79" s="2385"/>
      <c r="BT79" s="2385"/>
      <c r="BU79" s="2385"/>
      <c r="BV79" s="2385"/>
      <c r="BW79" s="2385"/>
      <c r="BX79" s="2385"/>
      <c r="BY79" s="2385"/>
      <c r="BZ79" s="2385"/>
      <c r="CA79" s="2385"/>
      <c r="CB79" s="2385"/>
      <c r="CC79" s="2385"/>
      <c r="CD79" s="2385"/>
      <c r="CE79" s="2385"/>
      <c r="CF79" s="2385"/>
      <c r="CG79" s="2385"/>
      <c r="CH79" s="2385"/>
      <c r="CI79" s="2385"/>
      <c r="CJ79" s="2385"/>
      <c r="CK79" s="2385"/>
      <c r="CL79" s="2385"/>
      <c r="CM79" s="2385"/>
      <c r="CN79" s="2385"/>
      <c r="CO79" s="2385"/>
      <c r="CP79" s="2385"/>
      <c r="CQ79" s="2385"/>
      <c r="CR79" s="2385"/>
      <c r="CS79" s="2385"/>
      <c r="CT79" s="2385"/>
      <c r="CU79" s="2385"/>
      <c r="CV79" s="2385"/>
      <c r="CW79" s="2385"/>
      <c r="CX79" s="2385"/>
      <c r="CY79" s="2385"/>
      <c r="CZ79" s="2385"/>
      <c r="DA79" s="2385"/>
      <c r="DB79" s="2385"/>
      <c r="DC79" s="2385"/>
      <c r="DD79" s="2385"/>
      <c r="DE79" s="2385"/>
      <c r="DF79" s="2285"/>
      <c r="DG79" s="2285"/>
      <c r="DM79" s="1155">
        <v>34</v>
      </c>
    </row>
    <row customHeight="1" ht="22.5" hidden="1">
      <c r="A80" s="1160" t="s">
        <v>84</v>
      </c>
      <c r="B80" s="1160">
        <v>0</v>
      </c>
      <c r="C80" s="1160">
        <v>0</v>
      </c>
      <c r="D80" s="1160">
        <v>0</v>
      </c>
      <c r="E80" s="1160">
        <v>0</v>
      </c>
      <c r="F80" s="1160">
        <v>0</v>
      </c>
      <c r="G80" s="1160">
        <v>0</v>
      </c>
      <c r="H80" s="1160">
        <v>0</v>
      </c>
      <c r="I80" s="1160">
        <v>0</v>
      </c>
      <c r="J80" s="1160">
        <v>0</v>
      </c>
      <c r="K80" s="1160">
        <v>0</v>
      </c>
      <c r="L80" s="1329">
        <v>0</v>
      </c>
      <c r="M80" s="1362">
        <v>0</v>
      </c>
      <c r="N80" s="1362">
        <v>0</v>
      </c>
      <c r="O80" s="1362">
        <v>0</v>
      </c>
      <c r="P80" s="1328">
        <v>0</v>
      </c>
      <c r="Q80" s="344">
        <v>3</v>
      </c>
      <c r="R80" s="344">
        <v>3</v>
      </c>
      <c r="S80" s="581">
        <v>12</v>
      </c>
      <c r="T80" s="1155">
        <v>31</v>
      </c>
      <c r="U80" s="1155">
        <v>0</v>
      </c>
      <c r="V80" s="1155">
        <v>0</v>
      </c>
      <c r="W80" s="1155">
        <v>0</v>
      </c>
      <c r="X80" s="1155">
        <v>0</v>
      </c>
      <c r="Y80" s="1155">
        <v>0</v>
      </c>
      <c r="Z80" s="1155">
        <v>0</v>
      </c>
      <c r="AA80" s="1155">
        <v>0</v>
      </c>
      <c r="AB80" s="1155">
        <v>0</v>
      </c>
      <c r="AC80" s="1155">
        <v>0</v>
      </c>
      <c r="AD80" s="1155">
        <v>24</v>
      </c>
      <c r="AE80" s="1155">
        <v>0</v>
      </c>
      <c r="AF80" s="1155">
        <v>24</v>
      </c>
      <c r="AG80" s="1155">
        <v>24</v>
      </c>
      <c r="AH80" s="1155">
        <v>11</v>
      </c>
      <c r="AI80" s="1155">
        <v>3</v>
      </c>
      <c r="AJ80" s="1155">
        <v>11</v>
      </c>
      <c r="AK80" s="1155">
        <v>0</v>
      </c>
      <c r="AL80" s="1635">
        <v>0</v>
      </c>
      <c r="AM80" s="1635">
        <v>0</v>
      </c>
      <c r="AN80" s="1635">
        <v>0</v>
      </c>
      <c r="AO80" s="1635">
        <v>0</v>
      </c>
      <c r="AP80" s="1635">
        <v>0</v>
      </c>
      <c r="AQ80" s="1635">
        <v>0</v>
      </c>
      <c r="AR80" s="1635">
        <v>0</v>
      </c>
      <c r="AS80" s="1635">
        <v>0</v>
      </c>
      <c r="AT80" s="1635">
        <v>0</v>
      </c>
      <c r="AU80" s="1635">
        <v>0</v>
      </c>
      <c r="AV80" s="1635">
        <v>0</v>
      </c>
      <c r="AW80" s="1635">
        <v>0</v>
      </c>
      <c r="AX80" s="1635">
        <v>0</v>
      </c>
      <c r="AY80" s="1635">
        <v>0</v>
      </c>
      <c r="AZ80" s="1635">
        <v>0</v>
      </c>
      <c r="BA80" s="1635">
        <v>0</v>
      </c>
      <c r="BB80" s="1635">
        <v>0</v>
      </c>
      <c r="BC80" s="1635">
        <v>0</v>
      </c>
      <c r="BD80" s="1635">
        <v>0</v>
      </c>
      <c r="BE80" s="1635">
        <v>0</v>
      </c>
      <c r="BF80" s="1635">
        <v>0</v>
      </c>
      <c r="BG80" s="1635">
        <v>0</v>
      </c>
      <c r="BH80" s="1635">
        <v>0</v>
      </c>
      <c r="BI80" s="1635">
        <v>0</v>
      </c>
      <c r="BJ80" s="1635">
        <v>0</v>
      </c>
      <c r="BK80" s="1635">
        <v>0</v>
      </c>
      <c r="BL80" s="1635">
        <v>0</v>
      </c>
      <c r="BM80" s="1635">
        <v>0</v>
      </c>
      <c r="BN80" s="1635">
        <v>0</v>
      </c>
      <c r="BO80" s="1635">
        <v>0</v>
      </c>
      <c r="BP80" s="1635">
        <v>0</v>
      </c>
      <c r="BQ80" s="1635">
        <v>0</v>
      </c>
      <c r="BR80" s="1635">
        <v>0</v>
      </c>
      <c r="BS80" s="1635">
        <v>0</v>
      </c>
      <c r="BT80" s="1635">
        <v>0</v>
      </c>
      <c r="BU80" s="1635">
        <v>0</v>
      </c>
      <c r="BV80" s="1635">
        <v>0</v>
      </c>
      <c r="BW80" s="1635">
        <v>0</v>
      </c>
      <c r="BX80" s="1635">
        <v>0</v>
      </c>
      <c r="BY80" s="1635">
        <v>0</v>
      </c>
      <c r="BZ80" s="1635">
        <v>0</v>
      </c>
      <c r="CA80" s="1635">
        <v>0</v>
      </c>
      <c r="CB80" s="1635">
        <v>0</v>
      </c>
      <c r="CC80" s="1635">
        <v>0</v>
      </c>
      <c r="CD80" s="1635">
        <v>0</v>
      </c>
      <c r="CE80" s="1635">
        <v>0</v>
      </c>
      <c r="CF80" s="1635">
        <v>0</v>
      </c>
      <c r="CG80" s="1635">
        <v>0</v>
      </c>
      <c r="CH80" s="1635">
        <v>0</v>
      </c>
      <c r="CI80" s="1635">
        <v>0</v>
      </c>
      <c r="CJ80" s="1635">
        <v>0</v>
      </c>
      <c r="CK80" s="1635">
        <v>0</v>
      </c>
      <c r="CL80" s="1635">
        <v>0</v>
      </c>
      <c r="CM80" s="1635">
        <v>0</v>
      </c>
      <c r="CN80" s="1635">
        <v>0</v>
      </c>
      <c r="CO80" s="1635">
        <v>0</v>
      </c>
      <c r="CP80" s="1635">
        <v>0</v>
      </c>
      <c r="CQ80" s="1635">
        <v>0</v>
      </c>
      <c r="CR80" s="1635">
        <v>0</v>
      </c>
      <c r="CS80" s="1635">
        <v>0</v>
      </c>
      <c r="CT80" s="1635">
        <v>0</v>
      </c>
      <c r="CU80" s="1635">
        <v>0</v>
      </c>
      <c r="CV80" s="1635">
        <v>0</v>
      </c>
      <c r="CW80" s="1635">
        <v>0</v>
      </c>
      <c r="CX80" s="1635">
        <v>0</v>
      </c>
      <c r="CY80" s="1635">
        <v>0</v>
      </c>
      <c r="CZ80" s="1635">
        <v>0</v>
      </c>
      <c r="DA80" s="1635">
        <v>0</v>
      </c>
      <c r="DB80" s="1635">
        <v>0</v>
      </c>
      <c r="DC80" s="1635">
        <v>0</v>
      </c>
      <c r="DD80" s="1635">
        <v>0</v>
      </c>
      <c r="DE80" s="1635">
        <v>0</v>
      </c>
      <c r="DF80" s="1155">
        <v>4</v>
      </c>
      <c r="DG80" s="1155">
        <v>115</v>
      </c>
      <c r="DH80" s="511">
        <v>10</v>
      </c>
      <c r="DI80" s="511">
        <v>10</v>
      </c>
      <c r="DJ80" s="511">
        <v>10</v>
      </c>
      <c r="DK80" s="511">
        <v>10</v>
      </c>
      <c r="DL80" s="511">
        <v>10</v>
      </c>
      <c r="DM80" s="1155">
        <v>23</v>
      </c>
    </row>
  </sheetData>
  <sheetProtection formatColumns="0" formatRows="0" autoFilter="0" sort="0" insertRows="0" insertColumns="1" deleteRows="0" deleteColumns="0"/>
  <mergeCells count="386">
    <mergeCell ref="T78:DG78"/>
    <mergeCell ref="T79:DG79"/>
    <mergeCell ref="S35:T35"/>
    <mergeCell ref="V35:AB35"/>
    <mergeCell ref="AD35:AJ35"/>
    <mergeCell ref="S34:T34"/>
    <mergeCell ref="V34:AB34"/>
    <mergeCell ref="AD34:AJ34"/>
    <mergeCell ref="V2:AC2"/>
    <mergeCell ref="AD2:DF2"/>
    <mergeCell ref="V3:AC3"/>
    <mergeCell ref="AD3:DF3"/>
    <mergeCell ref="V4:AC4"/>
    <mergeCell ref="AD4:DF4"/>
    <mergeCell ref="V5:AC5"/>
    <mergeCell ref="AD5:DF5"/>
    <mergeCell ref="V6:AC6"/>
    <mergeCell ref="AD6:DF6"/>
    <mergeCell ref="V7:AC7"/>
    <mergeCell ref="AD7:DF7"/>
    <mergeCell ref="T77:DG77"/>
    <mergeCell ref="T75:DG75"/>
    <mergeCell ref="AJ49:AJ50"/>
    <mergeCell ref="AK49:AK50"/>
    <mergeCell ref="DG49:DG51"/>
    <mergeCell ref="T73:DG73"/>
    <mergeCell ref="T74:DG74"/>
    <mergeCell ref="AA42:AB42"/>
    <mergeCell ref="AI42:AJ42"/>
    <mergeCell ref="E43:E56"/>
    <mergeCell ref="V43:AC43"/>
    <mergeCell ref="AD43:DF43"/>
    <mergeCell ref="F44:F55"/>
    <mergeCell ref="V44:AC44"/>
    <mergeCell ref="AD44:DF44"/>
    <mergeCell ref="G45:G54"/>
    <mergeCell ref="V45:AC45"/>
    <mergeCell ref="AD45:DF45"/>
    <mergeCell ref="H46:H53"/>
    <mergeCell ref="V46:AC46"/>
    <mergeCell ref="AD46:DF46"/>
    <mergeCell ref="P47:P52"/>
    <mergeCell ref="J48:J51"/>
    <mergeCell ref="Q48:Q51"/>
    <mergeCell ref="V48:AC48"/>
    <mergeCell ref="AD48:DF48"/>
    <mergeCell ref="K49:K50"/>
    <mergeCell ref="Z49:Z50"/>
    <mergeCell ref="DG38:DG41"/>
    <mergeCell ref="S39:S41"/>
    <mergeCell ref="T39:T41"/>
    <mergeCell ref="V39:AB39"/>
    <mergeCell ref="AC39:AC41"/>
    <mergeCell ref="AD39:AJ39"/>
    <mergeCell ref="AK39:AK41"/>
    <mergeCell ref="DF39:DF41"/>
    <mergeCell ref="V40:V41"/>
    <mergeCell ref="W40:W41"/>
    <mergeCell ref="X40:Y40"/>
    <mergeCell ref="Z40:AB40"/>
    <mergeCell ref="AD40:AD41"/>
    <mergeCell ref="DG8:DG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DF38"/>
    <mergeCell ref="S26:AJ26"/>
    <mergeCell ref="S27:AJ27"/>
    <mergeCell ref="AC49:AC50"/>
    <mergeCell ref="AA49:AA50"/>
    <mergeCell ref="AB49:AB50"/>
    <mergeCell ref="AH49:AH50"/>
    <mergeCell ref="AI49:AI50"/>
    <mergeCell ref="V47:AC47"/>
    <mergeCell ref="AD47:DF47"/>
    <mergeCell ref="AD31:AJ31"/>
    <mergeCell ref="AD32:AJ32"/>
    <mergeCell ref="AE40:AE41"/>
    <mergeCell ref="AF40:AG40"/>
    <mergeCell ref="AH40:AJ40"/>
    <mergeCell ref="AI41:AJ41"/>
    <mergeCell ref="AD37:AK37"/>
    <mergeCell ref="V57:AC57"/>
    <mergeCell ref="AD57:DF57"/>
    <mergeCell ref="V58:AC58"/>
    <mergeCell ref="AD58:DF58"/>
    <mergeCell ref="V59:AC59"/>
    <mergeCell ref="AD59:DF59"/>
    <mergeCell ref="V60:AC60"/>
    <mergeCell ref="AD60:DF60"/>
    <mergeCell ref="V61:AC61"/>
    <mergeCell ref="AD61:DF61"/>
    <mergeCell ref="V62:AC62"/>
    <mergeCell ref="AD62:DF62"/>
    <mergeCell ref="DG63:DG65"/>
    <mergeCell ref="Z63:Z64"/>
    <mergeCell ref="AA63:AA64"/>
    <mergeCell ref="AH63:AH64"/>
    <mergeCell ref="AI63:AI64"/>
    <mergeCell ref="AJ63:AJ64"/>
    <mergeCell ref="AK63:AK64"/>
    <mergeCell ref="AB63:AB64"/>
    <mergeCell ref="AC63:AC64"/>
    <mergeCell ref="E57:E70"/>
    <mergeCell ref="F58:F69"/>
    <mergeCell ref="G59:G68"/>
    <mergeCell ref="H60:H67"/>
    <mergeCell ref="I61:I66"/>
    <mergeCell ref="P61:P66"/>
    <mergeCell ref="J62:J65"/>
    <mergeCell ref="Q62:Q65"/>
    <mergeCell ref="K63:K64"/>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P63:AP64"/>
    <mergeCell ref="AQ63:AQ64"/>
    <mergeCell ref="AR63:AR64"/>
    <mergeCell ref="AS63:AS64"/>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AX63:AX64"/>
    <mergeCell ref="AY63:AY64"/>
    <mergeCell ref="AZ63:AZ64"/>
    <mergeCell ref="BA63:BA64"/>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F63:BF64"/>
    <mergeCell ref="BG63:BG64"/>
    <mergeCell ref="BH63:BH64"/>
    <mergeCell ref="BI63:BI64"/>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N63:BN64"/>
    <mergeCell ref="BO63:BO64"/>
    <mergeCell ref="BP63:BP64"/>
    <mergeCell ref="BQ63:BQ64"/>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 ref="BV63:BV64"/>
    <mergeCell ref="BW63:BW64"/>
    <mergeCell ref="BX63:BX64"/>
    <mergeCell ref="BY63:BY64"/>
    <mergeCell ref="BZ35:CF35"/>
    <mergeCell ref="BZ34:CF34"/>
    <mergeCell ref="CD8:CD9"/>
    <mergeCell ref="CE8:CE9"/>
    <mergeCell ref="CF8:CF9"/>
    <mergeCell ref="CG8:CG9"/>
    <mergeCell ref="BZ29:CF29"/>
    <mergeCell ref="BZ30:CF30"/>
    <mergeCell ref="BZ31:CF31"/>
    <mergeCell ref="BZ32:CF32"/>
    <mergeCell ref="BZ37:CG37"/>
    <mergeCell ref="BZ39:CF39"/>
    <mergeCell ref="CG39:CG41"/>
    <mergeCell ref="BZ40:BZ41"/>
    <mergeCell ref="CA40:CA41"/>
    <mergeCell ref="CB40:CC40"/>
    <mergeCell ref="CD40:CF40"/>
    <mergeCell ref="CE41:CF41"/>
    <mergeCell ref="CE42:CF42"/>
    <mergeCell ref="CD49:CD50"/>
    <mergeCell ref="CE49:CE50"/>
    <mergeCell ref="CF49:CF50"/>
    <mergeCell ref="CG49:CG50"/>
    <mergeCell ref="CD63:CD64"/>
    <mergeCell ref="CE63:CE64"/>
    <mergeCell ref="CF63:CF64"/>
    <mergeCell ref="CG63:CG64"/>
    <mergeCell ref="CH35:CN35"/>
    <mergeCell ref="CH34:CN34"/>
    <mergeCell ref="CL8:CL9"/>
    <mergeCell ref="CM8:CM9"/>
    <mergeCell ref="CN8:CN9"/>
    <mergeCell ref="CO8:CO9"/>
    <mergeCell ref="CH29:CN29"/>
    <mergeCell ref="CH30:CN30"/>
    <mergeCell ref="CH31:CN31"/>
    <mergeCell ref="CH32:CN32"/>
    <mergeCell ref="CH37:CO37"/>
    <mergeCell ref="CH39:CN39"/>
    <mergeCell ref="CO39:CO41"/>
    <mergeCell ref="CH40:CH41"/>
    <mergeCell ref="CI40:CI41"/>
    <mergeCell ref="CJ40:CK40"/>
    <mergeCell ref="CL40:CN40"/>
    <mergeCell ref="CM41:CN41"/>
    <mergeCell ref="CM42:CN42"/>
    <mergeCell ref="CL49:CL50"/>
    <mergeCell ref="CM49:CM50"/>
    <mergeCell ref="CN49:CN50"/>
    <mergeCell ref="CO49:CO50"/>
    <mergeCell ref="CL63:CL64"/>
    <mergeCell ref="CM63:CM64"/>
    <mergeCell ref="CN63:CN64"/>
    <mergeCell ref="CO63:CO64"/>
    <mergeCell ref="CP35:CV35"/>
    <mergeCell ref="CP34:CV34"/>
    <mergeCell ref="CT8:CT9"/>
    <mergeCell ref="CU8:CU9"/>
    <mergeCell ref="CV8:CV9"/>
    <mergeCell ref="CW8:CW9"/>
    <mergeCell ref="CP29:CV29"/>
    <mergeCell ref="CP30:CV30"/>
    <mergeCell ref="CP31:CV31"/>
    <mergeCell ref="CP32:CV32"/>
    <mergeCell ref="CP37:CW37"/>
    <mergeCell ref="CP39:CV39"/>
    <mergeCell ref="CW39:CW41"/>
    <mergeCell ref="CP40:CP41"/>
    <mergeCell ref="CQ40:CQ41"/>
    <mergeCell ref="CR40:CS40"/>
    <mergeCell ref="CT40:CV40"/>
    <mergeCell ref="CU41:CV41"/>
    <mergeCell ref="CU42:CV42"/>
    <mergeCell ref="CT49:CT50"/>
    <mergeCell ref="CU49:CU50"/>
    <mergeCell ref="CV49:CV50"/>
    <mergeCell ref="CW49:CW50"/>
    <mergeCell ref="CT63:CT64"/>
    <mergeCell ref="CU63:CU64"/>
    <mergeCell ref="CV63:CV64"/>
    <mergeCell ref="CW63:CW64"/>
    <mergeCell ref="CX35:DD35"/>
    <mergeCell ref="CX34:DD34"/>
    <mergeCell ref="DB8:DB9"/>
    <mergeCell ref="DC8:DC9"/>
    <mergeCell ref="DD8:DD9"/>
    <mergeCell ref="DE8:DE9"/>
    <mergeCell ref="CX29:DD29"/>
    <mergeCell ref="CX30:DD30"/>
    <mergeCell ref="CX31:DD31"/>
    <mergeCell ref="CX32:DD32"/>
    <mergeCell ref="CX37:DE37"/>
    <mergeCell ref="CX39:DD39"/>
    <mergeCell ref="DE39:DE41"/>
    <mergeCell ref="CX40:CX41"/>
    <mergeCell ref="CY40:CY41"/>
    <mergeCell ref="CZ40:DA40"/>
    <mergeCell ref="DB40:DD40"/>
    <mergeCell ref="DC41:DD41"/>
    <mergeCell ref="DC42:DD42"/>
    <mergeCell ref="DB49:DB50"/>
    <mergeCell ref="DC49:DC50"/>
    <mergeCell ref="DD49:DD50"/>
    <mergeCell ref="DE49:DE50"/>
    <mergeCell ref="DB63:DB64"/>
    <mergeCell ref="DC63:DC64"/>
    <mergeCell ref="DD63:DD64"/>
    <mergeCell ref="DE63:DE64"/>
  </mergeCells>
  <dataValidations count="8">
    <dataValidation allowBlank="1" promptTitle="checkPeriodRange" sqref="Y65600 Y131136 Y196672 Y262208 Y327744 Y393280 Y458816 Y524352 Y589888 Y655424 Y720960 Y786496 Y852032 Y917568 Y983104 Y9 AG65600 AG131136 AG196672 AG262208 AG327744 AG393280 AG458816 AG524352 AG589888 AG655424 AG720960 AG786496 AG852032 AG917568 AG983104 AG9 AG50 AG18 Y50 Y64 AG64 AO9 AO50 AO64 AW9 AW50 AW64 BE9 BE50 BE64 BM9 BM50 BM64 BU9 BU50 BU64 CC9 CC50 CC64 CK9 CK50 CK64 CS9 CS50 CS64 DA9 DA50 DA64"/>
    <dataValidation allowBlank="1" showInputMessage="1" showErrorMessage="1" prompt="Для выбора выполните двойной щелчок левой клавиши мыши по соответствующей ячейке." sqref="AA65599 AA131135 AA196671 AA262207 AA327743 AA393279 AA458815 AA524351 AA589887 AA655423 AA720959 AA786495 AA852031 AA917567 AA983103 AC131135 AC458815 AC196671 AC262207 AC327743 AC393279 AC524351 AC589887 AC655423 AC720959 AC786495 AC852031 AC917567 AC983103 AC65599 AI65599 AI131135 AI196671 AI262207 AI327743 AI393279 AI458815 AI524351 AI589887 AI655423 AI720959 AI786495 AI852031 AI917567 AI983103 AK393279:DE393279 AK49 AQ49 AS49 AY49 BA49 BG49 BI49 BO49 BQ49 BW49 BY49 CE49 CG49 CM49 CO49 CU49 CW49 DC49 DE49 AK524351:DE524351 AK8 AQ8 AS8 AY8 BA8 BG8 BI8 BO8 BQ8 BW8 BY8 CE8 CG8 CM8 CO8 CU8 CW8 DC8 DE8 AK589887:DE589887 AK655423:DE655423 AK17 AK720959:DE720959 AK786495:DE786495 AK852031:DE852031 AK917567:DE917567 AK983103:DE983103 AK65599:DE65599 AK131135:DE131135 AK458815:DE458815 AI49 AK196671:DE196671 AI8 AC8 AA8 AI17 AK262207:DE262207 AA49 AC49 AK327743:DE327743 AA63 AC63 AI63 AK63 AQ63 AS63 AY63 BA63 BG63 BI63 BO63 BQ63 BW63 BY63 CE63 CG63 CM63 CO63 CU63 CW63 DC63 DE6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9 Z131135 Z196671 Z262207 Z327743 Z393279 Z458815 Z524351 Z589887 Z655423 Z720959 Z786495 Z852031 Z917567 Z983103 AB65599 AB131135 AB196671 AB262207 AB327743 AB393279 AB458815 AB524351 AB589887 AB655423 AB720959 AB786495 AB852031 AB917567 AB983103 Z8 AH65599 AH131135 AH196671 AH262207 AH327743 AH393279 AH458815 AH524351 AH589887 AH655423 AH720959 AH786495 AH852031 AH917567 AH983103 AJ65599 AJ131135 AJ196671 AJ262207 AJ327743 AJ393279 AJ458815 AJ524351 AJ589887 AJ655423 AJ720959 AJ786495 AJ852031 AJ917567 AJ983103 AJ49 AH49 AH8 AJ8 AB8 AH17 AJ17 Z49 AB49 Z63 AB63 AH63 AJ63 AP8 AR8 AP49 AR49 AP63 AR63 AX8 AZ8 AX49 AZ49 AX63 AZ63 BF8 BH8 BF49 BH49 BF63 BH63 BN8 BP8 BN49 BP49 BN63 BP63 BV8 BX8 BV49 BX49 BV63 BX63 CD8 CF8 CD49 CF49 CD63 CF63 CL8 CN8 CL49 CN49 CL63 CN63 CT8 CV8 CT49 CV49 CT63 CV63 DB8 DD8 DB49 DD49 DB63 DD63"/>
    <dataValidation type="list" allowBlank="1" showInputMessage="1" showErrorMessage="1" errorTitle="Ошибка" error="Выберите значение из списка" sqref="T65599 T131135 T196671 T262207 T327743 T393279 T458815 T524351 T589887 T655423 T720959 T786495 T852031 T917567 T983103">
      <formula1>kind_of_heat_transfer</formula1>
    </dataValidation>
    <dataValidation type="textLength" operator="lessThanOrEqual" allowBlank="1" showInputMessage="1" showErrorMessage="1" errorTitle="Ошибка" error="Допускается ввод не более 900 символов!" sqref="DG65593:DG65600 DG131129:DG131136 DG196665:DG196672 DG262201:DG262208 DG327737:DG327744 DG393273:DG393280 DG458809:DG458816 DG524345:DG524352 DG589881:DG589888 DG655417:DG655424 DG720953:DG720960 DG786489:DG786496 DG852025:DG852032 DG917561:DG917568 DG983097:DG983104">
      <formula1>900</formula1>
    </dataValidation>
    <dataValidation type="list" allowBlank="1" showInputMessage="1" showErrorMessage="1" errorTitle="Ошибка" error="Выберите значение из списка" sqref="V983101:W983101 V65597:W65597 V131133:W131133 V196669:W196669 V262205:W262205 V327741:W327741 V393277:W393277 V458813:W458813 V524349:W524349 V589885:W589885 V655421:W655421 V720957:W720957 V786493:W786493 V852029:W852029 V917565:W917565 AD983101:AE983101 AD65597:AE65597 AD131133:AE131133 AD196669:AE196669 AD262205:AE262205 AD327741:AE327741 AD393277:AE393277 AD458813:AE458813 AD524349:AE524349 AD589885:AE589885 AD655421:AE655421 AD720957:AE720957 AD786493:AE786493 AD852029:AE852029 AD917565:AE917565">
      <formula1>kind_of_scheme_in</formula1>
    </dataValidation>
    <dataValidation type="list" allowBlank="1" showInputMessage="1" errorTitle="Ошибка" error="Выберите значение из списка" prompt="Выберите значение из списка" sqref="V983102:DF983102 V65598:DF65598 V131134:DF131134 V196670:DF196670 V262206:DF262206 V327742:DF327742 V393278:DF393278 V458814:DF458814 V524350:DF524350 V589886:DF589886 V655422:DF655422 V720958:DF720958 V786494:DF786494 V852030:DF852030 V917566:DF917566">
      <formula1>kind_of_cons</formula1>
    </dataValidation>
    <dataValidation allowBlank="1" sqref="S131137:DG131143 S196673:DG196679 S262209:DG262215 S327745:DG327751 S393281:DG393287 S458817:DG458823 S524353:DG524359 S589889:DG589895 S655425:DG655431 S720961:DG720967 S786497:DG786503 S852033:DG852039 S917569:DG917575 S983105:DG983111 S65601:DG6560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96B367-3EE4-609F-85BC-0.16ABBD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436</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437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438</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439</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440</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443</v>
      </c>
      <c r="M7" s="537"/>
      <c r="N7" s="1366"/>
      <c r="P7" s="2257"/>
      <c r="Q7" s="2257">
        <v>1</v>
      </c>
      <c r="R7" s="1642"/>
      <c r="S7" s="2007">
        <f>$J7</f>
      </c>
      <c r="T7" s="286" t="s">
        <v>444</v>
      </c>
      <c r="U7" s="300"/>
      <c r="V7" s="2305"/>
      <c r="W7" s="2305"/>
      <c r="X7" s="2305"/>
      <c r="Y7" s="2305"/>
      <c r="Z7" s="2305"/>
      <c r="AA7" s="2305"/>
      <c r="AB7" s="2305"/>
      <c r="AC7" s="2305"/>
      <c r="AD7" s="2305"/>
      <c r="AE7" s="2305"/>
      <c r="AF7" s="2305"/>
      <c r="AG7" s="2305"/>
      <c r="AH7" s="2305"/>
      <c r="AI7" s="2305"/>
      <c r="AJ7" s="2305"/>
      <c r="AK7" s="2305"/>
      <c r="AL7" s="2305"/>
      <c r="AM7" s="2010" t="s">
        <v>445</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446</v>
      </c>
      <c r="M8" s="537"/>
      <c r="N8" s="1366"/>
      <c r="O8" s="1366"/>
      <c r="P8" s="2257"/>
      <c r="Q8" s="2257"/>
      <c r="R8" s="357">
        <v>1</v>
      </c>
      <c r="S8" s="2009">
        <f>$K8</f>
      </c>
      <c r="T8" s="2014"/>
      <c r="U8" s="2015"/>
      <c r="V8" s="2016"/>
      <c r="W8" s="1349"/>
      <c r="X8" s="2016"/>
      <c r="Y8" s="2017"/>
      <c r="Z8" s="2306"/>
      <c r="AA8" s="2112" t="s">
        <v>63</v>
      </c>
      <c r="AB8" s="2306"/>
      <c r="AC8" s="2112" t="s">
        <v>63</v>
      </c>
      <c r="AD8" s="2016"/>
      <c r="AE8" s="1349"/>
      <c r="AF8" s="2016"/>
      <c r="AG8" s="2017"/>
      <c r="AH8" s="2306"/>
      <c r="AI8" s="2112" t="s">
        <v>63</v>
      </c>
      <c r="AJ8" s="2306"/>
      <c r="AK8" s="2112" t="s">
        <v>63</v>
      </c>
      <c r="AL8" s="1349"/>
      <c r="AM8" s="2253" t="s">
        <v>447</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448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449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452</v>
      </c>
      <c r="P22" s="1362"/>
      <c r="Q22" s="1371"/>
      <c r="R22" s="1371"/>
      <c r="S22" s="729"/>
      <c r="T22" s="1160" t="s">
        <v>453</v>
      </c>
      <c r="AA22" s="186" t="s">
        <v>454</v>
      </c>
      <c r="AC22" s="186" t="s">
        <v>455</v>
      </c>
      <c r="AD22" s="1160" t="s">
        <v>453</v>
      </c>
      <c r="AI22" s="186" t="s">
        <v>456</v>
      </c>
      <c r="AK22" s="186" t="s">
        <v>455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457</v>
      </c>
      <c r="T30" s="2250"/>
      <c r="U30" s="1372"/>
      <c r="V30" s="2264" t="str">
        <f>IF(TITLE_DATE_PR_CHANGE="",IF(TITLE_DATE_PR="","",TITLE_DATE_PR),TITLE_DATE_PR_CHANGE)</f>
        <v>46009.59274305555</v>
      </c>
      <c r="W30" s="2264"/>
      <c r="X30" s="2264"/>
      <c r="Y30" s="2264"/>
      <c r="Z30" s="2264"/>
      <c r="AA30" s="2264"/>
      <c r="AB30" s="2264"/>
      <c r="AC30" s="326"/>
      <c r="AD30" s="2264" t="str">
        <f>IF(TITLE_DATE_PR_CHANGE="",IF(TITLE_DATE_PR="","",TITLE_DATE_PR),TITLE_DATE_PR_CHANGE)</f>
        <v>46009.59274305555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458</v>
      </c>
      <c r="T31" s="2250"/>
      <c r="U31" s="1372"/>
      <c r="V31" s="2251" t="str">
        <f>IF(TITLE_NUMBER_PR_CHANGE="",IF(TITLE_NUMBER_PR="","",TITLE_NUMBER_PR),TITLE_NUMBER_PR_CHANGE)</f>
        <v>64</v>
      </c>
      <c r="W31" s="2251"/>
      <c r="X31" s="2251"/>
      <c r="Y31" s="2251"/>
      <c r="Z31" s="2251"/>
      <c r="AA31" s="2251"/>
      <c r="AB31" s="2251"/>
      <c r="AC31" s="326"/>
      <c r="AD31" s="2251" t="str">
        <f>IF(TITLE_NUMBER_PR_CHANGE="",IF(TITLE_NUMBER_PR="","",TITLE_NUMBER_PR),TITLE_NUMBER_PR_CHANGE)</f>
        <v>64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459</v>
      </c>
      <c r="T34" s="2250"/>
      <c r="U34" s="1372"/>
      <c r="V34" s="2264" t="str">
        <f>IF(TITLE_DATE_PR_CHANGE="",IF(TITLE_DATE_PR="","",TITLE_DATE_PR),TITLE_DATE_PR_CHANGE)</f>
        <v>46009.59274305555</v>
      </c>
      <c r="W34" s="2264"/>
      <c r="X34" s="2264"/>
      <c r="Y34" s="2264"/>
      <c r="Z34" s="2264"/>
      <c r="AA34" s="2264"/>
      <c r="AB34" s="2264"/>
      <c r="AC34" s="326"/>
      <c r="AD34" s="2264" t="str">
        <f>IF(TITLE_DATE_PR_CHANGE="",IF(TITLE_DATE_PR="","",TITLE_DATE_PR),TITLE_DATE_PR_CHANGE)</f>
        <v>46009.59274305555</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460</v>
      </c>
      <c r="T35" s="2250"/>
      <c r="U35" s="1372"/>
      <c r="V35" s="2251" t="str">
        <f>IF(TITLE_NUMBER_PR_CHANGE="",IF(TITLE_NUMBER_PR="","",TITLE_NUMBER_PR),TITLE_NUMBER_PR_CHANGE)</f>
        <v>64</v>
      </c>
      <c r="W35" s="2251"/>
      <c r="X35" s="2251"/>
      <c r="Y35" s="2251"/>
      <c r="Z35" s="2251"/>
      <c r="AA35" s="2251"/>
      <c r="AB35" s="2251"/>
      <c r="AC35" s="326"/>
      <c r="AD35" s="2251" t="str">
        <f>IF(TITLE_NUMBER_PR_CHANGE="",IF(TITLE_NUMBER_PR="","",TITLE_NUMBER_PR),TITLE_NUMBER_PR_CHANGE)</f>
        <v>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461</v>
      </c>
      <c r="AD36" s="326"/>
      <c r="AE36" s="326"/>
      <c r="AF36" s="326"/>
      <c r="AG36" s="326"/>
      <c r="AH36" s="326"/>
      <c r="AI36" s="326"/>
      <c r="AJ36" s="326"/>
      <c r="AK36" s="278" t="s">
        <v>461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338</v>
      </c>
      <c r="AS38" s="1155">
        <v>14</v>
      </c>
    </row>
    <row customHeight="1" ht="14.699999999999998">
      <c r="Q39" s="376"/>
      <c r="R39" s="376"/>
      <c r="S39" s="2273" t="s">
        <v>90</v>
      </c>
      <c r="T39" s="2209" t="s">
        <v>462</v>
      </c>
      <c r="U39" s="301"/>
      <c r="V39" s="2274" t="s">
        <v>463</v>
      </c>
      <c r="W39" s="2275"/>
      <c r="X39" s="2275"/>
      <c r="Y39" s="2275"/>
      <c r="Z39" s="2275"/>
      <c r="AA39" s="2275"/>
      <c r="AB39" s="2276"/>
      <c r="AC39" s="2277" t="s">
        <v>464</v>
      </c>
      <c r="AD39" s="2274" t="s">
        <v>463</v>
      </c>
      <c r="AE39" s="2275"/>
      <c r="AF39" s="2275"/>
      <c r="AG39" s="2275"/>
      <c r="AH39" s="2275"/>
      <c r="AI39" s="2275"/>
      <c r="AJ39" s="2276"/>
      <c r="AK39" s="2277" t="s">
        <v>465</v>
      </c>
      <c r="AL39" s="2280" t="s">
        <v>466</v>
      </c>
      <c r="AM39" s="2127"/>
      <c r="AS39" s="1155">
        <v>14</v>
      </c>
    </row>
    <row customHeight="1" ht="35.699999999999996">
      <c r="Q40" s="376"/>
      <c r="R40" s="376"/>
      <c r="S40" s="2273"/>
      <c r="T40" s="2209"/>
      <c r="U40" s="1031"/>
      <c r="V40" s="2260" t="s">
        <v>467</v>
      </c>
      <c r="W40" s="2283"/>
      <c r="X40" s="2262" t="s">
        <v>469</v>
      </c>
      <c r="Y40" s="2263"/>
      <c r="Z40" s="2262" t="s">
        <v>470</v>
      </c>
      <c r="AA40" s="2269"/>
      <c r="AB40" s="2263"/>
      <c r="AC40" s="2278"/>
      <c r="AD40" s="2260" t="s">
        <v>487</v>
      </c>
      <c r="AE40" s="2283"/>
      <c r="AF40" s="2262" t="s">
        <v>469</v>
      </c>
      <c r="AG40" s="2263"/>
      <c r="AH40" s="2262" t="s">
        <v>470</v>
      </c>
      <c r="AI40" s="2269"/>
      <c r="AJ40" s="2263"/>
      <c r="AK40" s="2278"/>
      <c r="AL40" s="2281"/>
      <c r="AM40" s="2127"/>
      <c r="AS40" s="1155">
        <v>34</v>
      </c>
    </row>
    <row customHeight="1" ht="35.699999999999996">
      <c r="A41" s="1370"/>
      <c r="B41" s="1370" t="s">
        <v>138</v>
      </c>
      <c r="C41" s="1370" t="s">
        <v>139</v>
      </c>
      <c r="D41" s="1370" t="s">
        <v>140</v>
      </c>
      <c r="E41" s="1364" t="s">
        <v>471</v>
      </c>
      <c r="F41" s="1364" t="s">
        <v>472</v>
      </c>
      <c r="G41" s="1364" t="s">
        <v>473</v>
      </c>
      <c r="H41" s="1364" t="s">
        <v>474</v>
      </c>
      <c r="I41" s="1364" t="s">
        <v>475</v>
      </c>
      <c r="J41" s="1364" t="s">
        <v>476</v>
      </c>
      <c r="K41" s="1364" t="s">
        <v>477</v>
      </c>
      <c r="L41" s="1364" t="s">
        <v>452</v>
      </c>
      <c r="Q41" s="376"/>
      <c r="R41" s="376"/>
      <c r="S41" s="2273"/>
      <c r="T41" s="2209"/>
      <c r="U41" s="302"/>
      <c r="V41" s="2261"/>
      <c r="W41" s="2284"/>
      <c r="X41" s="1222" t="s">
        <v>478</v>
      </c>
      <c r="Y41" s="1222" t="s">
        <v>479</v>
      </c>
      <c r="Z41" s="1338" t="s">
        <v>480</v>
      </c>
      <c r="AA41" s="2270" t="s">
        <v>481</v>
      </c>
      <c r="AB41" s="2271"/>
      <c r="AC41" s="2279"/>
      <c r="AD41" s="2261"/>
      <c r="AE41" s="2284"/>
      <c r="AF41" s="1222" t="s">
        <v>478</v>
      </c>
      <c r="AG41" s="1222" t="s">
        <v>479</v>
      </c>
      <c r="AH41" s="1338" t="s">
        <v>480</v>
      </c>
      <c r="AI41" s="2270" t="s">
        <v>481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219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219</v>
      </c>
      <c r="B44" s="1363" t="s">
        <v>220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435</v>
      </c>
      <c r="AO44" s="500"/>
      <c r="AP44" s="500" t="str">
        <f>IF(T44="","",T44)</f>
        <v>Территория действия тарифа</v>
      </c>
      <c r="AQ44" s="500"/>
      <c r="AR44" s="500"/>
      <c r="AS44" s="1155">
        <v>21</v>
      </c>
    </row>
    <row customHeight="1" ht="24">
      <c r="A45" s="1363" t="s">
        <v>219</v>
      </c>
      <c r="B45" s="1363" t="s">
        <v>220</v>
      </c>
      <c r="C45" s="1363" t="s">
        <v>221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437</v>
      </c>
      <c r="AO45" s="500"/>
      <c r="AP45" s="500" t="str">
        <f>IF(T45="","",T45)</f>
        <v>Наименование системы теплоснабжения </v>
      </c>
      <c r="AQ45" s="500"/>
      <c r="AR45" s="500"/>
      <c r="AS45" s="1155">
        <v>23</v>
      </c>
    </row>
    <row customHeight="1" ht="22.049999999999997">
      <c r="A46" s="1363" t="s">
        <v>219</v>
      </c>
      <c r="B46" s="1363" t="s">
        <v>220</v>
      </c>
      <c r="C46" s="1363" t="s">
        <v>221</v>
      </c>
      <c r="D46" s="1363" t="s">
        <v>222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438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439</v>
      </c>
      <c r="AO46" s="500"/>
      <c r="AP46" s="500" t="str">
        <f>IF(T46="","",T46)</f>
        <v>Источник тепловой энергии  </v>
      </c>
      <c r="AQ46" s="500"/>
      <c r="AR46" s="500"/>
      <c r="AS46" s="1155">
        <v>21</v>
      </c>
    </row>
    <row s="1642" customFormat="1" customHeight="1" ht="0">
      <c r="A47" s="1343" t="s">
        <v>219</v>
      </c>
      <c r="B47" s="1343" t="s">
        <v>220</v>
      </c>
      <c r="C47" s="1343" t="s">
        <v>221</v>
      </c>
      <c r="D47" s="1343" t="s">
        <v>222</v>
      </c>
      <c r="E47" s="2259"/>
      <c r="F47" s="2259"/>
      <c r="G47" s="2259"/>
      <c r="H47" s="2259"/>
      <c r="I47" s="2256" t="str">
        <f>S46&amp;".1"</f>
        <v>....1</v>
      </c>
      <c r="J47" s="1343"/>
      <c r="K47" s="1343"/>
      <c r="L47" s="1346" t="s">
        <v>440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219</v>
      </c>
      <c r="B48" s="1363" t="s">
        <v>220</v>
      </c>
      <c r="C48" s="1363" t="s">
        <v>221</v>
      </c>
      <c r="D48" s="1363" t="s">
        <v>222</v>
      </c>
      <c r="E48" s="2259"/>
      <c r="F48" s="2259"/>
      <c r="G48" s="2259"/>
      <c r="H48" s="2259"/>
      <c r="I48" s="2286"/>
      <c r="J48" s="2256" t="str">
        <f>S46&amp;".1"</f>
        <v>....1</v>
      </c>
      <c r="K48" s="1363"/>
      <c r="L48" s="1364" t="s">
        <v>443</v>
      </c>
      <c r="P48" s="2257"/>
      <c r="Q48" s="2257">
        <v>1</v>
      </c>
      <c r="R48" s="357"/>
      <c r="S48" s="1336" t="str">
        <f>$J48</f>
        <v>....1</v>
      </c>
      <c r="T48" s="286" t="s">
        <v>444</v>
      </c>
      <c r="U48" s="300"/>
      <c r="V48" s="2245"/>
      <c r="W48" s="2246"/>
      <c r="X48" s="2246"/>
      <c r="Y48" s="2246"/>
      <c r="Z48" s="2246"/>
      <c r="AA48" s="2246"/>
      <c r="AB48" s="2246"/>
      <c r="AC48" s="2247"/>
      <c r="AD48" s="2245"/>
      <c r="AE48" s="2246"/>
      <c r="AF48" s="2246"/>
      <c r="AG48" s="2246"/>
      <c r="AH48" s="2246"/>
      <c r="AI48" s="2246"/>
      <c r="AJ48" s="2246"/>
      <c r="AK48" s="2246"/>
      <c r="AL48" s="2247"/>
      <c r="AM48" s="1258" t="s">
        <v>445</v>
      </c>
      <c r="AO48" s="500"/>
      <c r="AP48" s="500" t="str">
        <f>IF(T48="","",T48)</f>
        <v>Группа потребителей</v>
      </c>
      <c r="AQ48" s="500"/>
      <c r="AR48" s="500"/>
      <c r="AS48" s="1155">
        <v>21</v>
      </c>
    </row>
    <row customHeight="1" ht="22.049999999999997">
      <c r="A49" s="1363" t="s">
        <v>219</v>
      </c>
      <c r="B49" s="1363" t="s">
        <v>220</v>
      </c>
      <c r="C49" s="1363" t="s">
        <v>221</v>
      </c>
      <c r="D49" s="1363" t="s">
        <v>222</v>
      </c>
      <c r="E49" s="2259"/>
      <c r="F49" s="2259"/>
      <c r="G49" s="2259"/>
      <c r="H49" s="2259"/>
      <c r="I49" s="2286"/>
      <c r="J49" s="2286"/>
      <c r="K49" s="2256" t="str">
        <f>J48&amp;".1"</f>
        <v>....1.1</v>
      </c>
      <c r="L49" s="1364" t="s">
        <v>446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488</v>
      </c>
      <c r="AN49" s="511">
        <f>STRCHECKDATE(V50:AL50)</f>
      </c>
      <c r="AO49" s="500"/>
      <c r="AP49" s="500" t="str">
        <f>IF(T49="","",T49)</f>
        <v/>
      </c>
      <c r="AQ49" s="500"/>
      <c r="AR49" s="500"/>
      <c r="AS49" s="1155">
        <v>21</v>
      </c>
    </row>
    <row customHeight="1" ht="1.05">
      <c r="A50" s="1363" t="s">
        <v>219</v>
      </c>
      <c r="B50" s="1363" t="s">
        <v>220</v>
      </c>
      <c r="C50" s="1363" t="s">
        <v>221</v>
      </c>
      <c r="D50" s="1363" t="s">
        <v>222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219</v>
      </c>
      <c r="B51" s="1363" t="s">
        <v>220</v>
      </c>
      <c r="C51" s="1363" t="s">
        <v>221</v>
      </c>
      <c r="D51" s="1363" t="s">
        <v>222</v>
      </c>
      <c r="E51" s="2259"/>
      <c r="F51" s="2259"/>
      <c r="G51" s="2259"/>
      <c r="H51" s="2259"/>
      <c r="I51" s="2286"/>
      <c r="J51" s="2256"/>
      <c r="K51" s="1363"/>
      <c r="L51" s="1364"/>
      <c r="P51" s="2257"/>
      <c r="Q51" s="2257"/>
      <c r="R51" s="356"/>
      <c r="S51" s="1278"/>
      <c r="T51" s="287" t="s">
        <v>448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219</v>
      </c>
      <c r="B52" s="1363" t="s">
        <v>220</v>
      </c>
      <c r="C52" s="1363" t="s">
        <v>221</v>
      </c>
      <c r="D52" s="1363" t="s">
        <v>222</v>
      </c>
      <c r="E52" s="2259"/>
      <c r="F52" s="2259"/>
      <c r="G52" s="2259"/>
      <c r="H52" s="2259"/>
      <c r="I52" s="2256"/>
      <c r="J52" s="1363"/>
      <c r="K52" s="1363"/>
      <c r="L52" s="1364"/>
      <c r="P52" s="2257"/>
      <c r="Q52" s="1331"/>
      <c r="R52" s="356"/>
      <c r="S52" s="1278"/>
      <c r="T52" s="365" t="s">
        <v>449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219</v>
      </c>
      <c r="B53" s="1363" t="s">
        <v>220</v>
      </c>
      <c r="C53" s="1363" t="s">
        <v>221</v>
      </c>
      <c r="D53" s="1363" t="s">
        <v>222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219</v>
      </c>
      <c r="B54" s="1343" t="s">
        <v>220</v>
      </c>
      <c r="C54" s="1343" t="s">
        <v>221</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219</v>
      </c>
      <c r="B55" s="1343" t="s">
        <v>220</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219</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190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BF7D4-52A5-0A63-0F31-0.E9773CC4}"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126</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433</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434</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435</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436</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437</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438</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439</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440</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443</v>
      </c>
      <c r="M7" s="537"/>
      <c r="N7" s="1366"/>
      <c r="P7" s="2257"/>
      <c r="Q7" s="2257">
        <v>1</v>
      </c>
      <c r="R7" s="357"/>
      <c r="S7" s="1336">
        <f>$J7</f>
      </c>
      <c r="T7" s="286" t="s">
        <v>444</v>
      </c>
      <c r="U7" s="300"/>
      <c r="V7" s="2245"/>
      <c r="W7" s="2246"/>
      <c r="X7" s="2246"/>
      <c r="Y7" s="2246"/>
      <c r="Z7" s="2246"/>
      <c r="AA7" s="2246"/>
      <c r="AB7" s="2246"/>
      <c r="AC7" s="2247"/>
      <c r="AD7" s="2245"/>
      <c r="AE7" s="2246"/>
      <c r="AF7" s="2246"/>
      <c r="AG7" s="2246"/>
      <c r="AH7" s="2246"/>
      <c r="AI7" s="2246"/>
      <c r="AJ7" s="2246"/>
      <c r="AK7" s="2246"/>
      <c r="AL7" s="2247"/>
      <c r="AM7" s="1258" t="s">
        <v>445</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446</v>
      </c>
      <c r="M8" s="537"/>
      <c r="N8" s="1366"/>
      <c r="O8" s="1366"/>
      <c r="P8" s="2257"/>
      <c r="Q8" s="2257"/>
      <c r="R8" s="357">
        <v>1</v>
      </c>
      <c r="S8" s="1336">
        <f>$K8</f>
      </c>
      <c r="T8" s="1347"/>
      <c r="U8" s="300"/>
      <c r="V8" s="751"/>
      <c r="W8" s="325"/>
      <c r="X8" s="751"/>
      <c r="Y8" s="1257"/>
      <c r="Z8" s="2265"/>
      <c r="AA8" s="2107" t="s">
        <v>63</v>
      </c>
      <c r="AB8" s="2265"/>
      <c r="AC8" s="2107" t="s">
        <v>63</v>
      </c>
      <c r="AD8" s="751"/>
      <c r="AE8" s="325"/>
      <c r="AF8" s="751"/>
      <c r="AG8" s="1257"/>
      <c r="AH8" s="2265"/>
      <c r="AI8" s="2107" t="s">
        <v>63</v>
      </c>
      <c r="AJ8" s="2265"/>
      <c r="AK8" s="2107" t="s">
        <v>63</v>
      </c>
      <c r="AL8" s="325"/>
      <c r="AM8" s="2253" t="s">
        <v>447</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448</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449</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171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172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173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63</v>
      </c>
      <c r="AJ17" s="2267"/>
      <c r="AK17" s="2268" t="s">
        <v>63</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451</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452</v>
      </c>
      <c r="P22" s="1362"/>
      <c r="Q22" s="1371"/>
      <c r="R22" s="1371"/>
      <c r="S22" s="729"/>
      <c r="T22" s="1160" t="s">
        <v>453</v>
      </c>
      <c r="AA22" s="186" t="s">
        <v>454</v>
      </c>
      <c r="AC22" s="186" t="s">
        <v>455</v>
      </c>
      <c r="AD22" s="1160" t="s">
        <v>453</v>
      </c>
      <c r="AI22" s="186" t="s">
        <v>456</v>
      </c>
      <c r="AK22" s="186" t="s">
        <v>455</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ИМУП «ПОСЖИЛКОМСЕРВИС»</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Управление по государственному регулированию цен (тарифов) Ненецкого автономного округа</v>
      </c>
      <c r="W29" s="2251"/>
      <c r="X29" s="2251"/>
      <c r="Y29" s="2251"/>
      <c r="Z29" s="2251"/>
      <c r="AA29" s="2251"/>
      <c r="AB29" s="2251"/>
      <c r="AC29" s="326"/>
      <c r="AD29" s="2251" t="str">
        <f>IF(TITLE_NAME_OR_PR_CHANGE="",IF(TITLE_NAME_OR_PR="","",TITLE_NAME_OR_PR),TITLE_NAME_OR_PR_CHANGE)</f>
        <v>Управление по государственному регулированию цен (тарифов) Ненецкого автономного округа</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457</v>
      </c>
      <c r="T30" s="2250"/>
      <c r="U30" s="1372"/>
      <c r="V30" s="2264" t="str">
        <f>IF(TITLE_DATE_PR_CHANGE="",IF(TITLE_DATE_PR="","",TITLE_DATE_PR),TITLE_DATE_PR_CHANGE)</f>
        <v>46009.59274305555</v>
      </c>
      <c r="W30" s="2264"/>
      <c r="X30" s="2264"/>
      <c r="Y30" s="2264"/>
      <c r="Z30" s="2264"/>
      <c r="AA30" s="2264"/>
      <c r="AB30" s="2264"/>
      <c r="AC30" s="326"/>
      <c r="AD30" s="2264" t="str">
        <f>IF(TITLE_DATE_PR_CHANGE="",IF(TITLE_DATE_PR="","",TITLE_DATE_PR),TITLE_DATE_PR_CHANGE)</f>
        <v>46009.59274305555</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458</v>
      </c>
      <c r="T31" s="2250"/>
      <c r="U31" s="1372"/>
      <c r="V31" s="2251" t="str">
        <f>IF(TITLE_NUMBER_PR_CHANGE="",IF(TITLE_NUMBER_PR="","",TITLE_NUMBER_PR),TITLE_NUMBER_PR_CHANGE)</f>
        <v>64</v>
      </c>
      <c r="W31" s="2251"/>
      <c r="X31" s="2251"/>
      <c r="Y31" s="2251"/>
      <c r="Z31" s="2251"/>
      <c r="AA31" s="2251"/>
      <c r="AB31" s="2251"/>
      <c r="AC31" s="326"/>
      <c r="AD31" s="2251" t="str">
        <f>IF(TITLE_NUMBER_PR_CHANGE="",IF(TITLE_NUMBER_PR="","",TITLE_NUMBER_PR),TITLE_NUMBER_PR_CHANGE)</f>
        <v>64</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Официальный интернет портал правовой информации http://pravo.gov.ru </v>
      </c>
      <c r="W32" s="2251"/>
      <c r="X32" s="2251"/>
      <c r="Y32" s="2251"/>
      <c r="Z32" s="2251"/>
      <c r="AA32" s="2251"/>
      <c r="AB32" s="2251"/>
      <c r="AC32" s="326"/>
      <c r="AD32" s="2251" t="str">
        <f>IF(TITLE_IST_PUB_CHANGE="",IF(TITLE_IST_PUB="","",TITLE_IST_PUB),TITLE_IST_PUB_CHANGE)</f>
        <v>Официальный интернет портал правовой информации http://pravo.gov.ru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459</v>
      </c>
      <c r="T34" s="2250"/>
      <c r="U34" s="1372"/>
      <c r="V34" s="2264" t="str">
        <f>IF(TITLE_DATE_PR_CHANGE="",IF(TITLE_DATE_PR="","",TITLE_DATE_PR),TITLE_DATE_PR_CHANGE)</f>
        <v>46009.59274305555</v>
      </c>
      <c r="W34" s="2264"/>
      <c r="X34" s="2264"/>
      <c r="Y34" s="2264"/>
      <c r="Z34" s="2264"/>
      <c r="AA34" s="2264"/>
      <c r="AB34" s="2264"/>
      <c r="AC34" s="326"/>
      <c r="AD34" s="2264" t="str">
        <f>IF(TITLE_DATE_PR_CHANGE="",IF(TITLE_DATE_PR="","",TITLE_DATE_PR),TITLE_DATE_PR_CHANGE)</f>
        <v>46009.59274305555</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460</v>
      </c>
      <c r="T35" s="2250"/>
      <c r="U35" s="1372"/>
      <c r="V35" s="2251" t="str">
        <f>IF(TITLE_NUMBER_PR_CHANGE="",IF(TITLE_NUMBER_PR="","",TITLE_NUMBER_PR),TITLE_NUMBER_PR_CHANGE)</f>
        <v>64</v>
      </c>
      <c r="W35" s="2251"/>
      <c r="X35" s="2251"/>
      <c r="Y35" s="2251"/>
      <c r="Z35" s="2251"/>
      <c r="AA35" s="2251"/>
      <c r="AB35" s="2251"/>
      <c r="AC35" s="326"/>
      <c r="AD35" s="2251" t="str">
        <f>IF(TITLE_NUMBER_PR_CHANGE="",IF(TITLE_NUMBER_PR="","",TITLE_NUMBER_PR),TITLE_NUMBER_PR_CHANGE)</f>
        <v>64</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461</v>
      </c>
      <c r="AD36" s="326"/>
      <c r="AE36" s="326"/>
      <c r="AF36" s="326"/>
      <c r="AG36" s="326"/>
      <c r="AH36" s="326"/>
      <c r="AI36" s="326"/>
      <c r="AJ36" s="326"/>
      <c r="AK36" s="278" t="s">
        <v>461</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337</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338</v>
      </c>
      <c r="AS38" s="1155">
        <v>14</v>
      </c>
    </row>
    <row customHeight="1" ht="14.699999999999998">
      <c r="Q39" s="376"/>
      <c r="R39" s="376"/>
      <c r="S39" s="2273" t="s">
        <v>90</v>
      </c>
      <c r="T39" s="2209" t="s">
        <v>462</v>
      </c>
      <c r="U39" s="301"/>
      <c r="V39" s="2274" t="s">
        <v>463</v>
      </c>
      <c r="W39" s="2275"/>
      <c r="X39" s="2275"/>
      <c r="Y39" s="2275"/>
      <c r="Z39" s="2275"/>
      <c r="AA39" s="2275"/>
      <c r="AB39" s="2276"/>
      <c r="AC39" s="2277" t="s">
        <v>464</v>
      </c>
      <c r="AD39" s="2274" t="s">
        <v>463</v>
      </c>
      <c r="AE39" s="2275"/>
      <c r="AF39" s="2275"/>
      <c r="AG39" s="2275"/>
      <c r="AH39" s="2275"/>
      <c r="AI39" s="2275"/>
      <c r="AJ39" s="2276"/>
      <c r="AK39" s="2277" t="s">
        <v>465</v>
      </c>
      <c r="AL39" s="2280" t="s">
        <v>466</v>
      </c>
      <c r="AM39" s="2127"/>
      <c r="AS39" s="1155">
        <v>14</v>
      </c>
    </row>
    <row customHeight="1" ht="35.699999999999996">
      <c r="Q40" s="376"/>
      <c r="R40" s="376"/>
      <c r="S40" s="2273"/>
      <c r="T40" s="2209"/>
      <c r="U40" s="1031"/>
      <c r="V40" s="2260" t="s">
        <v>467</v>
      </c>
      <c r="W40" s="2283"/>
      <c r="X40" s="2262" t="s">
        <v>469</v>
      </c>
      <c r="Y40" s="2263"/>
      <c r="Z40" s="2262" t="s">
        <v>470</v>
      </c>
      <c r="AA40" s="2269"/>
      <c r="AB40" s="2263"/>
      <c r="AC40" s="2278"/>
      <c r="AD40" s="2260" t="s">
        <v>487</v>
      </c>
      <c r="AE40" s="2283"/>
      <c r="AF40" s="2262" t="s">
        <v>469</v>
      </c>
      <c r="AG40" s="2263"/>
      <c r="AH40" s="2262" t="s">
        <v>470</v>
      </c>
      <c r="AI40" s="2269"/>
      <c r="AJ40" s="2263"/>
      <c r="AK40" s="2278"/>
      <c r="AL40" s="2281"/>
      <c r="AM40" s="2127"/>
      <c r="AS40" s="1155">
        <v>34</v>
      </c>
    </row>
    <row customHeight="1" ht="35.699999999999996">
      <c r="A41" s="1370"/>
      <c r="B41" s="1370" t="s">
        <v>138</v>
      </c>
      <c r="C41" s="1370" t="s">
        <v>139</v>
      </c>
      <c r="D41" s="1370" t="s">
        <v>140</v>
      </c>
      <c r="E41" s="1364" t="s">
        <v>471</v>
      </c>
      <c r="F41" s="1364" t="s">
        <v>472</v>
      </c>
      <c r="G41" s="1364" t="s">
        <v>473</v>
      </c>
      <c r="H41" s="1364" t="s">
        <v>474</v>
      </c>
      <c r="I41" s="1364" t="s">
        <v>475</v>
      </c>
      <c r="J41" s="1364" t="s">
        <v>476</v>
      </c>
      <c r="K41" s="1364" t="s">
        <v>477</v>
      </c>
      <c r="L41" s="1364" t="s">
        <v>452</v>
      </c>
      <c r="Q41" s="376"/>
      <c r="R41" s="376"/>
      <c r="S41" s="2273"/>
      <c r="T41" s="2209"/>
      <c r="U41" s="302"/>
      <c r="V41" s="2261"/>
      <c r="W41" s="2284"/>
      <c r="X41" s="1222" t="s">
        <v>478</v>
      </c>
      <c r="Y41" s="1222" t="s">
        <v>479</v>
      </c>
      <c r="Z41" s="1338" t="s">
        <v>480</v>
      </c>
      <c r="AA41" s="2270" t="s">
        <v>481</v>
      </c>
      <c r="AB41" s="2271"/>
      <c r="AC41" s="2279"/>
      <c r="AD41" s="2261"/>
      <c r="AE41" s="2284"/>
      <c r="AF41" s="1222" t="s">
        <v>478</v>
      </c>
      <c r="AG41" s="1222" t="s">
        <v>479</v>
      </c>
      <c r="AH41" s="1338" t="s">
        <v>480</v>
      </c>
      <c r="AI41" s="2270" t="s">
        <v>481</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112</v>
      </c>
      <c r="T42" s="1255" t="s">
        <v>113</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225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126</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225</v>
      </c>
      <c r="B44" s="1363" t="s">
        <v>226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434</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435</v>
      </c>
      <c r="AO44" s="500"/>
      <c r="AP44" s="500" t="str">
        <f>IF(T44="","",T44)</f>
        <v>Территория действия тарифа</v>
      </c>
      <c r="AQ44" s="500"/>
      <c r="AR44" s="500"/>
      <c r="AS44" s="1155">
        <v>21</v>
      </c>
    </row>
    <row customHeight="1" ht="24">
      <c r="A45" s="1363" t="s">
        <v>225</v>
      </c>
      <c r="B45" s="1363" t="s">
        <v>226</v>
      </c>
      <c r="C45" s="1363" t="s">
        <v>227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436</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437</v>
      </c>
      <c r="AO45" s="500"/>
      <c r="AP45" s="500" t="str">
        <f>IF(T45="","",T45)</f>
        <v>Наименование системы теплоснабжения </v>
      </c>
      <c r="AQ45" s="500"/>
      <c r="AR45" s="500"/>
      <c r="AS45" s="1155">
        <v>23</v>
      </c>
    </row>
    <row customHeight="1" ht="22.049999999999997">
      <c r="A46" s="1363" t="s">
        <v>225</v>
      </c>
      <c r="B46" s="1363" t="s">
        <v>226</v>
      </c>
      <c r="C46" s="1363" t="s">
        <v>227</v>
      </c>
      <c r="D46" s="1363" t="s">
        <v>228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438</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439</v>
      </c>
      <c r="AO46" s="500"/>
      <c r="AP46" s="500" t="str">
        <f>IF(T46="","",T46)</f>
        <v>Источник тепловой энергии  </v>
      </c>
      <c r="AQ46" s="500"/>
      <c r="AR46" s="500"/>
      <c r="AS46" s="1155">
        <v>21</v>
      </c>
    </row>
    <row s="1642" customFormat="1" customHeight="1" ht="0">
      <c r="A47" s="1343" t="s">
        <v>225</v>
      </c>
      <c r="B47" s="1343" t="s">
        <v>226</v>
      </c>
      <c r="C47" s="1343" t="s">
        <v>227</v>
      </c>
      <c r="D47" s="1343" t="s">
        <v>228</v>
      </c>
      <c r="E47" s="2259"/>
      <c r="F47" s="2259"/>
      <c r="G47" s="2259"/>
      <c r="H47" s="2259"/>
      <c r="I47" s="2256" t="str">
        <f>S46&amp;".1"</f>
        <v>....1</v>
      </c>
      <c r="J47" s="1343"/>
      <c r="K47" s="1343"/>
      <c r="L47" s="1346" t="s">
        <v>440</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225</v>
      </c>
      <c r="B48" s="1363" t="s">
        <v>226</v>
      </c>
      <c r="C48" s="1363" t="s">
        <v>227</v>
      </c>
      <c r="D48" s="1363" t="s">
        <v>228</v>
      </c>
      <c r="E48" s="2259"/>
      <c r="F48" s="2259"/>
      <c r="G48" s="2259"/>
      <c r="H48" s="2259"/>
      <c r="I48" s="2286"/>
      <c r="J48" s="2256" t="str">
        <f>S46&amp;".1"</f>
        <v>....1</v>
      </c>
      <c r="K48" s="1363"/>
      <c r="L48" s="1364" t="s">
        <v>443</v>
      </c>
      <c r="P48" s="2257"/>
      <c r="Q48" s="2257">
        <v>1</v>
      </c>
      <c r="R48" s="357"/>
      <c r="S48" s="1336" t="str">
        <f>$J48</f>
        <v>....1</v>
      </c>
      <c r="T48" s="286" t="s">
        <v>444</v>
      </c>
      <c r="U48" s="300"/>
      <c r="V48" s="2245"/>
      <c r="W48" s="2246"/>
      <c r="X48" s="2246"/>
      <c r="Y48" s="2246"/>
      <c r="Z48" s="2246"/>
      <c r="AA48" s="2246"/>
      <c r="AB48" s="2246"/>
      <c r="AC48" s="2247"/>
      <c r="AD48" s="2245"/>
      <c r="AE48" s="2246"/>
      <c r="AF48" s="2246"/>
      <c r="AG48" s="2246"/>
      <c r="AH48" s="2246"/>
      <c r="AI48" s="2246"/>
      <c r="AJ48" s="2246"/>
      <c r="AK48" s="2246"/>
      <c r="AL48" s="2247"/>
      <c r="AM48" s="1258" t="s">
        <v>445</v>
      </c>
      <c r="AO48" s="500"/>
      <c r="AP48" s="500" t="str">
        <f>IF(T48="","",T48)</f>
        <v>Группа потребителей</v>
      </c>
      <c r="AQ48" s="500"/>
      <c r="AR48" s="500"/>
      <c r="AS48" s="1155">
        <v>21</v>
      </c>
    </row>
    <row customHeight="1" ht="22.049999999999997">
      <c r="A49" s="1363" t="s">
        <v>225</v>
      </c>
      <c r="B49" s="1363" t="s">
        <v>226</v>
      </c>
      <c r="C49" s="1363" t="s">
        <v>227</v>
      </c>
      <c r="D49" s="1363" t="s">
        <v>228</v>
      </c>
      <c r="E49" s="2259"/>
      <c r="F49" s="2259"/>
      <c r="G49" s="2259"/>
      <c r="H49" s="2259"/>
      <c r="I49" s="2286"/>
      <c r="J49" s="2286"/>
      <c r="K49" s="2256" t="str">
        <f>J48&amp;".1"</f>
        <v>....1.1</v>
      </c>
      <c r="L49" s="1364" t="s">
        <v>446</v>
      </c>
      <c r="P49" s="2257"/>
      <c r="Q49" s="2257"/>
      <c r="R49" s="357">
        <v>1</v>
      </c>
      <c r="S49" s="1336" t="str">
        <f>$K49</f>
        <v>....1.1</v>
      </c>
      <c r="T49" s="1347"/>
      <c r="U49" s="300"/>
      <c r="V49" s="751"/>
      <c r="W49" s="325"/>
      <c r="X49" s="751"/>
      <c r="Y49" s="1257"/>
      <c r="Z49" s="2265"/>
      <c r="AA49" s="2107" t="s">
        <v>63</v>
      </c>
      <c r="AB49" s="2265"/>
      <c r="AC49" s="2107" t="s">
        <v>63</v>
      </c>
      <c r="AD49" s="751"/>
      <c r="AE49" s="325"/>
      <c r="AF49" s="751"/>
      <c r="AG49" s="1257"/>
      <c r="AH49" s="2265"/>
      <c r="AI49" s="2107" t="s">
        <v>63</v>
      </c>
      <c r="AJ49" s="2287"/>
      <c r="AK49" s="2107" t="s">
        <v>63</v>
      </c>
      <c r="AL49" s="1348"/>
      <c r="AM49" s="2253" t="s">
        <v>488</v>
      </c>
      <c r="AN49" s="511">
        <f>STRCHECKDATE(V50:AL50)</f>
      </c>
      <c r="AO49" s="500"/>
      <c r="AP49" s="500" t="str">
        <f>IF(T49="","",T49)</f>
        <v/>
      </c>
      <c r="AQ49" s="500"/>
      <c r="AR49" s="500"/>
      <c r="AS49" s="1155">
        <v>21</v>
      </c>
    </row>
    <row customHeight="1" ht="0">
      <c r="A50" s="1363" t="s">
        <v>225</v>
      </c>
      <c r="B50" s="1363" t="s">
        <v>226</v>
      </c>
      <c r="C50" s="1363" t="s">
        <v>227</v>
      </c>
      <c r="D50" s="1363" t="s">
        <v>228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225</v>
      </c>
      <c r="B51" s="1363" t="s">
        <v>226</v>
      </c>
      <c r="C51" s="1363" t="s">
        <v>227</v>
      </c>
      <c r="D51" s="1363" t="s">
        <v>228</v>
      </c>
      <c r="E51" s="2259"/>
      <c r="F51" s="2259"/>
      <c r="G51" s="2259"/>
      <c r="H51" s="2259"/>
      <c r="I51" s="2286"/>
      <c r="J51" s="2256"/>
      <c r="K51" s="1363"/>
      <c r="L51" s="1364"/>
      <c r="P51" s="2257"/>
      <c r="Q51" s="2257"/>
      <c r="R51" s="356"/>
      <c r="S51" s="1278"/>
      <c r="T51" s="287" t="s">
        <v>448</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225</v>
      </c>
      <c r="B52" s="1363" t="s">
        <v>226</v>
      </c>
      <c r="C52" s="1363" t="s">
        <v>227</v>
      </c>
      <c r="D52" s="1363" t="s">
        <v>228</v>
      </c>
      <c r="E52" s="2259"/>
      <c r="F52" s="2259"/>
      <c r="G52" s="2259"/>
      <c r="H52" s="2259"/>
      <c r="I52" s="2256"/>
      <c r="J52" s="1363"/>
      <c r="K52" s="1363"/>
      <c r="L52" s="1364"/>
      <c r="P52" s="2257"/>
      <c r="Q52" s="1331"/>
      <c r="R52" s="356"/>
      <c r="S52" s="1278"/>
      <c r="T52" s="365" t="s">
        <v>449</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225</v>
      </c>
      <c r="B53" s="1363" t="s">
        <v>226</v>
      </c>
      <c r="C53" s="1363" t="s">
        <v>227</v>
      </c>
      <c r="D53" s="1363" t="s">
        <v>228</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225</v>
      </c>
      <c r="B54" s="1343" t="s">
        <v>226</v>
      </c>
      <c r="C54" s="1343" t="s">
        <v>227</v>
      </c>
      <c r="D54" s="1314"/>
      <c r="E54" s="2259"/>
      <c r="F54" s="2259"/>
      <c r="G54" s="2258"/>
      <c r="H54" s="1314"/>
      <c r="I54" s="1314"/>
      <c r="J54" s="1314"/>
      <c r="K54" s="1314"/>
      <c r="L54" s="1339"/>
      <c r="M54" s="1315"/>
      <c r="N54" s="1315"/>
      <c r="P54" s="1316"/>
      <c r="Q54" s="1317"/>
      <c r="R54" s="1316"/>
      <c r="S54" s="1322"/>
      <c r="T54" s="1325" t="s">
        <v>171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225</v>
      </c>
      <c r="B55" s="1343" t="s">
        <v>226</v>
      </c>
      <c r="C55" s="1314"/>
      <c r="D55" s="1314"/>
      <c r="E55" s="2259"/>
      <c r="F55" s="2258"/>
      <c r="G55" s="1314"/>
      <c r="H55" s="1314"/>
      <c r="I55" s="1314"/>
      <c r="J55" s="1314"/>
      <c r="K55" s="1314"/>
      <c r="L55" s="1339"/>
      <c r="M55" s="1321"/>
      <c r="N55" s="1321"/>
      <c r="P55" s="1316"/>
      <c r="Q55" s="1317"/>
      <c r="R55" s="1316"/>
      <c r="S55" s="1322"/>
      <c r="T55" s="1325" t="s">
        <v>172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225</v>
      </c>
      <c r="B56" s="1343"/>
      <c r="C56" s="1343"/>
      <c r="D56" s="1343"/>
      <c r="E56" s="2258"/>
      <c r="F56" s="1343"/>
      <c r="G56" s="1343"/>
      <c r="H56" s="1343"/>
      <c r="I56" s="1343"/>
      <c r="J56" s="1343"/>
      <c r="K56" s="1343"/>
      <c r="L56" s="1346"/>
      <c r="M56" s="1321"/>
      <c r="N56" s="1321"/>
      <c r="O56" s="518"/>
      <c r="P56" s="380"/>
      <c r="Q56" s="1344"/>
      <c r="R56" s="380"/>
      <c r="S56" s="1322"/>
      <c r="T56" s="1325" t="s">
        <v>173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190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84</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FAA4-B0C7-7B4B-0C64-0.A72E2258}" mc:Ignorable="x14ac xr xr2 xr3">
  <sheetPr>
    <tabColor theme="6" tint="0.4"/>
  </sheetPr>
  <dimension ref="A1:DZ88"/>
  <sheetViews>
    <sheetView topLeftCell="A1" showGridLines="0" zoomScale="70" workbookViewId="0">
      <selection activeCell="DQ71" sqref="DQ71:DQ74"/>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customWidth="1"/>
    <col min="122" max="122" width="10.57421875" hidden="1"/>
    <col min="123" max="123" style="1635" width="4.00390625" customWidth="1"/>
    <col min="124" max="124" style="1635" width="115.00390625" customWidth="1"/>
    <col min="125" max="129" style="1642" width="10.00390625" customWidth="1"/>
    <col min="130" max="130" style="1635" width="10.57421875" hidden="1"/>
  </cols>
  <sheetData>
    <row customHeight="1" ht="22.5" hidden="1">
      <c r="AB1" s="327"/>
      <c r="AC1" s="327"/>
      <c r="AK1" s="327"/>
      <c r="AL1" s="327"/>
      <c r="AP1" s="1635"/>
      <c r="AQ1" s="1635"/>
      <c r="AR1" s="1635"/>
      <c r="AS1" s="1635"/>
      <c r="AT1" s="1635"/>
      <c r="AU1" s="1635"/>
      <c r="AV1" s="1635"/>
      <c r="AW1" s="1635"/>
      <c r="AX1" s="1635"/>
      <c r="AY1" s="1635"/>
      <c r="AZ1" s="1635"/>
      <c r="BA1" s="1635"/>
      <c r="BB1" s="1635"/>
      <c r="BC1" s="1635"/>
      <c r="BD1" s="1635"/>
      <c r="BE1" s="1635"/>
      <c r="BF1" s="1635"/>
      <c r="BG1" s="1635"/>
      <c r="BH1" s="1635"/>
      <c r="BI1" s="1635"/>
      <c r="BJ1" s="1635"/>
      <c r="BK1" s="1635"/>
      <c r="BL1" s="1635"/>
      <c r="BM1" s="1635"/>
      <c r="BN1" s="1635"/>
      <c r="BO1" s="1635"/>
      <c r="BP1" s="1635"/>
      <c r="BQ1" s="1635"/>
      <c r="BR1" s="1635"/>
      <c r="BS1" s="1635"/>
      <c r="BT1" s="1635"/>
      <c r="BU1" s="1635"/>
      <c r="BV1" s="1635"/>
      <c r="BW1" s="1635"/>
      <c r="BX1" s="1635"/>
      <c r="BY1" s="1635"/>
      <c r="BZ1" s="1635"/>
      <c r="CA1" s="1635"/>
      <c r="CB1" s="1635"/>
      <c r="CC1" s="1635"/>
      <c r="CD1" s="1635"/>
      <c r="CE1" s="1635"/>
      <c r="CF1" s="1635"/>
      <c r="CG1" s="1635"/>
      <c r="CH1" s="1635"/>
      <c r="CI1" s="1635"/>
      <c r="CJ1" s="1635"/>
      <c r="CK1" s="1635"/>
      <c r="CL1" s="1635"/>
      <c r="CM1" s="1635"/>
      <c r="CN1" s="1635"/>
      <c r="CO1" s="1635"/>
      <c r="CP1" s="1635"/>
      <c r="CQ1" s="1635"/>
      <c r="CR1" s="1635"/>
      <c r="CS1" s="1635"/>
      <c r="CT1" s="1635"/>
      <c r="CU1" s="1635"/>
      <c r="CV1" s="1635"/>
      <c r="CW1" s="1635"/>
      <c r="CX1" s="1635"/>
      <c r="CY1" s="1635"/>
      <c r="CZ1" s="1635"/>
      <c r="DA1" s="1635"/>
      <c r="DB1" s="1635"/>
      <c r="DC1" s="1635"/>
      <c r="DD1" s="1635"/>
      <c r="DE1" s="1635"/>
      <c r="DF1" s="1635"/>
      <c r="DG1" s="1635"/>
      <c r="DH1" s="1635"/>
      <c r="DI1" s="1635"/>
      <c r="DJ1" s="1635"/>
      <c r="DK1" s="1635"/>
      <c r="DL1" s="1635"/>
      <c r="DM1" s="1635"/>
      <c r="DN1" s="1635"/>
      <c r="DO1" s="1635"/>
      <c r="DP1" s="1635"/>
      <c r="DQ1" s="1635"/>
      <c r="DR1" s="1635"/>
      <c r="DZ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126</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2"/>
      <c r="AQ2" s="2243"/>
      <c r="AR2" s="2243"/>
      <c r="AS2" s="2243"/>
      <c r="AT2" s="2243"/>
      <c r="AU2" s="2243"/>
      <c r="AV2" s="2243"/>
      <c r="AW2" s="2243"/>
      <c r="AX2" s="2244"/>
      <c r="AY2" s="2242"/>
      <c r="AZ2" s="2243"/>
      <c r="BA2" s="2243"/>
      <c r="BB2" s="2243"/>
      <c r="BC2" s="2243"/>
      <c r="BD2" s="2243"/>
      <c r="BE2" s="2243"/>
      <c r="BF2" s="2243"/>
      <c r="BG2" s="2244"/>
      <c r="BH2" s="2242"/>
      <c r="BI2" s="2243"/>
      <c r="BJ2" s="2243"/>
      <c r="BK2" s="2243"/>
      <c r="BL2" s="2243"/>
      <c r="BM2" s="2243"/>
      <c r="BN2" s="2243"/>
      <c r="BO2" s="2243"/>
      <c r="BP2" s="2244"/>
      <c r="BQ2" s="2242"/>
      <c r="BR2" s="2243"/>
      <c r="BS2" s="2243"/>
      <c r="BT2" s="2243"/>
      <c r="BU2" s="2243"/>
      <c r="BV2" s="2243"/>
      <c r="BW2" s="2243"/>
      <c r="BX2" s="2243"/>
      <c r="BY2" s="2244"/>
      <c r="BZ2" s="2242"/>
      <c r="CA2" s="2243"/>
      <c r="CB2" s="2243"/>
      <c r="CC2" s="2243"/>
      <c r="CD2" s="2243"/>
      <c r="CE2" s="2243"/>
      <c r="CF2" s="2243"/>
      <c r="CG2" s="2243"/>
      <c r="CH2" s="2244"/>
      <c r="CI2" s="2242"/>
      <c r="CJ2" s="2243"/>
      <c r="CK2" s="2243"/>
      <c r="CL2" s="2243"/>
      <c r="CM2" s="2243"/>
      <c r="CN2" s="2243"/>
      <c r="CO2" s="2243"/>
      <c r="CP2" s="2243"/>
      <c r="CQ2" s="2244"/>
      <c r="CR2" s="2242"/>
      <c r="CS2" s="2243"/>
      <c r="CT2" s="2243"/>
      <c r="CU2" s="2243"/>
      <c r="CV2" s="2243"/>
      <c r="CW2" s="2243"/>
      <c r="CX2" s="2243"/>
      <c r="CY2" s="2243"/>
      <c r="CZ2" s="2244"/>
      <c r="DA2" s="2242"/>
      <c r="DB2" s="2243"/>
      <c r="DC2" s="2243"/>
      <c r="DD2" s="2243"/>
      <c r="DE2" s="2243"/>
      <c r="DF2" s="2243"/>
      <c r="DG2" s="2243"/>
      <c r="DH2" s="2243"/>
      <c r="DI2" s="2244"/>
      <c r="DJ2" s="2242"/>
      <c r="DK2" s="2243"/>
      <c r="DL2" s="2243"/>
      <c r="DM2" s="2243"/>
      <c r="DN2" s="2243"/>
      <c r="DO2" s="2243"/>
      <c r="DP2" s="2243"/>
      <c r="DQ2" s="2243"/>
      <c r="DR2" s="2244"/>
      <c r="DS2" s="2244"/>
      <c r="DT2" s="1258" t="s">
        <v>433</v>
      </c>
      <c r="DV2" s="500"/>
      <c r="DW2" s="500" t="str">
        <f>IF(V2="","",V2)</f>
        <v>Наименование тарифа</v>
      </c>
      <c r="DX2" s="500"/>
      <c r="DY2" s="500"/>
      <c r="DZ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434</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2"/>
      <c r="AQ3" s="2243"/>
      <c r="AR3" s="2243"/>
      <c r="AS3" s="2243"/>
      <c r="AT3" s="2243"/>
      <c r="AU3" s="2243"/>
      <c r="AV3" s="2243"/>
      <c r="AW3" s="2243"/>
      <c r="AX3" s="2244"/>
      <c r="AY3" s="2242"/>
      <c r="AZ3" s="2243"/>
      <c r="BA3" s="2243"/>
      <c r="BB3" s="2243"/>
      <c r="BC3" s="2243"/>
      <c r="BD3" s="2243"/>
      <c r="BE3" s="2243"/>
      <c r="BF3" s="2243"/>
      <c r="BG3" s="2244"/>
      <c r="BH3" s="2242"/>
      <c r="BI3" s="2243"/>
      <c r="BJ3" s="2243"/>
      <c r="BK3" s="2243"/>
      <c r="BL3" s="2243"/>
      <c r="BM3" s="2243"/>
      <c r="BN3" s="2243"/>
      <c r="BO3" s="2243"/>
      <c r="BP3" s="2244"/>
      <c r="BQ3" s="2242"/>
      <c r="BR3" s="2243"/>
      <c r="BS3" s="2243"/>
      <c r="BT3" s="2243"/>
      <c r="BU3" s="2243"/>
      <c r="BV3" s="2243"/>
      <c r="BW3" s="2243"/>
      <c r="BX3" s="2243"/>
      <c r="BY3" s="2244"/>
      <c r="BZ3" s="2242"/>
      <c r="CA3" s="2243"/>
      <c r="CB3" s="2243"/>
      <c r="CC3" s="2243"/>
      <c r="CD3" s="2243"/>
      <c r="CE3" s="2243"/>
      <c r="CF3" s="2243"/>
      <c r="CG3" s="2243"/>
      <c r="CH3" s="2244"/>
      <c r="CI3" s="2242"/>
      <c r="CJ3" s="2243"/>
      <c r="CK3" s="2243"/>
      <c r="CL3" s="2243"/>
      <c r="CM3" s="2243"/>
      <c r="CN3" s="2243"/>
      <c r="CO3" s="2243"/>
      <c r="CP3" s="2243"/>
      <c r="CQ3" s="2244"/>
      <c r="CR3" s="2242"/>
      <c r="CS3" s="2243"/>
      <c r="CT3" s="2243"/>
      <c r="CU3" s="2243"/>
      <c r="CV3" s="2243"/>
      <c r="CW3" s="2243"/>
      <c r="CX3" s="2243"/>
      <c r="CY3" s="2243"/>
      <c r="CZ3" s="2244"/>
      <c r="DA3" s="2242"/>
      <c r="DB3" s="2243"/>
      <c r="DC3" s="2243"/>
      <c r="DD3" s="2243"/>
      <c r="DE3" s="2243"/>
      <c r="DF3" s="2243"/>
      <c r="DG3" s="2243"/>
      <c r="DH3" s="2243"/>
      <c r="DI3" s="2244"/>
      <c r="DJ3" s="2242"/>
      <c r="DK3" s="2243"/>
      <c r="DL3" s="2243"/>
      <c r="DM3" s="2243"/>
      <c r="DN3" s="2243"/>
      <c r="DO3" s="2243"/>
      <c r="DP3" s="2243"/>
      <c r="DQ3" s="2243"/>
      <c r="DR3" s="2244"/>
      <c r="DS3" s="2244"/>
      <c r="DT3" s="1258" t="s">
        <v>435</v>
      </c>
      <c r="DV3" s="500"/>
      <c r="DW3" s="500" t="str">
        <f>IF(V3="","",V3)</f>
        <v>Территория действия тарифа</v>
      </c>
      <c r="DX3" s="500"/>
      <c r="DY3" s="500"/>
      <c r="DZ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436</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2"/>
      <c r="AQ4" s="2243"/>
      <c r="AR4" s="2243"/>
      <c r="AS4" s="2243"/>
      <c r="AT4" s="2243"/>
      <c r="AU4" s="2243"/>
      <c r="AV4" s="2243"/>
      <c r="AW4" s="2243"/>
      <c r="AX4" s="2244"/>
      <c r="AY4" s="2242"/>
      <c r="AZ4" s="2243"/>
      <c r="BA4" s="2243"/>
      <c r="BB4" s="2243"/>
      <c r="BC4" s="2243"/>
      <c r="BD4" s="2243"/>
      <c r="BE4" s="2243"/>
      <c r="BF4" s="2243"/>
      <c r="BG4" s="2244"/>
      <c r="BH4" s="2242"/>
      <c r="BI4" s="2243"/>
      <c r="BJ4" s="2243"/>
      <c r="BK4" s="2243"/>
      <c r="BL4" s="2243"/>
      <c r="BM4" s="2243"/>
      <c r="BN4" s="2243"/>
      <c r="BO4" s="2243"/>
      <c r="BP4" s="2244"/>
      <c r="BQ4" s="2242"/>
      <c r="BR4" s="2243"/>
      <c r="BS4" s="2243"/>
      <c r="BT4" s="2243"/>
      <c r="BU4" s="2243"/>
      <c r="BV4" s="2243"/>
      <c r="BW4" s="2243"/>
      <c r="BX4" s="2243"/>
      <c r="BY4" s="2244"/>
      <c r="BZ4" s="2242"/>
      <c r="CA4" s="2243"/>
      <c r="CB4" s="2243"/>
      <c r="CC4" s="2243"/>
      <c r="CD4" s="2243"/>
      <c r="CE4" s="2243"/>
      <c r="CF4" s="2243"/>
      <c r="CG4" s="2243"/>
      <c r="CH4" s="2244"/>
      <c r="CI4" s="2242"/>
      <c r="CJ4" s="2243"/>
      <c r="CK4" s="2243"/>
      <c r="CL4" s="2243"/>
      <c r="CM4" s="2243"/>
      <c r="CN4" s="2243"/>
      <c r="CO4" s="2243"/>
      <c r="CP4" s="2243"/>
      <c r="CQ4" s="2244"/>
      <c r="CR4" s="2242"/>
      <c r="CS4" s="2243"/>
      <c r="CT4" s="2243"/>
      <c r="CU4" s="2243"/>
      <c r="CV4" s="2243"/>
      <c r="CW4" s="2243"/>
      <c r="CX4" s="2243"/>
      <c r="CY4" s="2243"/>
      <c r="CZ4" s="2244"/>
      <c r="DA4" s="2242"/>
      <c r="DB4" s="2243"/>
      <c r="DC4" s="2243"/>
      <c r="DD4" s="2243"/>
      <c r="DE4" s="2243"/>
      <c r="DF4" s="2243"/>
      <c r="DG4" s="2243"/>
      <c r="DH4" s="2243"/>
      <c r="DI4" s="2244"/>
      <c r="DJ4" s="2242"/>
      <c r="DK4" s="2243"/>
      <c r="DL4" s="2243"/>
      <c r="DM4" s="2243"/>
      <c r="DN4" s="2243"/>
      <c r="DO4" s="2243"/>
      <c r="DP4" s="2243"/>
      <c r="DQ4" s="2243"/>
      <c r="DR4" s="2244"/>
      <c r="DS4" s="2244"/>
      <c r="DT4" s="1258" t="s">
        <v>437</v>
      </c>
      <c r="DV4" s="500"/>
      <c r="DW4" s="500" t="str">
        <f>IF(V4="","",V4)</f>
        <v>Наименование системы теплоснабжения </v>
      </c>
      <c r="DX4" s="500"/>
      <c r="DY4" s="500"/>
      <c r="DZ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438</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2"/>
      <c r="AQ5" s="2243"/>
      <c r="AR5" s="2243"/>
      <c r="AS5" s="2243"/>
      <c r="AT5" s="2243"/>
      <c r="AU5" s="2243"/>
      <c r="AV5" s="2243"/>
      <c r="AW5" s="2243"/>
      <c r="AX5" s="2244"/>
      <c r="AY5" s="2242"/>
      <c r="AZ5" s="2243"/>
      <c r="BA5" s="2243"/>
      <c r="BB5" s="2243"/>
      <c r="BC5" s="2243"/>
      <c r="BD5" s="2243"/>
      <c r="BE5" s="2243"/>
      <c r="BF5" s="2243"/>
      <c r="BG5" s="2244"/>
      <c r="BH5" s="2242"/>
      <c r="BI5" s="2243"/>
      <c r="BJ5" s="2243"/>
      <c r="BK5" s="2243"/>
      <c r="BL5" s="2243"/>
      <c r="BM5" s="2243"/>
      <c r="BN5" s="2243"/>
      <c r="BO5" s="2243"/>
      <c r="BP5" s="2244"/>
      <c r="BQ5" s="2242"/>
      <c r="BR5" s="2243"/>
      <c r="BS5" s="2243"/>
      <c r="BT5" s="2243"/>
      <c r="BU5" s="2243"/>
      <c r="BV5" s="2243"/>
      <c r="BW5" s="2243"/>
      <c r="BX5" s="2243"/>
      <c r="BY5" s="2244"/>
      <c r="BZ5" s="2242"/>
      <c r="CA5" s="2243"/>
      <c r="CB5" s="2243"/>
      <c r="CC5" s="2243"/>
      <c r="CD5" s="2243"/>
      <c r="CE5" s="2243"/>
      <c r="CF5" s="2243"/>
      <c r="CG5" s="2243"/>
      <c r="CH5" s="2244"/>
      <c r="CI5" s="2242"/>
      <c r="CJ5" s="2243"/>
      <c r="CK5" s="2243"/>
      <c r="CL5" s="2243"/>
      <c r="CM5" s="2243"/>
      <c r="CN5" s="2243"/>
      <c r="CO5" s="2243"/>
      <c r="CP5" s="2243"/>
      <c r="CQ5" s="2244"/>
      <c r="CR5" s="2242"/>
      <c r="CS5" s="2243"/>
      <c r="CT5" s="2243"/>
      <c r="CU5" s="2243"/>
      <c r="CV5" s="2243"/>
      <c r="CW5" s="2243"/>
      <c r="CX5" s="2243"/>
      <c r="CY5" s="2243"/>
      <c r="CZ5" s="2244"/>
      <c r="DA5" s="2242"/>
      <c r="DB5" s="2243"/>
      <c r="DC5" s="2243"/>
      <c r="DD5" s="2243"/>
      <c r="DE5" s="2243"/>
      <c r="DF5" s="2243"/>
      <c r="DG5" s="2243"/>
      <c r="DH5" s="2243"/>
      <c r="DI5" s="2244"/>
      <c r="DJ5" s="2242"/>
      <c r="DK5" s="2243"/>
      <c r="DL5" s="2243"/>
      <c r="DM5" s="2243"/>
      <c r="DN5" s="2243"/>
      <c r="DO5" s="2243"/>
      <c r="DP5" s="2243"/>
      <c r="DQ5" s="2243"/>
      <c r="DR5" s="2244"/>
      <c r="DS5" s="2244"/>
      <c r="DT5" s="1258" t="s">
        <v>439</v>
      </c>
      <c r="DV5" s="500"/>
      <c r="DW5" s="500" t="str">
        <f>IF(V5="","",V5)</f>
        <v>Источник тепловой энергии  </v>
      </c>
      <c r="DX5" s="500"/>
      <c r="DY5" s="500"/>
      <c r="DZ5" s="1155">
        <v>0</v>
      </c>
    </row>
    <row customHeight="1" ht="14.25" hidden="1">
      <c r="A6" s="1267"/>
      <c r="B6" s="1267"/>
      <c r="C6" s="1267"/>
      <c r="D6" s="1267"/>
      <c r="E6" s="2290"/>
      <c r="F6" s="2290"/>
      <c r="G6" s="2290"/>
      <c r="H6" s="2290"/>
      <c r="I6" s="2127">
        <f>U5&amp;".1"</f>
      </c>
      <c r="J6" s="1267"/>
      <c r="K6" s="1267"/>
      <c r="L6" s="1267"/>
      <c r="M6" s="1310" t="s">
        <v>440</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6"/>
      <c r="AQ6" s="2297"/>
      <c r="AR6" s="2297"/>
      <c r="AS6" s="2297"/>
      <c r="AT6" s="2297"/>
      <c r="AU6" s="2297"/>
      <c r="AV6" s="2297"/>
      <c r="AW6" s="2297"/>
      <c r="AX6" s="2298"/>
      <c r="AY6" s="2296"/>
      <c r="AZ6" s="2297"/>
      <c r="BA6" s="2297"/>
      <c r="BB6" s="2297"/>
      <c r="BC6" s="2297"/>
      <c r="BD6" s="2297"/>
      <c r="BE6" s="2297"/>
      <c r="BF6" s="2297"/>
      <c r="BG6" s="2298"/>
      <c r="BH6" s="2296"/>
      <c r="BI6" s="2297"/>
      <c r="BJ6" s="2297"/>
      <c r="BK6" s="2297"/>
      <c r="BL6" s="2297"/>
      <c r="BM6" s="2297"/>
      <c r="BN6" s="2297"/>
      <c r="BO6" s="2297"/>
      <c r="BP6" s="2298"/>
      <c r="BQ6" s="2296"/>
      <c r="BR6" s="2297"/>
      <c r="BS6" s="2297"/>
      <c r="BT6" s="2297"/>
      <c r="BU6" s="2297"/>
      <c r="BV6" s="2297"/>
      <c r="BW6" s="2297"/>
      <c r="BX6" s="2297"/>
      <c r="BY6" s="2298"/>
      <c r="BZ6" s="2296"/>
      <c r="CA6" s="2297"/>
      <c r="CB6" s="2297"/>
      <c r="CC6" s="2297"/>
      <c r="CD6" s="2297"/>
      <c r="CE6" s="2297"/>
      <c r="CF6" s="2297"/>
      <c r="CG6" s="2297"/>
      <c r="CH6" s="2298"/>
      <c r="CI6" s="2296"/>
      <c r="CJ6" s="2297"/>
      <c r="CK6" s="2297"/>
      <c r="CL6" s="2297"/>
      <c r="CM6" s="2297"/>
      <c r="CN6" s="2297"/>
      <c r="CO6" s="2297"/>
      <c r="CP6" s="2297"/>
      <c r="CQ6" s="2298"/>
      <c r="CR6" s="2296"/>
      <c r="CS6" s="2297"/>
      <c r="CT6" s="2297"/>
      <c r="CU6" s="2297"/>
      <c r="CV6" s="2297"/>
      <c r="CW6" s="2297"/>
      <c r="CX6" s="2297"/>
      <c r="CY6" s="2297"/>
      <c r="CZ6" s="2298"/>
      <c r="DA6" s="2296"/>
      <c r="DB6" s="2297"/>
      <c r="DC6" s="2297"/>
      <c r="DD6" s="2297"/>
      <c r="DE6" s="2297"/>
      <c r="DF6" s="2297"/>
      <c r="DG6" s="2297"/>
      <c r="DH6" s="2297"/>
      <c r="DI6" s="2298"/>
      <c r="DJ6" s="2296"/>
      <c r="DK6" s="2297"/>
      <c r="DL6" s="2297"/>
      <c r="DM6" s="2297"/>
      <c r="DN6" s="2297"/>
      <c r="DO6" s="2297"/>
      <c r="DP6" s="2297"/>
      <c r="DQ6" s="2297"/>
      <c r="DR6" s="2298"/>
      <c r="DS6" s="2298"/>
      <c r="DT6" s="1385"/>
      <c r="DV6" s="500"/>
      <c r="DW6" s="500" t="str">
        <f>IF(V6="","",V6)</f>
        <v/>
      </c>
      <c r="DX6" s="500"/>
      <c r="DY6" s="500"/>
      <c r="DZ6" s="1155">
        <v>0</v>
      </c>
    </row>
    <row customHeight="1" ht="21" hidden="1">
      <c r="A7" s="1267"/>
      <c r="B7" s="1267"/>
      <c r="C7" s="1267"/>
      <c r="D7" s="1267"/>
      <c r="E7" s="2290"/>
      <c r="F7" s="2290"/>
      <c r="G7" s="2290"/>
      <c r="H7" s="2290"/>
      <c r="I7" s="2101"/>
      <c r="J7" s="2127">
        <f>I6&amp;".1"</f>
      </c>
      <c r="K7" s="1267"/>
      <c r="L7" s="1267"/>
      <c r="M7" s="1310" t="s">
        <v>443</v>
      </c>
      <c r="N7" s="509"/>
      <c r="O7" s="327"/>
      <c r="Q7" s="2257"/>
      <c r="R7" s="2257">
        <v>1</v>
      </c>
      <c r="S7" s="518"/>
      <c r="T7" s="357"/>
      <c r="U7" s="1336">
        <f>$J7</f>
      </c>
      <c r="V7" s="286" t="s">
        <v>444</v>
      </c>
      <c r="W7" s="300"/>
      <c r="X7" s="2245"/>
      <c r="Y7" s="2246"/>
      <c r="Z7" s="2246"/>
      <c r="AA7" s="2246"/>
      <c r="AB7" s="2246"/>
      <c r="AC7" s="2235"/>
      <c r="AD7" s="2235"/>
      <c r="AE7" s="2235"/>
      <c r="AF7" s="2308"/>
      <c r="AG7" s="2245"/>
      <c r="AH7" s="2246"/>
      <c r="AI7" s="2246"/>
      <c r="AJ7" s="2246"/>
      <c r="AK7" s="2246"/>
      <c r="AL7" s="2246"/>
      <c r="AM7" s="2246"/>
      <c r="AN7" s="2246"/>
      <c r="AO7" s="2246"/>
      <c r="AP7" s="2245"/>
      <c r="AQ7" s="2246"/>
      <c r="AR7" s="2246"/>
      <c r="AS7" s="2246"/>
      <c r="AT7" s="2246"/>
      <c r="AU7" s="2235"/>
      <c r="AV7" s="2235"/>
      <c r="AW7" s="2235"/>
      <c r="AX7" s="2308"/>
      <c r="AY7" s="2245"/>
      <c r="AZ7" s="2246"/>
      <c r="BA7" s="2246"/>
      <c r="BB7" s="2246"/>
      <c r="BC7" s="2246"/>
      <c r="BD7" s="2235"/>
      <c r="BE7" s="2235"/>
      <c r="BF7" s="2235"/>
      <c r="BG7" s="2308"/>
      <c r="BH7" s="2245"/>
      <c r="BI7" s="2246"/>
      <c r="BJ7" s="2246"/>
      <c r="BK7" s="2246"/>
      <c r="BL7" s="2246"/>
      <c r="BM7" s="2235"/>
      <c r="BN7" s="2235"/>
      <c r="BO7" s="2235"/>
      <c r="BP7" s="2308"/>
      <c r="BQ7" s="2245"/>
      <c r="BR7" s="2246"/>
      <c r="BS7" s="2246"/>
      <c r="BT7" s="2246"/>
      <c r="BU7" s="2246"/>
      <c r="BV7" s="2235"/>
      <c r="BW7" s="2235"/>
      <c r="BX7" s="2235"/>
      <c r="BY7" s="2308"/>
      <c r="BZ7" s="2245"/>
      <c r="CA7" s="2246"/>
      <c r="CB7" s="2246"/>
      <c r="CC7" s="2246"/>
      <c r="CD7" s="2246"/>
      <c r="CE7" s="2235"/>
      <c r="CF7" s="2235"/>
      <c r="CG7" s="2235"/>
      <c r="CH7" s="2308"/>
      <c r="CI7" s="2245"/>
      <c r="CJ7" s="2246"/>
      <c r="CK7" s="2246"/>
      <c r="CL7" s="2246"/>
      <c r="CM7" s="2246"/>
      <c r="CN7" s="2235"/>
      <c r="CO7" s="2235"/>
      <c r="CP7" s="2235"/>
      <c r="CQ7" s="2308"/>
      <c r="CR7" s="2245"/>
      <c r="CS7" s="2246"/>
      <c r="CT7" s="2246"/>
      <c r="CU7" s="2246"/>
      <c r="CV7" s="2246"/>
      <c r="CW7" s="2235"/>
      <c r="CX7" s="2235"/>
      <c r="CY7" s="2235"/>
      <c r="CZ7" s="2308"/>
      <c r="DA7" s="2245"/>
      <c r="DB7" s="2246"/>
      <c r="DC7" s="2246"/>
      <c r="DD7" s="2246"/>
      <c r="DE7" s="2246"/>
      <c r="DF7" s="2235"/>
      <c r="DG7" s="2235"/>
      <c r="DH7" s="2235"/>
      <c r="DI7" s="2308"/>
      <c r="DJ7" s="2245"/>
      <c r="DK7" s="2246"/>
      <c r="DL7" s="2246"/>
      <c r="DM7" s="2246"/>
      <c r="DN7" s="2246"/>
      <c r="DO7" s="2235"/>
      <c r="DP7" s="2235"/>
      <c r="DQ7" s="2235"/>
      <c r="DR7" s="2308"/>
      <c r="DS7" s="2247"/>
      <c r="DT7" s="1258" t="s">
        <v>445</v>
      </c>
      <c r="DV7" s="500"/>
      <c r="DW7" s="500" t="str">
        <f>IF(V7="","",V7)</f>
        <v>Группа потребителей</v>
      </c>
      <c r="DX7" s="500"/>
      <c r="DY7" s="500"/>
      <c r="DZ7" s="1155">
        <v>0</v>
      </c>
    </row>
    <row customHeight="1" ht="21" hidden="1">
      <c r="A8" s="1267"/>
      <c r="B8" s="1267"/>
      <c r="C8" s="1267"/>
      <c r="D8" s="1267"/>
      <c r="E8" s="2290"/>
      <c r="F8" s="2290"/>
      <c r="G8" s="2290"/>
      <c r="H8" s="2290"/>
      <c r="I8" s="2101"/>
      <c r="J8" s="2101"/>
      <c r="K8" s="2127">
        <f>J7&amp;".1"</f>
      </c>
      <c r="L8" s="139"/>
      <c r="M8" s="1310" t="s">
        <v>446</v>
      </c>
      <c r="N8" s="509"/>
      <c r="O8" s="327"/>
      <c r="P8" s="327"/>
      <c r="Q8" s="2257"/>
      <c r="R8" s="2257"/>
      <c r="S8" s="2257">
        <v>1</v>
      </c>
      <c r="T8" s="357"/>
      <c r="U8" s="1336">
        <f>$K8</f>
      </c>
      <c r="V8" s="1347"/>
      <c r="W8" s="300"/>
      <c r="X8" s="751"/>
      <c r="Y8" s="751"/>
      <c r="Z8" s="751"/>
      <c r="AA8" s="751"/>
      <c r="AB8" s="1405"/>
      <c r="AC8" s="2265"/>
      <c r="AD8" s="2107" t="s">
        <v>63</v>
      </c>
      <c r="AE8" s="2265"/>
      <c r="AF8" s="2107" t="s">
        <v>63</v>
      </c>
      <c r="AG8" s="1407"/>
      <c r="AH8" s="751"/>
      <c r="AI8" s="751"/>
      <c r="AJ8" s="751"/>
      <c r="AK8" s="1257"/>
      <c r="AL8" s="2265"/>
      <c r="AM8" s="2107" t="s">
        <v>63</v>
      </c>
      <c r="AN8" s="2265"/>
      <c r="AO8" s="2107" t="s">
        <v>63</v>
      </c>
      <c r="AP8" s="751"/>
      <c r="AQ8" s="751"/>
      <c r="AR8" s="751"/>
      <c r="AS8" s="751"/>
      <c r="AT8" s="1405"/>
      <c r="AU8" s="2602"/>
      <c r="AV8" s="2107" t="s">
        <v>63</v>
      </c>
      <c r="AW8" s="2602"/>
      <c r="AX8" s="2107" t="s">
        <v>63</v>
      </c>
      <c r="AY8" s="751"/>
      <c r="AZ8" s="751"/>
      <c r="BA8" s="751"/>
      <c r="BB8" s="751"/>
      <c r="BC8" s="1405"/>
      <c r="BD8" s="2602"/>
      <c r="BE8" s="2107" t="s">
        <v>63</v>
      </c>
      <c r="BF8" s="2602"/>
      <c r="BG8" s="2107" t="s">
        <v>63</v>
      </c>
      <c r="BH8" s="751"/>
      <c r="BI8" s="751"/>
      <c r="BJ8" s="751"/>
      <c r="BK8" s="751"/>
      <c r="BL8" s="1405"/>
      <c r="BM8" s="2602"/>
      <c r="BN8" s="2107" t="s">
        <v>63</v>
      </c>
      <c r="BO8" s="2602"/>
      <c r="BP8" s="2107" t="s">
        <v>63</v>
      </c>
      <c r="BQ8" s="751"/>
      <c r="BR8" s="751"/>
      <c r="BS8" s="751"/>
      <c r="BT8" s="751"/>
      <c r="BU8" s="1405"/>
      <c r="BV8" s="2602"/>
      <c r="BW8" s="2107" t="s">
        <v>63</v>
      </c>
      <c r="BX8" s="2602"/>
      <c r="BY8" s="2107" t="s">
        <v>63</v>
      </c>
      <c r="BZ8" s="751"/>
      <c r="CA8" s="751"/>
      <c r="CB8" s="751"/>
      <c r="CC8" s="751"/>
      <c r="CD8" s="1405"/>
      <c r="CE8" s="2602"/>
      <c r="CF8" s="2107" t="s">
        <v>63</v>
      </c>
      <c r="CG8" s="2602"/>
      <c r="CH8" s="2107" t="s">
        <v>63</v>
      </c>
      <c r="CI8" s="751"/>
      <c r="CJ8" s="751"/>
      <c r="CK8" s="751"/>
      <c r="CL8" s="751"/>
      <c r="CM8" s="1405"/>
      <c r="CN8" s="2602"/>
      <c r="CO8" s="2107" t="s">
        <v>63</v>
      </c>
      <c r="CP8" s="2602"/>
      <c r="CQ8" s="2107" t="s">
        <v>63</v>
      </c>
      <c r="CR8" s="751"/>
      <c r="CS8" s="751"/>
      <c r="CT8" s="751"/>
      <c r="CU8" s="751"/>
      <c r="CV8" s="1405"/>
      <c r="CW8" s="2602"/>
      <c r="CX8" s="2107" t="s">
        <v>63</v>
      </c>
      <c r="CY8" s="2602"/>
      <c r="CZ8" s="2107" t="s">
        <v>63</v>
      </c>
      <c r="DA8" s="751"/>
      <c r="DB8" s="751"/>
      <c r="DC8" s="751"/>
      <c r="DD8" s="751"/>
      <c r="DE8" s="1405"/>
      <c r="DF8" s="2602"/>
      <c r="DG8" s="2107" t="s">
        <v>63</v>
      </c>
      <c r="DH8" s="2602"/>
      <c r="DI8" s="2107" t="s">
        <v>63</v>
      </c>
      <c r="DJ8" s="751"/>
      <c r="DK8" s="751"/>
      <c r="DL8" s="751"/>
      <c r="DM8" s="751"/>
      <c r="DN8" s="1405"/>
      <c r="DO8" s="2602"/>
      <c r="DP8" s="2107" t="s">
        <v>63</v>
      </c>
      <c r="DQ8" s="2602"/>
      <c r="DR8" s="2107" t="s">
        <v>63</v>
      </c>
      <c r="DS8" s="325"/>
      <c r="DT8" s="1307" t="s">
        <v>489</v>
      </c>
      <c r="DU8" s="511">
        <f>STRCHECKDATE(X10:DS10)</f>
      </c>
      <c r="DV8" s="500"/>
      <c r="DW8" s="500" t="str">
        <f>IF(V8="","",V8)</f>
        <v/>
      </c>
      <c r="DX8" s="500"/>
      <c r="DY8" s="500"/>
      <c r="DZ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751"/>
      <c r="AR9" s="751"/>
      <c r="AS9" s="751"/>
      <c r="AT9" s="1405"/>
      <c r="AU9" s="2309"/>
      <c r="AV9" s="2107"/>
      <c r="AW9" s="2309"/>
      <c r="AX9" s="2107"/>
      <c r="AY9" s="325"/>
      <c r="AZ9" s="751"/>
      <c r="BA9" s="751"/>
      <c r="BB9" s="751"/>
      <c r="BC9" s="1405"/>
      <c r="BD9" s="2309"/>
      <c r="BE9" s="2107"/>
      <c r="BF9" s="2309"/>
      <c r="BG9" s="2107"/>
      <c r="BH9" s="325"/>
      <c r="BI9" s="751"/>
      <c r="BJ9" s="751"/>
      <c r="BK9" s="751"/>
      <c r="BL9" s="1405"/>
      <c r="BM9" s="2309"/>
      <c r="BN9" s="2107"/>
      <c r="BO9" s="2309"/>
      <c r="BP9" s="2107"/>
      <c r="BQ9" s="325"/>
      <c r="BR9" s="751"/>
      <c r="BS9" s="751"/>
      <c r="BT9" s="751"/>
      <c r="BU9" s="1405"/>
      <c r="BV9" s="2309"/>
      <c r="BW9" s="2107"/>
      <c r="BX9" s="2309"/>
      <c r="BY9" s="2107"/>
      <c r="BZ9" s="325"/>
      <c r="CA9" s="751"/>
      <c r="CB9" s="751"/>
      <c r="CC9" s="751"/>
      <c r="CD9" s="1405"/>
      <c r="CE9" s="2309"/>
      <c r="CF9" s="2107"/>
      <c r="CG9" s="2309"/>
      <c r="CH9" s="2107"/>
      <c r="CI9" s="325"/>
      <c r="CJ9" s="751"/>
      <c r="CK9" s="751"/>
      <c r="CL9" s="751"/>
      <c r="CM9" s="1405"/>
      <c r="CN9" s="2309"/>
      <c r="CO9" s="2107"/>
      <c r="CP9" s="2309"/>
      <c r="CQ9" s="2107"/>
      <c r="CR9" s="325"/>
      <c r="CS9" s="751"/>
      <c r="CT9" s="751"/>
      <c r="CU9" s="751"/>
      <c r="CV9" s="1405"/>
      <c r="CW9" s="2309"/>
      <c r="CX9" s="2107"/>
      <c r="CY9" s="2309"/>
      <c r="CZ9" s="2107"/>
      <c r="DA9" s="325"/>
      <c r="DB9" s="751"/>
      <c r="DC9" s="751"/>
      <c r="DD9" s="751"/>
      <c r="DE9" s="1405"/>
      <c r="DF9" s="2309"/>
      <c r="DG9" s="2107"/>
      <c r="DH9" s="2309"/>
      <c r="DI9" s="2107"/>
      <c r="DJ9" s="325"/>
      <c r="DK9" s="751"/>
      <c r="DL9" s="751"/>
      <c r="DM9" s="751"/>
      <c r="DN9" s="1405"/>
      <c r="DO9" s="2309"/>
      <c r="DP9" s="2107"/>
      <c r="DQ9" s="2309"/>
      <c r="DR9" s="2107"/>
      <c r="DS9" s="325"/>
      <c r="DT9" s="2253" t="s">
        <v>490</v>
      </c>
      <c r="DV9" s="500"/>
      <c r="DW9" s="500"/>
      <c r="DX9" s="500"/>
      <c r="DY9" s="500"/>
      <c r="DZ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325"/>
      <c r="AR10" s="325"/>
      <c r="AS10" s="325"/>
      <c r="AT10" s="1406" t="str">
        <f>AU8&amp;"-"&amp;AW8</f>
        <v>-</v>
      </c>
      <c r="AU10" s="2309"/>
      <c r="AV10" s="2107"/>
      <c r="AW10" s="2309"/>
      <c r="AX10" s="2107"/>
      <c r="AY10" s="325"/>
      <c r="AZ10" s="325"/>
      <c r="BA10" s="325"/>
      <c r="BB10" s="325"/>
      <c r="BC10" s="1406" t="str">
        <f>BD8&amp;"-"&amp;BF8</f>
        <v>-</v>
      </c>
      <c r="BD10" s="2309"/>
      <c r="BE10" s="2107"/>
      <c r="BF10" s="2309"/>
      <c r="BG10" s="2107"/>
      <c r="BH10" s="325"/>
      <c r="BI10" s="325"/>
      <c r="BJ10" s="325"/>
      <c r="BK10" s="325"/>
      <c r="BL10" s="1406" t="str">
        <f>BM8&amp;"-"&amp;BO8</f>
        <v>-</v>
      </c>
      <c r="BM10" s="2309"/>
      <c r="BN10" s="2107"/>
      <c r="BO10" s="2309"/>
      <c r="BP10" s="2107"/>
      <c r="BQ10" s="325"/>
      <c r="BR10" s="325"/>
      <c r="BS10" s="325"/>
      <c r="BT10" s="325"/>
      <c r="BU10" s="1406" t="str">
        <f>BV8&amp;"-"&amp;BX8</f>
        <v>-</v>
      </c>
      <c r="BV10" s="2309"/>
      <c r="BW10" s="2107"/>
      <c r="BX10" s="2309"/>
      <c r="BY10" s="2107"/>
      <c r="BZ10" s="325"/>
      <c r="CA10" s="325"/>
      <c r="CB10" s="325"/>
      <c r="CC10" s="325"/>
      <c r="CD10" s="1406" t="str">
        <f>CE8&amp;"-"&amp;CG8</f>
        <v>-</v>
      </c>
      <c r="CE10" s="2309"/>
      <c r="CF10" s="2107"/>
      <c r="CG10" s="2309"/>
      <c r="CH10" s="2107"/>
      <c r="CI10" s="325"/>
      <c r="CJ10" s="325"/>
      <c r="CK10" s="325"/>
      <c r="CL10" s="325"/>
      <c r="CM10" s="1406" t="str">
        <f>CN8&amp;"-"&amp;CP8</f>
        <v>-</v>
      </c>
      <c r="CN10" s="2309"/>
      <c r="CO10" s="2107"/>
      <c r="CP10" s="2309"/>
      <c r="CQ10" s="2107"/>
      <c r="CR10" s="325"/>
      <c r="CS10" s="325"/>
      <c r="CT10" s="325"/>
      <c r="CU10" s="325"/>
      <c r="CV10" s="1406" t="str">
        <f>CW8&amp;"-"&amp;CY8</f>
        <v>-</v>
      </c>
      <c r="CW10" s="2309"/>
      <c r="CX10" s="2107"/>
      <c r="CY10" s="2309"/>
      <c r="CZ10" s="2107"/>
      <c r="DA10" s="325"/>
      <c r="DB10" s="325"/>
      <c r="DC10" s="325"/>
      <c r="DD10" s="325"/>
      <c r="DE10" s="1406" t="str">
        <f>DF8&amp;"-"&amp;DH8</f>
        <v>-</v>
      </c>
      <c r="DF10" s="2309"/>
      <c r="DG10" s="2107"/>
      <c r="DH10" s="2309"/>
      <c r="DI10" s="2107"/>
      <c r="DJ10" s="325"/>
      <c r="DK10" s="325"/>
      <c r="DL10" s="325"/>
      <c r="DM10" s="325"/>
      <c r="DN10" s="1406" t="str">
        <f>DO8&amp;"-"&amp;DQ8</f>
        <v>-</v>
      </c>
      <c r="DO10" s="2309"/>
      <c r="DP10" s="2107"/>
      <c r="DQ10" s="2309"/>
      <c r="DR10" s="2107"/>
      <c r="DS10" s="325"/>
      <c r="DT10" s="2254"/>
      <c r="DV10" s="500"/>
      <c r="DW10" s="500" t="str">
        <f>IF(V10="","",V10)</f>
        <v/>
      </c>
      <c r="DX10" s="500"/>
      <c r="DY10" s="500"/>
      <c r="DZ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491</v>
      </c>
      <c r="W11" s="1392"/>
      <c r="X11" s="1393"/>
      <c r="Y11" s="1393"/>
      <c r="Z11" s="1393"/>
      <c r="AA11" s="1393"/>
      <c r="AB11" s="1394"/>
      <c r="AC11" s="2309"/>
      <c r="AD11" s="2107"/>
      <c r="AE11" s="2309"/>
      <c r="AF11" s="2107"/>
      <c r="AG11" s="1393"/>
      <c r="AH11" s="1393"/>
      <c r="AI11" s="1393"/>
      <c r="AJ11" s="1393"/>
      <c r="AK11" s="1394"/>
      <c r="AL11" s="2309"/>
      <c r="AM11" s="2107"/>
      <c r="AN11" s="2309"/>
      <c r="AO11" s="2107"/>
      <c r="AP11" s="2683"/>
      <c r="AQ11" s="2683"/>
      <c r="AR11" s="2683"/>
      <c r="AS11" s="2683"/>
      <c r="AT11" s="2684"/>
      <c r="AU11" s="2309"/>
      <c r="AV11" s="2107"/>
      <c r="AW11" s="2309"/>
      <c r="AX11" s="2107"/>
      <c r="AY11" s="2683"/>
      <c r="AZ11" s="2683"/>
      <c r="BA11" s="2683"/>
      <c r="BB11" s="2683"/>
      <c r="BC11" s="2684"/>
      <c r="BD11" s="2309"/>
      <c r="BE11" s="2107"/>
      <c r="BF11" s="2309"/>
      <c r="BG11" s="2107"/>
      <c r="BH11" s="2683"/>
      <c r="BI11" s="2683"/>
      <c r="BJ11" s="2683"/>
      <c r="BK11" s="2683"/>
      <c r="BL11" s="2684"/>
      <c r="BM11" s="2309"/>
      <c r="BN11" s="2107"/>
      <c r="BO11" s="2309"/>
      <c r="BP11" s="2107"/>
      <c r="BQ11" s="2683"/>
      <c r="BR11" s="2683"/>
      <c r="BS11" s="2683"/>
      <c r="BT11" s="2683"/>
      <c r="BU11" s="2684"/>
      <c r="BV11" s="2309"/>
      <c r="BW11" s="2107"/>
      <c r="BX11" s="2309"/>
      <c r="BY11" s="2107"/>
      <c r="BZ11" s="2683"/>
      <c r="CA11" s="2683"/>
      <c r="CB11" s="2683"/>
      <c r="CC11" s="2683"/>
      <c r="CD11" s="2684"/>
      <c r="CE11" s="2309"/>
      <c r="CF11" s="2107"/>
      <c r="CG11" s="2309"/>
      <c r="CH11" s="2107"/>
      <c r="CI11" s="2683"/>
      <c r="CJ11" s="2683"/>
      <c r="CK11" s="2683"/>
      <c r="CL11" s="2683"/>
      <c r="CM11" s="2684"/>
      <c r="CN11" s="2309"/>
      <c r="CO11" s="2107"/>
      <c r="CP11" s="2309"/>
      <c r="CQ11" s="2107"/>
      <c r="CR11" s="2683"/>
      <c r="CS11" s="2683"/>
      <c r="CT11" s="2683"/>
      <c r="CU11" s="2683"/>
      <c r="CV11" s="2684"/>
      <c r="CW11" s="2309"/>
      <c r="CX11" s="2107"/>
      <c r="CY11" s="2309"/>
      <c r="CZ11" s="2107"/>
      <c r="DA11" s="2683"/>
      <c r="DB11" s="2683"/>
      <c r="DC11" s="2683"/>
      <c r="DD11" s="2683"/>
      <c r="DE11" s="2684"/>
      <c r="DF11" s="2309"/>
      <c r="DG11" s="2107"/>
      <c r="DH11" s="2309"/>
      <c r="DI11" s="2107"/>
      <c r="DJ11" s="2683"/>
      <c r="DK11" s="2683"/>
      <c r="DL11" s="2683"/>
      <c r="DM11" s="2683"/>
      <c r="DN11" s="2684"/>
      <c r="DO11" s="2309"/>
      <c r="DP11" s="2107"/>
      <c r="DQ11" s="2309"/>
      <c r="DR11" s="2107"/>
      <c r="DS11" s="1395"/>
      <c r="DT11" s="2254"/>
      <c r="DV11" s="500"/>
      <c r="DW11" s="500"/>
      <c r="DX11" s="500"/>
      <c r="DY11" s="500"/>
      <c r="DZ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448</v>
      </c>
      <c r="W12" s="367"/>
      <c r="X12" s="367"/>
      <c r="Y12" s="367"/>
      <c r="Z12" s="367"/>
      <c r="AA12" s="367"/>
      <c r="AB12" s="367"/>
      <c r="AC12" s="1408"/>
      <c r="AD12" s="1408"/>
      <c r="AE12" s="1408"/>
      <c r="AF12" s="1408"/>
      <c r="AG12" s="367"/>
      <c r="AH12" s="367"/>
      <c r="AI12" s="367"/>
      <c r="AJ12" s="367"/>
      <c r="AK12" s="367"/>
      <c r="AL12" s="367"/>
      <c r="AM12" s="367"/>
      <c r="AN12" s="367"/>
      <c r="AO12" s="367"/>
      <c r="AP12" s="2685"/>
      <c r="AQ12" s="2685"/>
      <c r="AR12" s="2685"/>
      <c r="AS12" s="2685"/>
      <c r="AT12" s="2685"/>
      <c r="AU12" s="2686"/>
      <c r="AV12" s="2686"/>
      <c r="AW12" s="2686"/>
      <c r="AX12" s="2686"/>
      <c r="AY12" s="2685"/>
      <c r="AZ12" s="2685"/>
      <c r="BA12" s="2685"/>
      <c r="BB12" s="2685"/>
      <c r="BC12" s="2685"/>
      <c r="BD12" s="2686"/>
      <c r="BE12" s="2686"/>
      <c r="BF12" s="2686"/>
      <c r="BG12" s="2686"/>
      <c r="BH12" s="2685"/>
      <c r="BI12" s="2685"/>
      <c r="BJ12" s="2685"/>
      <c r="BK12" s="2685"/>
      <c r="BL12" s="2685"/>
      <c r="BM12" s="2686"/>
      <c r="BN12" s="2686"/>
      <c r="BO12" s="2686"/>
      <c r="BP12" s="2686"/>
      <c r="BQ12" s="2685"/>
      <c r="BR12" s="2685"/>
      <c r="BS12" s="2685"/>
      <c r="BT12" s="2685"/>
      <c r="BU12" s="2685"/>
      <c r="BV12" s="2686"/>
      <c r="BW12" s="2686"/>
      <c r="BX12" s="2686"/>
      <c r="BY12" s="2686"/>
      <c r="BZ12" s="2685"/>
      <c r="CA12" s="2685"/>
      <c r="CB12" s="2685"/>
      <c r="CC12" s="2685"/>
      <c r="CD12" s="2685"/>
      <c r="CE12" s="2686"/>
      <c r="CF12" s="2686"/>
      <c r="CG12" s="2686"/>
      <c r="CH12" s="2686"/>
      <c r="CI12" s="2685"/>
      <c r="CJ12" s="2685"/>
      <c r="CK12" s="2685"/>
      <c r="CL12" s="2685"/>
      <c r="CM12" s="2685"/>
      <c r="CN12" s="2686"/>
      <c r="CO12" s="2686"/>
      <c r="CP12" s="2686"/>
      <c r="CQ12" s="2686"/>
      <c r="CR12" s="2685"/>
      <c r="CS12" s="2685"/>
      <c r="CT12" s="2685"/>
      <c r="CU12" s="2685"/>
      <c r="CV12" s="2685"/>
      <c r="CW12" s="2686"/>
      <c r="CX12" s="2686"/>
      <c r="CY12" s="2686"/>
      <c r="CZ12" s="2686"/>
      <c r="DA12" s="2685"/>
      <c r="DB12" s="2685"/>
      <c r="DC12" s="2685"/>
      <c r="DD12" s="2685"/>
      <c r="DE12" s="2685"/>
      <c r="DF12" s="2686"/>
      <c r="DG12" s="2686"/>
      <c r="DH12" s="2686"/>
      <c r="DI12" s="2686"/>
      <c r="DJ12" s="2685"/>
      <c r="DK12" s="2685"/>
      <c r="DL12" s="2685"/>
      <c r="DM12" s="2685"/>
      <c r="DN12" s="2685"/>
      <c r="DO12" s="2686"/>
      <c r="DP12" s="2686"/>
      <c r="DQ12" s="2686"/>
      <c r="DR12" s="2686"/>
      <c r="DS12" s="324"/>
      <c r="DT12" s="2255"/>
      <c r="DV12" s="500"/>
      <c r="DW12" s="500" t="str">
        <f>IF(V12="","",V12)</f>
        <v>Добавить вид теплоносителя (параметры теплоносителя)</v>
      </c>
      <c r="DX12" s="500"/>
      <c r="DY12" s="500"/>
      <c r="DZ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449</v>
      </c>
      <c r="W13" s="367"/>
      <c r="X13" s="367"/>
      <c r="Y13" s="367"/>
      <c r="Z13" s="367"/>
      <c r="AA13" s="367"/>
      <c r="AB13" s="367"/>
      <c r="AC13" s="367"/>
      <c r="AD13" s="367"/>
      <c r="AE13" s="367"/>
      <c r="AF13" s="366"/>
      <c r="AG13" s="367"/>
      <c r="AH13" s="367"/>
      <c r="AI13" s="367"/>
      <c r="AJ13" s="367"/>
      <c r="AK13" s="367"/>
      <c r="AL13" s="367"/>
      <c r="AM13" s="367"/>
      <c r="AN13" s="367"/>
      <c r="AO13" s="366"/>
      <c r="AP13" s="2685"/>
      <c r="AQ13" s="2685"/>
      <c r="AR13" s="2685"/>
      <c r="AS13" s="2685"/>
      <c r="AT13" s="2685"/>
      <c r="AU13" s="2685"/>
      <c r="AV13" s="2685"/>
      <c r="AW13" s="2685"/>
      <c r="AX13" s="2687"/>
      <c r="AY13" s="2685"/>
      <c r="AZ13" s="2685"/>
      <c r="BA13" s="2685"/>
      <c r="BB13" s="2685"/>
      <c r="BC13" s="2685"/>
      <c r="BD13" s="2685"/>
      <c r="BE13" s="2685"/>
      <c r="BF13" s="2685"/>
      <c r="BG13" s="2687"/>
      <c r="BH13" s="2685"/>
      <c r="BI13" s="2685"/>
      <c r="BJ13" s="2685"/>
      <c r="BK13" s="2685"/>
      <c r="BL13" s="2685"/>
      <c r="BM13" s="2685"/>
      <c r="BN13" s="2685"/>
      <c r="BO13" s="2685"/>
      <c r="BP13" s="2687"/>
      <c r="BQ13" s="2685"/>
      <c r="BR13" s="2685"/>
      <c r="BS13" s="2685"/>
      <c r="BT13" s="2685"/>
      <c r="BU13" s="2685"/>
      <c r="BV13" s="2685"/>
      <c r="BW13" s="2685"/>
      <c r="BX13" s="2685"/>
      <c r="BY13" s="2687"/>
      <c r="BZ13" s="2685"/>
      <c r="CA13" s="2685"/>
      <c r="CB13" s="2685"/>
      <c r="CC13" s="2685"/>
      <c r="CD13" s="2685"/>
      <c r="CE13" s="2685"/>
      <c r="CF13" s="2685"/>
      <c r="CG13" s="2685"/>
      <c r="CH13" s="2687"/>
      <c r="CI13" s="2685"/>
      <c r="CJ13" s="2685"/>
      <c r="CK13" s="2685"/>
      <c r="CL13" s="2685"/>
      <c r="CM13" s="2685"/>
      <c r="CN13" s="2685"/>
      <c r="CO13" s="2685"/>
      <c r="CP13" s="2685"/>
      <c r="CQ13" s="2687"/>
      <c r="CR13" s="2685"/>
      <c r="CS13" s="2685"/>
      <c r="CT13" s="2685"/>
      <c r="CU13" s="2685"/>
      <c r="CV13" s="2685"/>
      <c r="CW13" s="2685"/>
      <c r="CX13" s="2685"/>
      <c r="CY13" s="2685"/>
      <c r="CZ13" s="2687"/>
      <c r="DA13" s="2685"/>
      <c r="DB13" s="2685"/>
      <c r="DC13" s="2685"/>
      <c r="DD13" s="2685"/>
      <c r="DE13" s="2685"/>
      <c r="DF13" s="2685"/>
      <c r="DG13" s="2685"/>
      <c r="DH13" s="2685"/>
      <c r="DI13" s="2687"/>
      <c r="DJ13" s="2685"/>
      <c r="DK13" s="2685"/>
      <c r="DL13" s="2685"/>
      <c r="DM13" s="2685"/>
      <c r="DN13" s="2685"/>
      <c r="DO13" s="2685"/>
      <c r="DP13" s="2685"/>
      <c r="DQ13" s="2685"/>
      <c r="DR13" s="2687"/>
      <c r="DS13" s="367"/>
      <c r="DT13" s="303"/>
      <c r="DV13" s="500"/>
      <c r="DW13" s="500" t="str">
        <f>IF(V13="","",V13)</f>
        <v>Добавить группу потребителей</v>
      </c>
      <c r="DX13" s="500"/>
      <c r="DY13" s="500"/>
      <c r="DZ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8"/>
      <c r="BD14" s="1388"/>
      <c r="BE14" s="1388"/>
      <c r="BF14" s="1388"/>
      <c r="BG14" s="1388"/>
      <c r="BH14" s="1388"/>
      <c r="BI14" s="1388"/>
      <c r="BJ14" s="1388"/>
      <c r="BK14" s="1388"/>
      <c r="BL14" s="1388"/>
      <c r="BM14" s="1388"/>
      <c r="BN14" s="1388"/>
      <c r="BO14" s="1388"/>
      <c r="BP14" s="1388"/>
      <c r="BQ14" s="1388"/>
      <c r="BR14" s="1388"/>
      <c r="BS14" s="1388"/>
      <c r="BT14" s="1388"/>
      <c r="BU14" s="1388"/>
      <c r="BV14" s="1388"/>
      <c r="BW14" s="1388"/>
      <c r="BX14" s="1388"/>
      <c r="BY14" s="1388"/>
      <c r="BZ14" s="1388"/>
      <c r="CA14" s="1388"/>
      <c r="CB14" s="1388"/>
      <c r="CC14" s="1388"/>
      <c r="CD14" s="1388"/>
      <c r="CE14" s="1388"/>
      <c r="CF14" s="1388"/>
      <c r="CG14" s="1388"/>
      <c r="CH14" s="1388"/>
      <c r="CI14" s="1388"/>
      <c r="CJ14" s="1388"/>
      <c r="CK14" s="1388"/>
      <c r="CL14" s="1388"/>
      <c r="CM14" s="1388"/>
      <c r="CN14" s="1388"/>
      <c r="CO14" s="1388"/>
      <c r="CP14" s="1388"/>
      <c r="CQ14" s="1388"/>
      <c r="CR14" s="1388"/>
      <c r="CS14" s="1388"/>
      <c r="CT14" s="1388"/>
      <c r="CU14" s="1388"/>
      <c r="CV14" s="1388"/>
      <c r="CW14" s="1388"/>
      <c r="CX14" s="1388"/>
      <c r="CY14" s="1388"/>
      <c r="CZ14" s="1388"/>
      <c r="DA14" s="1388"/>
      <c r="DB14" s="1388"/>
      <c r="DC14" s="1388"/>
      <c r="DD14" s="1388"/>
      <c r="DE14" s="1388"/>
      <c r="DF14" s="1388"/>
      <c r="DG14" s="1388"/>
      <c r="DH14" s="1388"/>
      <c r="DI14" s="1388"/>
      <c r="DJ14" s="1388"/>
      <c r="DK14" s="1388"/>
      <c r="DL14" s="1388"/>
      <c r="DM14" s="1388"/>
      <c r="DN14" s="1388"/>
      <c r="DO14" s="1388"/>
      <c r="DP14" s="1388"/>
      <c r="DQ14" s="1388"/>
      <c r="DR14" s="1388"/>
      <c r="DS14" s="1388"/>
      <c r="DT14" s="1389"/>
      <c r="DV14" s="500"/>
      <c r="DW14" s="500" t="str">
        <f>IF(V14="","",V14)</f>
        <v/>
      </c>
      <c r="DX14" s="500"/>
      <c r="DY14" s="500"/>
      <c r="DZ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171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R15" s="1320"/>
      <c r="AS15" s="1320"/>
      <c r="AT15" s="1320"/>
      <c r="AU15" s="1320"/>
      <c r="AV15" s="1320"/>
      <c r="AW15" s="1320"/>
      <c r="AX15" s="1320"/>
      <c r="AY15" s="1320"/>
      <c r="AZ15" s="1320"/>
      <c r="BA15" s="1320"/>
      <c r="BB15" s="1320"/>
      <c r="BC15" s="1320"/>
      <c r="BD15" s="1320"/>
      <c r="BE15" s="1320"/>
      <c r="BF15" s="1320"/>
      <c r="BG15" s="1320"/>
      <c r="BH15" s="1320"/>
      <c r="BI15" s="1320"/>
      <c r="BJ15" s="1320"/>
      <c r="BK15" s="1320"/>
      <c r="BL15" s="1320"/>
      <c r="BM15" s="1320"/>
      <c r="BN15" s="1320"/>
      <c r="BO15" s="1320"/>
      <c r="BP15" s="1320"/>
      <c r="BQ15" s="1320"/>
      <c r="BR15" s="1320"/>
      <c r="BS15" s="1320"/>
      <c r="BT15" s="1320"/>
      <c r="BU15" s="1320"/>
      <c r="BV15" s="1320"/>
      <c r="BW15" s="1320"/>
      <c r="BX15" s="1320"/>
      <c r="BY15" s="1320"/>
      <c r="BZ15" s="1320"/>
      <c r="CA15" s="1320"/>
      <c r="CB15" s="1320"/>
      <c r="CC15" s="1320"/>
      <c r="CD15" s="1320"/>
      <c r="CE15" s="1320"/>
      <c r="CF15" s="1320"/>
      <c r="CG15" s="1320"/>
      <c r="CH15" s="1320"/>
      <c r="CI15" s="1320"/>
      <c r="CJ15" s="1320"/>
      <c r="CK15" s="1320"/>
      <c r="CL15" s="1320"/>
      <c r="CM15" s="1320"/>
      <c r="CN15" s="1320"/>
      <c r="CO15" s="1320"/>
      <c r="CP15" s="1320"/>
      <c r="CQ15" s="1320"/>
      <c r="CR15" s="1320"/>
      <c r="CS15" s="1320"/>
      <c r="CT15" s="1320"/>
      <c r="CU15" s="1320"/>
      <c r="CV15" s="1320"/>
      <c r="CW15" s="1320"/>
      <c r="CX15" s="1320"/>
      <c r="CY15" s="1320"/>
      <c r="CZ15" s="1320"/>
      <c r="DA15" s="1320"/>
      <c r="DB15" s="1320"/>
      <c r="DC15" s="1320"/>
      <c r="DD15" s="1320"/>
      <c r="DE15" s="1320"/>
      <c r="DF15" s="1320"/>
      <c r="DG15" s="1320"/>
      <c r="DH15" s="1320"/>
      <c r="DI15" s="1320"/>
      <c r="DJ15" s="1320"/>
      <c r="DK15" s="1320"/>
      <c r="DL15" s="1320"/>
      <c r="DM15" s="1320"/>
      <c r="DN15" s="1320"/>
      <c r="DO15" s="1320"/>
      <c r="DP15" s="1320"/>
      <c r="DQ15" s="1320"/>
      <c r="DR15" s="1320"/>
      <c r="DS15" s="1320"/>
      <c r="DT15" s="1320"/>
      <c r="DV15" s="789"/>
      <c r="DW15" s="789" t="str">
        <f>IF(V15="","",V15)</f>
        <v>Добавить источник для дифференциации</v>
      </c>
      <c r="DX15" s="789"/>
      <c r="DY15" s="789"/>
      <c r="DZ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172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D16" s="1324"/>
      <c r="BE16" s="1324"/>
      <c r="BF16" s="1324"/>
      <c r="BG16" s="1324"/>
      <c r="BH16" s="1324"/>
      <c r="BI16" s="1324"/>
      <c r="BJ16" s="1324"/>
      <c r="BK16" s="1324"/>
      <c r="BL16" s="1324"/>
      <c r="BM16" s="1324"/>
      <c r="BN16" s="1324"/>
      <c r="BO16" s="1324"/>
      <c r="BP16" s="1324"/>
      <c r="BQ16" s="1324"/>
      <c r="BR16" s="1324"/>
      <c r="BS16" s="1324"/>
      <c r="BT16" s="1324"/>
      <c r="BU16" s="1324"/>
      <c r="BV16" s="1324"/>
      <c r="BW16" s="1324"/>
      <c r="BX16" s="1324"/>
      <c r="BY16" s="1324"/>
      <c r="BZ16" s="1324"/>
      <c r="CA16" s="1324"/>
      <c r="CB16" s="1324"/>
      <c r="CC16" s="1324"/>
      <c r="CD16" s="1324"/>
      <c r="CE16" s="1324"/>
      <c r="CF16" s="1324"/>
      <c r="CG16" s="1324"/>
      <c r="CH16" s="1324"/>
      <c r="CI16" s="1324"/>
      <c r="CJ16" s="1324"/>
      <c r="CK16" s="1324"/>
      <c r="CL16" s="1324"/>
      <c r="CM16" s="1324"/>
      <c r="CN16" s="1324"/>
      <c r="CO16" s="1324"/>
      <c r="CP16" s="1324"/>
      <c r="CQ16" s="1324"/>
      <c r="CR16" s="1324"/>
      <c r="CS16" s="1324"/>
      <c r="CT16" s="1324"/>
      <c r="CU16" s="1324"/>
      <c r="CV16" s="1324"/>
      <c r="CW16" s="1324"/>
      <c r="CX16" s="1324"/>
      <c r="CY16" s="1324"/>
      <c r="CZ16" s="1324"/>
      <c r="DA16" s="1324"/>
      <c r="DB16" s="1324"/>
      <c r="DC16" s="1324"/>
      <c r="DD16" s="1324"/>
      <c r="DE16" s="1324"/>
      <c r="DF16" s="1324"/>
      <c r="DG16" s="1324"/>
      <c r="DH16" s="1324"/>
      <c r="DI16" s="1324"/>
      <c r="DJ16" s="1324"/>
      <c r="DK16" s="1324"/>
      <c r="DL16" s="1324"/>
      <c r="DM16" s="1324"/>
      <c r="DN16" s="1324"/>
      <c r="DO16" s="1324"/>
      <c r="DP16" s="1324"/>
      <c r="DQ16" s="1324"/>
      <c r="DR16" s="1324"/>
      <c r="DS16" s="1324"/>
      <c r="DT16" s="1324"/>
      <c r="DV16" s="789"/>
      <c r="DW16" s="789" t="str">
        <f>IF(V16="","",V16)</f>
        <v>Добавить централизованную систему для дифференциации</v>
      </c>
      <c r="DX16" s="789"/>
      <c r="DY16" s="789"/>
      <c r="DZ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173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D17" s="1324"/>
      <c r="BE17" s="1324"/>
      <c r="BF17" s="1324"/>
      <c r="BG17" s="1324"/>
      <c r="BH17" s="1324"/>
      <c r="BI17" s="1324"/>
      <c r="BJ17" s="1324"/>
      <c r="BK17" s="1324"/>
      <c r="BL17" s="1324"/>
      <c r="BM17" s="1324"/>
      <c r="BN17" s="1324"/>
      <c r="BO17" s="1324"/>
      <c r="BP17" s="1324"/>
      <c r="BQ17" s="1324"/>
      <c r="BR17" s="1324"/>
      <c r="BS17" s="1324"/>
      <c r="BT17" s="1324"/>
      <c r="BU17" s="1324"/>
      <c r="BV17" s="1324"/>
      <c r="BW17" s="1324"/>
      <c r="BX17" s="1324"/>
      <c r="BY17" s="1324"/>
      <c r="BZ17" s="1324"/>
      <c r="CA17" s="1324"/>
      <c r="CB17" s="1324"/>
      <c r="CC17" s="1324"/>
      <c r="CD17" s="1324"/>
      <c r="CE17" s="1324"/>
      <c r="CF17" s="1324"/>
      <c r="CG17" s="1324"/>
      <c r="CH17" s="1324"/>
      <c r="CI17" s="1324"/>
      <c r="CJ17" s="1324"/>
      <c r="CK17" s="1324"/>
      <c r="CL17" s="1324"/>
      <c r="CM17" s="1324"/>
      <c r="CN17" s="1324"/>
      <c r="CO17" s="1324"/>
      <c r="CP17" s="1324"/>
      <c r="CQ17" s="1324"/>
      <c r="CR17" s="1324"/>
      <c r="CS17" s="1324"/>
      <c r="CT17" s="1324"/>
      <c r="CU17" s="1324"/>
      <c r="CV17" s="1324"/>
      <c r="CW17" s="1324"/>
      <c r="CX17" s="1324"/>
      <c r="CY17" s="1324"/>
      <c r="CZ17" s="1324"/>
      <c r="DA17" s="1324"/>
      <c r="DB17" s="1324"/>
      <c r="DC17" s="1324"/>
      <c r="DD17" s="1324"/>
      <c r="DE17" s="1324"/>
      <c r="DF17" s="1324"/>
      <c r="DG17" s="1324"/>
      <c r="DH17" s="1324"/>
      <c r="DI17" s="1324"/>
      <c r="DJ17" s="1324"/>
      <c r="DK17" s="1324"/>
      <c r="DL17" s="1324"/>
      <c r="DM17" s="1324"/>
      <c r="DN17" s="1324"/>
      <c r="DO17" s="1324"/>
      <c r="DP17" s="1324"/>
      <c r="DQ17" s="1324"/>
      <c r="DR17" s="1324"/>
      <c r="DS17" s="1324"/>
      <c r="DT17" s="1324"/>
      <c r="DV17" s="789"/>
      <c r="DW17" s="789" t="str">
        <f>IF(V17="","",V17)</f>
        <v>Добавить территорию для дифференциации</v>
      </c>
      <c r="DX17" s="789"/>
      <c r="DY17" s="789"/>
      <c r="DZ17" s="518">
        <v>0</v>
      </c>
    </row>
    <row customHeight="1" ht="14.25" hidden="1">
      <c r="AF18" s="327"/>
      <c r="AO18" s="327"/>
      <c r="AP18" s="1635"/>
      <c r="AQ18" s="1635"/>
      <c r="AR18" s="1635"/>
      <c r="AS18" s="1635"/>
      <c r="AT18" s="1635"/>
      <c r="AU18" s="1635"/>
      <c r="AV18" s="1635"/>
      <c r="AW18" s="1635"/>
      <c r="AX18" s="1635"/>
      <c r="AY18" s="1635"/>
      <c r="AZ18" s="1635"/>
      <c r="BA18" s="1635"/>
      <c r="BB18" s="1635"/>
      <c r="BC18" s="1635"/>
      <c r="BD18" s="1635"/>
      <c r="BE18" s="1635"/>
      <c r="BF18" s="1635"/>
      <c r="BG18" s="1635"/>
      <c r="BH18" s="1635"/>
      <c r="BI18" s="1635"/>
      <c r="BJ18" s="1635"/>
      <c r="BK18" s="1635"/>
      <c r="BL18" s="1635"/>
      <c r="BM18" s="1635"/>
      <c r="BN18" s="1635"/>
      <c r="BO18" s="1635"/>
      <c r="BP18" s="1635"/>
      <c r="BQ18" s="1635"/>
      <c r="BR18" s="1635"/>
      <c r="BS18" s="1635"/>
      <c r="BT18" s="1635"/>
      <c r="BU18" s="1635"/>
      <c r="BV18" s="1635"/>
      <c r="BW18" s="1635"/>
      <c r="BX18" s="1635"/>
      <c r="BY18" s="1635"/>
      <c r="BZ18" s="1635"/>
      <c r="CA18" s="1635"/>
      <c r="CB18" s="1635"/>
      <c r="CC18" s="1635"/>
      <c r="CD18" s="1635"/>
      <c r="CE18" s="1635"/>
      <c r="CF18" s="1635"/>
      <c r="CG18" s="1635"/>
      <c r="CH18" s="1635"/>
      <c r="CI18" s="1635"/>
      <c r="CJ18" s="1635"/>
      <c r="CK18" s="1635"/>
      <c r="CL18" s="1635"/>
      <c r="CM18" s="1635"/>
      <c r="CN18" s="1635"/>
      <c r="CO18" s="1635"/>
      <c r="CP18" s="1635"/>
      <c r="CQ18" s="1635"/>
      <c r="CR18" s="1635"/>
      <c r="CS18" s="1635"/>
      <c r="CT18" s="1635"/>
      <c r="CU18" s="1635"/>
      <c r="CV18" s="1635"/>
      <c r="CW18" s="1635"/>
      <c r="CX18" s="1635"/>
      <c r="CY18" s="1635"/>
      <c r="CZ18" s="1635"/>
      <c r="DA18" s="1635"/>
      <c r="DB18" s="1635"/>
      <c r="DC18" s="1635"/>
      <c r="DD18" s="1635"/>
      <c r="DE18" s="1635"/>
      <c r="DF18" s="1635"/>
      <c r="DG18" s="1635"/>
      <c r="DH18" s="1635"/>
      <c r="DI18" s="1635"/>
      <c r="DJ18" s="1635"/>
      <c r="DK18" s="1635"/>
      <c r="DL18" s="1635"/>
      <c r="DM18" s="1635"/>
      <c r="DN18" s="1635"/>
      <c r="DO18" s="1635"/>
      <c r="DP18" s="1635"/>
      <c r="DQ18" s="1635"/>
      <c r="DR18" s="1635"/>
      <c r="DZ18" s="1155">
        <v>0</v>
      </c>
    </row>
    <row customHeight="1" ht="14.25" hidden="1">
      <c r="AG19" s="1360"/>
      <c r="AH19" s="1360"/>
      <c r="AI19" s="1360"/>
      <c r="AJ19" s="1360"/>
      <c r="AK19" s="1361"/>
      <c r="AL19" s="2267"/>
      <c r="AM19" s="2268" t="s">
        <v>63</v>
      </c>
      <c r="AN19" s="2267"/>
      <c r="AO19" s="2268" t="s">
        <v>63</v>
      </c>
      <c r="AP19" s="1635"/>
      <c r="AQ19" s="1635"/>
      <c r="AR19" s="1635"/>
      <c r="AS19" s="1635"/>
      <c r="AT19" s="1635"/>
      <c r="AU19" s="1635"/>
      <c r="AV19" s="1635"/>
      <c r="AW19" s="1635"/>
      <c r="AX19" s="1635"/>
      <c r="AY19" s="1635"/>
      <c r="AZ19" s="1635"/>
      <c r="BA19" s="1635"/>
      <c r="BB19" s="1635"/>
      <c r="BC19" s="1635"/>
      <c r="BD19" s="1635"/>
      <c r="BE19" s="1635"/>
      <c r="BF19" s="1635"/>
      <c r="BG19" s="1635"/>
      <c r="BH19" s="1635"/>
      <c r="BI19" s="1635"/>
      <c r="BJ19" s="1635"/>
      <c r="BK19" s="1635"/>
      <c r="BL19" s="1635"/>
      <c r="BM19" s="1635"/>
      <c r="BN19" s="1635"/>
      <c r="BO19" s="1635"/>
      <c r="BP19" s="1635"/>
      <c r="BQ19" s="1635"/>
      <c r="BR19" s="1635"/>
      <c r="BS19" s="1635"/>
      <c r="BT19" s="1635"/>
      <c r="BU19" s="1635"/>
      <c r="BV19" s="1635"/>
      <c r="BW19" s="1635"/>
      <c r="BX19" s="1635"/>
      <c r="BY19" s="1635"/>
      <c r="BZ19" s="1635"/>
      <c r="CA19" s="1635"/>
      <c r="CB19" s="1635"/>
      <c r="CC19" s="1635"/>
      <c r="CD19" s="1635"/>
      <c r="CE19" s="1635"/>
      <c r="CF19" s="1635"/>
      <c r="CG19" s="1635"/>
      <c r="CH19" s="1635"/>
      <c r="CI19" s="1635"/>
      <c r="CJ19" s="1635"/>
      <c r="CK19" s="1635"/>
      <c r="CL19" s="1635"/>
      <c r="CM19" s="1635"/>
      <c r="CN19" s="1635"/>
      <c r="CO19" s="1635"/>
      <c r="CP19" s="1635"/>
      <c r="CQ19" s="1635"/>
      <c r="CR19" s="1635"/>
      <c r="CS19" s="1635"/>
      <c r="CT19" s="1635"/>
      <c r="CU19" s="1635"/>
      <c r="CV19" s="1635"/>
      <c r="CW19" s="1635"/>
      <c r="CX19" s="1635"/>
      <c r="CY19" s="1635"/>
      <c r="CZ19" s="1635"/>
      <c r="DA19" s="1635"/>
      <c r="DB19" s="1635"/>
      <c r="DC19" s="1635"/>
      <c r="DD19" s="1635"/>
      <c r="DE19" s="1635"/>
      <c r="DF19" s="1635"/>
      <c r="DG19" s="1635"/>
      <c r="DH19" s="1635"/>
      <c r="DI19" s="1635"/>
      <c r="DJ19" s="1635"/>
      <c r="DK19" s="1635"/>
      <c r="DL19" s="1635"/>
      <c r="DM19" s="1635"/>
      <c r="DN19" s="1635"/>
      <c r="DO19" s="1635"/>
      <c r="DP19" s="1635"/>
      <c r="DQ19" s="1635"/>
      <c r="DR19" s="1635"/>
      <c r="DZ19" s="1155">
        <v>0</v>
      </c>
    </row>
    <row customHeight="1" ht="14.25" hidden="1">
      <c r="AG20" s="1360"/>
      <c r="AH20" s="1360"/>
      <c r="AI20" s="1360"/>
      <c r="AJ20" s="1360"/>
      <c r="AK20" s="1361"/>
      <c r="AL20" s="2267"/>
      <c r="AM20" s="2268"/>
      <c r="AN20" s="2267"/>
      <c r="AO20" s="2268"/>
      <c r="AP20" s="1635"/>
      <c r="AQ20" s="1635"/>
      <c r="AR20" s="1635"/>
      <c r="AS20" s="1635"/>
      <c r="AT20" s="1635"/>
      <c r="AU20" s="1635"/>
      <c r="AV20" s="1635"/>
      <c r="AW20" s="1635"/>
      <c r="AX20" s="1635"/>
      <c r="AY20" s="1635"/>
      <c r="AZ20" s="1635"/>
      <c r="BA20" s="1635"/>
      <c r="BB20" s="1635"/>
      <c r="BC20" s="1635"/>
      <c r="BD20" s="1635"/>
      <c r="BE20" s="1635"/>
      <c r="BF20" s="1635"/>
      <c r="BG20" s="1635"/>
      <c r="BH20" s="1635"/>
      <c r="BI20" s="1635"/>
      <c r="BJ20" s="1635"/>
      <c r="BK20" s="1635"/>
      <c r="BL20" s="1635"/>
      <c r="BM20" s="1635"/>
      <c r="BN20" s="1635"/>
      <c r="BO20" s="1635"/>
      <c r="BP20" s="1635"/>
      <c r="BQ20" s="1635"/>
      <c r="BR20" s="1635"/>
      <c r="BS20" s="1635"/>
      <c r="BT20" s="1635"/>
      <c r="BU20" s="1635"/>
      <c r="BV20" s="1635"/>
      <c r="BW20" s="1635"/>
      <c r="BX20" s="1635"/>
      <c r="BY20" s="1635"/>
      <c r="BZ20" s="1635"/>
      <c r="CA20" s="1635"/>
      <c r="CB20" s="1635"/>
      <c r="CC20" s="1635"/>
      <c r="CD20" s="1635"/>
      <c r="CE20" s="1635"/>
      <c r="CF20" s="1635"/>
      <c r="CG20" s="1635"/>
      <c r="CH20" s="1635"/>
      <c r="CI20" s="1635"/>
      <c r="CJ20" s="1635"/>
      <c r="CK20" s="1635"/>
      <c r="CL20" s="1635"/>
      <c r="CM20" s="1635"/>
      <c r="CN20" s="1635"/>
      <c r="CO20" s="1635"/>
      <c r="CP20" s="1635"/>
      <c r="CQ20" s="1635"/>
      <c r="CR20" s="1635"/>
      <c r="CS20" s="1635"/>
      <c r="CT20" s="1635"/>
      <c r="CU20" s="1635"/>
      <c r="CV20" s="1635"/>
      <c r="CW20" s="1635"/>
      <c r="CX20" s="1635"/>
      <c r="CY20" s="1635"/>
      <c r="CZ20" s="1635"/>
      <c r="DA20" s="1635"/>
      <c r="DB20" s="1635"/>
      <c r="DC20" s="1635"/>
      <c r="DD20" s="1635"/>
      <c r="DE20" s="1635"/>
      <c r="DF20" s="1635"/>
      <c r="DG20" s="1635"/>
      <c r="DH20" s="1635"/>
      <c r="DI20" s="1635"/>
      <c r="DJ20" s="1635"/>
      <c r="DK20" s="1635"/>
      <c r="DL20" s="1635"/>
      <c r="DM20" s="1635"/>
      <c r="DN20" s="1635"/>
      <c r="DO20" s="1635"/>
      <c r="DP20" s="1635"/>
      <c r="DQ20" s="1635"/>
      <c r="DR20" s="1635"/>
      <c r="DZ20" s="1155">
        <v>0</v>
      </c>
    </row>
    <row customHeight="1" ht="14.25" hidden="1">
      <c r="AG21" s="1360"/>
      <c r="AH21" s="1360"/>
      <c r="AI21" s="1360"/>
      <c r="AJ21" s="1360"/>
      <c r="AK21" s="1361"/>
      <c r="AL21" s="2267"/>
      <c r="AM21" s="2268"/>
      <c r="AN21" s="2267"/>
      <c r="AO21" s="2268"/>
      <c r="AP21" s="1635"/>
      <c r="AQ21" s="1635"/>
      <c r="AR21" s="1635"/>
      <c r="AS21" s="1635"/>
      <c r="AT21" s="1635"/>
      <c r="AU21" s="1635"/>
      <c r="AV21" s="1635"/>
      <c r="AW21" s="1635"/>
      <c r="AX21" s="1635"/>
      <c r="AY21" s="1635"/>
      <c r="AZ21" s="1635"/>
      <c r="BA21" s="1635"/>
      <c r="BB21" s="1635"/>
      <c r="BC21" s="1635"/>
      <c r="BD21" s="1635"/>
      <c r="BE21" s="1635"/>
      <c r="BF21" s="1635"/>
      <c r="BG21" s="1635"/>
      <c r="BH21" s="1635"/>
      <c r="BI21" s="1635"/>
      <c r="BJ21" s="1635"/>
      <c r="BK21" s="1635"/>
      <c r="BL21" s="1635"/>
      <c r="BM21" s="1635"/>
      <c r="BN21" s="1635"/>
      <c r="BO21" s="1635"/>
      <c r="BP21" s="1635"/>
      <c r="BQ21" s="1635"/>
      <c r="BR21" s="1635"/>
      <c r="BS21" s="1635"/>
      <c r="BT21" s="1635"/>
      <c r="BU21" s="1635"/>
      <c r="BV21" s="1635"/>
      <c r="BW21" s="1635"/>
      <c r="BX21" s="1635"/>
      <c r="BY21" s="1635"/>
      <c r="BZ21" s="1635"/>
      <c r="CA21" s="1635"/>
      <c r="CB21" s="1635"/>
      <c r="CC21" s="1635"/>
      <c r="CD21" s="1635"/>
      <c r="CE21" s="1635"/>
      <c r="CF21" s="1635"/>
      <c r="CG21" s="1635"/>
      <c r="CH21" s="1635"/>
      <c r="CI21" s="1635"/>
      <c r="CJ21" s="1635"/>
      <c r="CK21" s="1635"/>
      <c r="CL21" s="1635"/>
      <c r="CM21" s="1635"/>
      <c r="CN21" s="1635"/>
      <c r="CO21" s="1635"/>
      <c r="CP21" s="1635"/>
      <c r="CQ21" s="1635"/>
      <c r="CR21" s="1635"/>
      <c r="CS21" s="1635"/>
      <c r="CT21" s="1635"/>
      <c r="CU21" s="1635"/>
      <c r="CV21" s="1635"/>
      <c r="CW21" s="1635"/>
      <c r="CX21" s="1635"/>
      <c r="CY21" s="1635"/>
      <c r="CZ21" s="1635"/>
      <c r="DA21" s="1635"/>
      <c r="DB21" s="1635"/>
      <c r="DC21" s="1635"/>
      <c r="DD21" s="1635"/>
      <c r="DE21" s="1635"/>
      <c r="DF21" s="1635"/>
      <c r="DG21" s="1635"/>
      <c r="DH21" s="1635"/>
      <c r="DI21" s="1635"/>
      <c r="DJ21" s="1635"/>
      <c r="DK21" s="1635"/>
      <c r="DL21" s="1635"/>
      <c r="DM21" s="1635"/>
      <c r="DN21" s="1635"/>
      <c r="DO21" s="1635"/>
      <c r="DP21" s="1635"/>
      <c r="DQ21" s="1635"/>
      <c r="DR21" s="1635"/>
      <c r="DZ21" s="1155">
        <v>0</v>
      </c>
    </row>
    <row customHeight="1" ht="14.25" hidden="1">
      <c r="AG22" s="1360"/>
      <c r="AH22" s="1360"/>
      <c r="AI22" s="1360"/>
      <c r="AJ22" s="1360"/>
      <c r="AK22" s="328" t="str">
        <f>AL19&amp;"-"&amp;AN19</f>
        <v>-</v>
      </c>
      <c r="AL22" s="2268"/>
      <c r="AM22" s="2268"/>
      <c r="AN22" s="2268"/>
      <c r="AO22" s="2268"/>
      <c r="AP22" s="1635"/>
      <c r="AQ22" s="1635"/>
      <c r="AR22" s="1635"/>
      <c r="AS22" s="1635"/>
      <c r="AT22" s="1635"/>
      <c r="AU22" s="1635"/>
      <c r="AV22" s="1635"/>
      <c r="AW22" s="1635"/>
      <c r="AX22" s="1635"/>
      <c r="AY22" s="1635"/>
      <c r="AZ22" s="1635"/>
      <c r="BA22" s="1635"/>
      <c r="BB22" s="1635"/>
      <c r="BC22" s="1635"/>
      <c r="BD22" s="1635"/>
      <c r="BE22" s="1635"/>
      <c r="BF22" s="1635"/>
      <c r="BG22" s="1635"/>
      <c r="BH22" s="1635"/>
      <c r="BI22" s="1635"/>
      <c r="BJ22" s="1635"/>
      <c r="BK22" s="1635"/>
      <c r="BL22" s="1635"/>
      <c r="BM22" s="1635"/>
      <c r="BN22" s="1635"/>
      <c r="BO22" s="1635"/>
      <c r="BP22" s="1635"/>
      <c r="BQ22" s="1635"/>
      <c r="BR22" s="1635"/>
      <c r="BS22" s="1635"/>
      <c r="BT22" s="1635"/>
      <c r="BU22" s="1635"/>
      <c r="BV22" s="1635"/>
      <c r="BW22" s="1635"/>
      <c r="BX22" s="1635"/>
      <c r="BY22" s="1635"/>
      <c r="BZ22" s="1635"/>
      <c r="CA22" s="1635"/>
      <c r="CB22" s="1635"/>
      <c r="CC22" s="1635"/>
      <c r="CD22" s="1635"/>
      <c r="CE22" s="1635"/>
      <c r="CF22" s="1635"/>
      <c r="CG22" s="1635"/>
      <c r="CH22" s="1635"/>
      <c r="CI22" s="1635"/>
      <c r="CJ22" s="1635"/>
      <c r="CK22" s="1635"/>
      <c r="CL22" s="1635"/>
      <c r="CM22" s="1635"/>
      <c r="CN22" s="1635"/>
      <c r="CO22" s="1635"/>
      <c r="CP22" s="1635"/>
      <c r="CQ22" s="1635"/>
      <c r="CR22" s="1635"/>
      <c r="CS22" s="1635"/>
      <c r="CT22" s="1635"/>
      <c r="CU22" s="1635"/>
      <c r="CV22" s="1635"/>
      <c r="CW22" s="1635"/>
      <c r="CX22" s="1635"/>
      <c r="CY22" s="1635"/>
      <c r="CZ22" s="1635"/>
      <c r="DA22" s="1635"/>
      <c r="DB22" s="1635"/>
      <c r="DC22" s="1635"/>
      <c r="DD22" s="1635"/>
      <c r="DE22" s="1635"/>
      <c r="DF22" s="1635"/>
      <c r="DG22" s="1635"/>
      <c r="DH22" s="1635"/>
      <c r="DI22" s="1635"/>
      <c r="DJ22" s="1635"/>
      <c r="DK22" s="1635"/>
      <c r="DL22" s="1635"/>
      <c r="DM22" s="1635"/>
      <c r="DN22" s="1635"/>
      <c r="DO22" s="1635"/>
      <c r="DP22" s="1635"/>
      <c r="DQ22" s="1635"/>
      <c r="DR22" s="1635"/>
      <c r="DZ22" s="1155">
        <v>0</v>
      </c>
    </row>
    <row customHeight="1" ht="14.25" hidden="1">
      <c r="AO23" s="327"/>
      <c r="AP23" s="1635"/>
      <c r="AQ23" s="1635"/>
      <c r="AR23" s="1635"/>
      <c r="AS23" s="1635"/>
      <c r="AT23" s="1635"/>
      <c r="AU23" s="1635"/>
      <c r="AV23" s="1635"/>
      <c r="AW23" s="1635"/>
      <c r="AX23" s="1635"/>
      <c r="AY23" s="1635"/>
      <c r="AZ23" s="1635"/>
      <c r="BA23" s="1635"/>
      <c r="BB23" s="1635"/>
      <c r="BC23" s="1635"/>
      <c r="BD23" s="1635"/>
      <c r="BE23" s="1635"/>
      <c r="BF23" s="1635"/>
      <c r="BG23" s="1635"/>
      <c r="BH23" s="1635"/>
      <c r="BI23" s="1635"/>
      <c r="BJ23" s="1635"/>
      <c r="BK23" s="1635"/>
      <c r="BL23" s="1635"/>
      <c r="BM23" s="1635"/>
      <c r="BN23" s="1635"/>
      <c r="BO23" s="1635"/>
      <c r="BP23" s="1635"/>
      <c r="BQ23" s="1635"/>
      <c r="BR23" s="1635"/>
      <c r="BS23" s="1635"/>
      <c r="BT23" s="1635"/>
      <c r="BU23" s="1635"/>
      <c r="BV23" s="1635"/>
      <c r="BW23" s="1635"/>
      <c r="BX23" s="1635"/>
      <c r="BY23" s="1635"/>
      <c r="BZ23" s="1635"/>
      <c r="CA23" s="1635"/>
      <c r="CB23" s="1635"/>
      <c r="CC23" s="1635"/>
      <c r="CD23" s="1635"/>
      <c r="CE23" s="1635"/>
      <c r="CF23" s="1635"/>
      <c r="CG23" s="1635"/>
      <c r="CH23" s="1635"/>
      <c r="CI23" s="1635"/>
      <c r="CJ23" s="1635"/>
      <c r="CK23" s="1635"/>
      <c r="CL23" s="1635"/>
      <c r="CM23" s="1635"/>
      <c r="CN23" s="1635"/>
      <c r="CO23" s="1635"/>
      <c r="CP23" s="1635"/>
      <c r="CQ23" s="1635"/>
      <c r="CR23" s="1635"/>
      <c r="CS23" s="1635"/>
      <c r="CT23" s="1635"/>
      <c r="CU23" s="1635"/>
      <c r="CV23" s="1635"/>
      <c r="CW23" s="1635"/>
      <c r="CX23" s="1635"/>
      <c r="CY23" s="1635"/>
      <c r="CZ23" s="1635"/>
      <c r="DA23" s="1635"/>
      <c r="DB23" s="1635"/>
      <c r="DC23" s="1635"/>
      <c r="DD23" s="1635"/>
      <c r="DE23" s="1635"/>
      <c r="DF23" s="1635"/>
      <c r="DG23" s="1635"/>
      <c r="DH23" s="1635"/>
      <c r="DI23" s="1635"/>
      <c r="DJ23" s="1635"/>
      <c r="DK23" s="1635"/>
      <c r="DL23" s="1635"/>
      <c r="DM23" s="1635"/>
      <c r="DN23" s="1635"/>
      <c r="DO23" s="1635"/>
      <c r="DP23" s="1635"/>
      <c r="DQ23" s="1635"/>
      <c r="DR23" s="1635"/>
      <c r="DZ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451</v>
      </c>
      <c r="Q24" s="1362"/>
      <c r="R24" s="1371"/>
      <c r="S24" s="1371"/>
      <c r="T24" s="1371"/>
      <c r="U24" s="729"/>
      <c r="AC24" s="1367"/>
      <c r="AE24" s="1367"/>
      <c r="AF24" s="1366"/>
      <c r="AL24" s="1367"/>
      <c r="AN24" s="1367"/>
      <c r="AO24" s="1366"/>
      <c r="AP24" s="1366"/>
      <c r="AQ24" s="1366"/>
      <c r="AR24" s="1366"/>
      <c r="AS24" s="1366"/>
      <c r="AT24" s="1366"/>
      <c r="AU24" s="1367"/>
      <c r="AV24" s="1366"/>
      <c r="AW24" s="1367"/>
      <c r="AX24" s="1366"/>
      <c r="AY24" s="1366"/>
      <c r="AZ24" s="1366"/>
      <c r="BA24" s="1366"/>
      <c r="BB24" s="1366"/>
      <c r="BC24" s="1366"/>
      <c r="BD24" s="1367"/>
      <c r="BE24" s="1366"/>
      <c r="BF24" s="1367"/>
      <c r="BG24" s="1366"/>
      <c r="BH24" s="1366"/>
      <c r="BI24" s="1366"/>
      <c r="BJ24" s="1366"/>
      <c r="BK24" s="1366"/>
      <c r="BL24" s="1366"/>
      <c r="BM24" s="1367"/>
      <c r="BN24" s="1366"/>
      <c r="BO24" s="1367"/>
      <c r="BP24" s="1366"/>
      <c r="BQ24" s="1366"/>
      <c r="BR24" s="1366"/>
      <c r="BS24" s="1366"/>
      <c r="BT24" s="1366"/>
      <c r="BU24" s="1366"/>
      <c r="BV24" s="1367"/>
      <c r="BW24" s="1366"/>
      <c r="BX24" s="1367"/>
      <c r="BY24" s="1366"/>
      <c r="BZ24" s="1366"/>
      <c r="CA24" s="1366"/>
      <c r="CB24" s="1366"/>
      <c r="CC24" s="1366"/>
      <c r="CD24" s="1366"/>
      <c r="CE24" s="1367"/>
      <c r="CF24" s="1366"/>
      <c r="CG24" s="1367"/>
      <c r="CH24" s="1366"/>
      <c r="CI24" s="1366"/>
      <c r="CJ24" s="1366"/>
      <c r="CK24" s="1366"/>
      <c r="CL24" s="1366"/>
      <c r="CM24" s="1366"/>
      <c r="CN24" s="1367"/>
      <c r="CO24" s="1366"/>
      <c r="CP24" s="1367"/>
      <c r="CQ24" s="1366"/>
      <c r="CR24" s="1366"/>
      <c r="CS24" s="1366"/>
      <c r="CT24" s="1366"/>
      <c r="CU24" s="1366"/>
      <c r="CV24" s="1366"/>
      <c r="CW24" s="1367"/>
      <c r="CX24" s="1366"/>
      <c r="CY24" s="1367"/>
      <c r="CZ24" s="1366"/>
      <c r="DA24" s="1366"/>
      <c r="DB24" s="1366"/>
      <c r="DC24" s="1366"/>
      <c r="DD24" s="1366"/>
      <c r="DE24" s="1366"/>
      <c r="DF24" s="1367"/>
      <c r="DG24" s="1366"/>
      <c r="DH24" s="1367"/>
      <c r="DI24" s="1366"/>
      <c r="DJ24" s="1366"/>
      <c r="DK24" s="1366"/>
      <c r="DL24" s="1366"/>
      <c r="DM24" s="1366"/>
      <c r="DN24" s="1366"/>
      <c r="DO24" s="1367"/>
      <c r="DP24" s="1366"/>
      <c r="DQ24" s="1367"/>
      <c r="DR24" s="1366"/>
      <c r="DU24" s="511"/>
      <c r="DV24" s="511"/>
      <c r="DW24" s="511"/>
      <c r="DX24" s="511"/>
      <c r="DY24" s="511"/>
      <c r="DZ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P25" s="1366"/>
      <c r="AQ25" s="1366"/>
      <c r="AR25" s="1366"/>
      <c r="AS25" s="1366"/>
      <c r="AT25" s="1366"/>
      <c r="AU25" s="1366"/>
      <c r="AV25" s="1366"/>
      <c r="AW25" s="1366"/>
      <c r="AX25" s="1366"/>
      <c r="AY25" s="1366"/>
      <c r="AZ25" s="1366"/>
      <c r="BA25" s="1366"/>
      <c r="BB25" s="1366"/>
      <c r="BC25" s="1366"/>
      <c r="BD25" s="1366"/>
      <c r="BE25" s="1366"/>
      <c r="BF25" s="1366"/>
      <c r="BG25" s="1366"/>
      <c r="BH25" s="1366"/>
      <c r="BI25" s="1366"/>
      <c r="BJ25" s="1366"/>
      <c r="BK25" s="1366"/>
      <c r="BL25" s="1366"/>
      <c r="BM25" s="1366"/>
      <c r="BN25" s="1366"/>
      <c r="BO25" s="1366"/>
      <c r="BP25" s="1366"/>
      <c r="BQ25" s="1366"/>
      <c r="BR25" s="1366"/>
      <c r="BS25" s="1366"/>
      <c r="BT25" s="1366"/>
      <c r="BU25" s="1366"/>
      <c r="BV25" s="1366"/>
      <c r="BW25" s="1366"/>
      <c r="BX25" s="1366"/>
      <c r="BY25" s="1366"/>
      <c r="BZ25" s="1366"/>
      <c r="CA25" s="1366"/>
      <c r="CB25" s="1366"/>
      <c r="CC25" s="1366"/>
      <c r="CD25" s="1366"/>
      <c r="CE25" s="1366"/>
      <c r="CF25" s="1366"/>
      <c r="CG25" s="1366"/>
      <c r="CH25" s="1366"/>
      <c r="CI25" s="1366"/>
      <c r="CJ25" s="1366"/>
      <c r="CK25" s="1366"/>
      <c r="CL25" s="1366"/>
      <c r="CM25" s="1366"/>
      <c r="CN25" s="1366"/>
      <c r="CO25" s="1366"/>
      <c r="CP25" s="1366"/>
      <c r="CQ25" s="1366"/>
      <c r="CR25" s="1366"/>
      <c r="CS25" s="1366"/>
      <c r="CT25" s="1366"/>
      <c r="CU25" s="1366"/>
      <c r="CV25" s="1366"/>
      <c r="CW25" s="1366"/>
      <c r="CX25" s="1366"/>
      <c r="CY25" s="1366"/>
      <c r="CZ25" s="1366"/>
      <c r="DA25" s="1366"/>
      <c r="DB25" s="1366"/>
      <c r="DC25" s="1366"/>
      <c r="DD25" s="1366"/>
      <c r="DE25" s="1366"/>
      <c r="DF25" s="1366"/>
      <c r="DG25" s="1366"/>
      <c r="DH25" s="1366"/>
      <c r="DI25" s="1366"/>
      <c r="DJ25" s="1366"/>
      <c r="DK25" s="1366"/>
      <c r="DL25" s="1366"/>
      <c r="DM25" s="1366"/>
      <c r="DN25" s="1366"/>
      <c r="DO25" s="1366"/>
      <c r="DP25" s="1366"/>
      <c r="DQ25" s="1366"/>
      <c r="DR25" s="1366"/>
      <c r="DU25" s="511"/>
      <c r="DV25" s="511"/>
      <c r="DW25" s="511"/>
      <c r="DX25" s="511"/>
      <c r="DY25" s="511"/>
      <c r="DZ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452</v>
      </c>
      <c r="Q26" s="1362"/>
      <c r="R26" s="1371"/>
      <c r="S26" s="1371"/>
      <c r="T26" s="1371"/>
      <c r="U26" s="729"/>
      <c r="V26" s="1160" t="s">
        <v>453</v>
      </c>
      <c r="AD26" s="186" t="s">
        <v>454</v>
      </c>
      <c r="AF26" s="186" t="s">
        <v>455</v>
      </c>
      <c r="AG26" s="1160" t="s">
        <v>453</v>
      </c>
      <c r="AM26" s="186" t="s">
        <v>456</v>
      </c>
      <c r="AO26" s="186" t="s">
        <v>455</v>
      </c>
      <c r="AP26" s="1366"/>
      <c r="AQ26" s="1366"/>
      <c r="AR26" s="1366"/>
      <c r="AS26" s="1366"/>
      <c r="AT26" s="1366"/>
      <c r="AU26" s="1366"/>
      <c r="AV26" s="1370" t="s">
        <v>454</v>
      </c>
      <c r="AW26" s="1366"/>
      <c r="AX26" s="1370" t="s">
        <v>455</v>
      </c>
      <c r="AY26" s="1366"/>
      <c r="AZ26" s="1366"/>
      <c r="BA26" s="1366"/>
      <c r="BB26" s="1366"/>
      <c r="BC26" s="1366"/>
      <c r="BD26" s="1366"/>
      <c r="BE26" s="1370" t="s">
        <v>454</v>
      </c>
      <c r="BF26" s="1366"/>
      <c r="BG26" s="1370" t="s">
        <v>455</v>
      </c>
      <c r="BH26" s="1366"/>
      <c r="BI26" s="1366"/>
      <c r="BJ26" s="1366"/>
      <c r="BK26" s="1366"/>
      <c r="BL26" s="1366"/>
      <c r="BM26" s="1366"/>
      <c r="BN26" s="1370" t="s">
        <v>454</v>
      </c>
      <c r="BO26" s="1366"/>
      <c r="BP26" s="1370" t="s">
        <v>455</v>
      </c>
      <c r="BQ26" s="1366"/>
      <c r="BR26" s="1366"/>
      <c r="BS26" s="1366"/>
      <c r="BT26" s="1366"/>
      <c r="BU26" s="1366"/>
      <c r="BV26" s="1366"/>
      <c r="BW26" s="1370" t="s">
        <v>454</v>
      </c>
      <c r="BX26" s="1366"/>
      <c r="BY26" s="1370" t="s">
        <v>455</v>
      </c>
      <c r="BZ26" s="1366"/>
      <c r="CA26" s="1366"/>
      <c r="CB26" s="1366"/>
      <c r="CC26" s="1366"/>
      <c r="CD26" s="1366"/>
      <c r="CE26" s="1366"/>
      <c r="CF26" s="1370" t="s">
        <v>454</v>
      </c>
      <c r="CG26" s="1366"/>
      <c r="CH26" s="1370" t="s">
        <v>455</v>
      </c>
      <c r="CI26" s="1366"/>
      <c r="CJ26" s="1366"/>
      <c r="CK26" s="1366"/>
      <c r="CL26" s="1366"/>
      <c r="CM26" s="1366"/>
      <c r="CN26" s="1366"/>
      <c r="CO26" s="1370" t="s">
        <v>454</v>
      </c>
      <c r="CP26" s="1366"/>
      <c r="CQ26" s="1370" t="s">
        <v>455</v>
      </c>
      <c r="CR26" s="1366"/>
      <c r="CS26" s="1366"/>
      <c r="CT26" s="1366"/>
      <c r="CU26" s="1366"/>
      <c r="CV26" s="1366"/>
      <c r="CW26" s="1366"/>
      <c r="CX26" s="1370" t="s">
        <v>454</v>
      </c>
      <c r="CY26" s="1366"/>
      <c r="CZ26" s="1370" t="s">
        <v>455</v>
      </c>
      <c r="DA26" s="1366"/>
      <c r="DB26" s="1366"/>
      <c r="DC26" s="1366"/>
      <c r="DD26" s="1366"/>
      <c r="DE26" s="1366"/>
      <c r="DF26" s="1366"/>
      <c r="DG26" s="1370" t="s">
        <v>454</v>
      </c>
      <c r="DH26" s="1366"/>
      <c r="DI26" s="1370" t="s">
        <v>455</v>
      </c>
      <c r="DJ26" s="1366"/>
      <c r="DK26" s="1366"/>
      <c r="DL26" s="1366"/>
      <c r="DM26" s="1366"/>
      <c r="DN26" s="1366"/>
      <c r="DO26" s="1366"/>
      <c r="DP26" s="1370" t="s">
        <v>454</v>
      </c>
      <c r="DQ26" s="1366"/>
      <c r="DR26" s="1370" t="s">
        <v>455</v>
      </c>
      <c r="DU26" s="511"/>
      <c r="DV26" s="511"/>
      <c r="DW26" s="511"/>
      <c r="DX26" s="511"/>
      <c r="DY26" s="511"/>
      <c r="DZ26" s="1160">
        <v>0</v>
      </c>
    </row>
    <row customHeight="1" ht="14.25" hidden="1">
      <c r="P27" s="1310"/>
      <c r="AP27" s="1635"/>
      <c r="AQ27" s="1635"/>
      <c r="AR27" s="1635"/>
      <c r="AS27" s="1635"/>
      <c r="AT27" s="1635"/>
      <c r="AU27" s="1635"/>
      <c r="AV27" s="1635"/>
      <c r="AW27" s="1635"/>
      <c r="AX27" s="1635"/>
      <c r="AY27" s="1635"/>
      <c r="AZ27" s="1635"/>
      <c r="BA27" s="1635"/>
      <c r="BB27" s="1635"/>
      <c r="BC27" s="1635"/>
      <c r="BD27" s="1635"/>
      <c r="BE27" s="1635"/>
      <c r="BF27" s="1635"/>
      <c r="BG27" s="1635"/>
      <c r="BH27" s="1635"/>
      <c r="BI27" s="1635"/>
      <c r="BJ27" s="1635"/>
      <c r="BK27" s="1635"/>
      <c r="BL27" s="1635"/>
      <c r="BM27" s="1635"/>
      <c r="BN27" s="1635"/>
      <c r="BO27" s="1635"/>
      <c r="BP27" s="1635"/>
      <c r="BQ27" s="1635"/>
      <c r="BR27" s="1635"/>
      <c r="BS27" s="1635"/>
      <c r="BT27" s="1635"/>
      <c r="BU27" s="1635"/>
      <c r="BV27" s="1635"/>
      <c r="BW27" s="1635"/>
      <c r="BX27" s="1635"/>
      <c r="BY27" s="1635"/>
      <c r="BZ27" s="1635"/>
      <c r="CA27" s="1635"/>
      <c r="CB27" s="1635"/>
      <c r="CC27" s="1635"/>
      <c r="CD27" s="1635"/>
      <c r="CE27" s="1635"/>
      <c r="CF27" s="1635"/>
      <c r="CG27" s="1635"/>
      <c r="CH27" s="1635"/>
      <c r="CI27" s="1635"/>
      <c r="CJ27" s="1635"/>
      <c r="CK27" s="1635"/>
      <c r="CL27" s="1635"/>
      <c r="CM27" s="1635"/>
      <c r="CN27" s="1635"/>
      <c r="CO27" s="1635"/>
      <c r="CP27" s="1635"/>
      <c r="CQ27" s="1635"/>
      <c r="CR27" s="1635"/>
      <c r="CS27" s="1635"/>
      <c r="CT27" s="1635"/>
      <c r="CU27" s="1635"/>
      <c r="CV27" s="1635"/>
      <c r="CW27" s="1635"/>
      <c r="CX27" s="1635"/>
      <c r="CY27" s="1635"/>
      <c r="CZ27" s="1635"/>
      <c r="DA27" s="1635"/>
      <c r="DB27" s="1635"/>
      <c r="DC27" s="1635"/>
      <c r="DD27" s="1635"/>
      <c r="DE27" s="1635"/>
      <c r="DF27" s="1635"/>
      <c r="DG27" s="1635"/>
      <c r="DH27" s="1635"/>
      <c r="DI27" s="1635"/>
      <c r="DJ27" s="1635"/>
      <c r="DK27" s="1635"/>
      <c r="DL27" s="1635"/>
      <c r="DM27" s="1635"/>
      <c r="DN27" s="1635"/>
      <c r="DO27" s="1635"/>
      <c r="DP27" s="1635"/>
      <c r="DQ27" s="1635"/>
      <c r="DR27" s="1635"/>
      <c r="DZ27" s="1155">
        <v>0</v>
      </c>
    </row>
    <row customHeight="1" ht="14.25" hidden="1">
      <c r="P28" s="1310"/>
      <c r="AP28" s="1635"/>
      <c r="AQ28" s="1635"/>
      <c r="AR28" s="1635"/>
      <c r="AS28" s="1635"/>
      <c r="AT28" s="1635"/>
      <c r="AU28" s="1635"/>
      <c r="AV28" s="1635"/>
      <c r="AW28" s="1635"/>
      <c r="AX28" s="1635"/>
      <c r="AY28" s="1635"/>
      <c r="AZ28" s="1635"/>
      <c r="BA28" s="1635"/>
      <c r="BB28" s="1635"/>
      <c r="BC28" s="1635"/>
      <c r="BD28" s="1635"/>
      <c r="BE28" s="1635"/>
      <c r="BF28" s="1635"/>
      <c r="BG28" s="1635"/>
      <c r="BH28" s="1635"/>
      <c r="BI28" s="1635"/>
      <c r="BJ28" s="1635"/>
      <c r="BK28" s="1635"/>
      <c r="BL28" s="1635"/>
      <c r="BM28" s="1635"/>
      <c r="BN28" s="1635"/>
      <c r="BO28" s="1635"/>
      <c r="BP28" s="1635"/>
      <c r="BQ28" s="1635"/>
      <c r="BR28" s="1635"/>
      <c r="BS28" s="1635"/>
      <c r="BT28" s="1635"/>
      <c r="BU28" s="1635"/>
      <c r="BV28" s="1635"/>
      <c r="BW28" s="1635"/>
      <c r="BX28" s="1635"/>
      <c r="BY28" s="1635"/>
      <c r="BZ28" s="1635"/>
      <c r="CA28" s="1635"/>
      <c r="CB28" s="1635"/>
      <c r="CC28" s="1635"/>
      <c r="CD28" s="1635"/>
      <c r="CE28" s="1635"/>
      <c r="CF28" s="1635"/>
      <c r="CG28" s="1635"/>
      <c r="CH28" s="1635"/>
      <c r="CI28" s="1635"/>
      <c r="CJ28" s="1635"/>
      <c r="CK28" s="1635"/>
      <c r="CL28" s="1635"/>
      <c r="CM28" s="1635"/>
      <c r="CN28" s="1635"/>
      <c r="CO28" s="1635"/>
      <c r="CP28" s="1635"/>
      <c r="CQ28" s="1635"/>
      <c r="CR28" s="1635"/>
      <c r="CS28" s="1635"/>
      <c r="CT28" s="1635"/>
      <c r="CU28" s="1635"/>
      <c r="CV28" s="1635"/>
      <c r="CW28" s="1635"/>
      <c r="CX28" s="1635"/>
      <c r="CY28" s="1635"/>
      <c r="CZ28" s="1635"/>
      <c r="DA28" s="1635"/>
      <c r="DB28" s="1635"/>
      <c r="DC28" s="1635"/>
      <c r="DD28" s="1635"/>
      <c r="DE28" s="1635"/>
      <c r="DF28" s="1635"/>
      <c r="DG28" s="1635"/>
      <c r="DH28" s="1635"/>
      <c r="DI28" s="1635"/>
      <c r="DJ28" s="1635"/>
      <c r="DK28" s="1635"/>
      <c r="DL28" s="1635"/>
      <c r="DM28" s="1635"/>
      <c r="DN28" s="1635"/>
      <c r="DO28" s="1635"/>
      <c r="DP28" s="1635"/>
      <c r="DQ28" s="1635"/>
      <c r="DR28" s="1635"/>
      <c r="DZ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P29" s="1635"/>
      <c r="AQ29" s="1635"/>
      <c r="AR29" s="1635"/>
      <c r="AS29" s="1635"/>
      <c r="AT29" s="1635"/>
      <c r="AU29" s="1635"/>
      <c r="AV29" s="1635"/>
      <c r="AW29" s="1635"/>
      <c r="AX29" s="1635"/>
      <c r="AY29" s="1635"/>
      <c r="AZ29" s="1635"/>
      <c r="BA29" s="1635"/>
      <c r="BB29" s="1635"/>
      <c r="BC29" s="1635"/>
      <c r="BD29" s="1635"/>
      <c r="BE29" s="1635"/>
      <c r="BF29" s="1635"/>
      <c r="BG29" s="1635"/>
      <c r="BH29" s="1635"/>
      <c r="BI29" s="1635"/>
      <c r="BJ29" s="1635"/>
      <c r="BK29" s="1635"/>
      <c r="BL29" s="1635"/>
      <c r="BM29" s="1635"/>
      <c r="BN29" s="1635"/>
      <c r="BO29" s="1635"/>
      <c r="BP29" s="1635"/>
      <c r="BQ29" s="1635"/>
      <c r="BR29" s="1635"/>
      <c r="BS29" s="1635"/>
      <c r="BT29" s="1635"/>
      <c r="BU29" s="1635"/>
      <c r="BV29" s="1635"/>
      <c r="BW29" s="1635"/>
      <c r="BX29" s="1635"/>
      <c r="BY29" s="1635"/>
      <c r="BZ29" s="1635"/>
      <c r="CA29" s="1635"/>
      <c r="CB29" s="1635"/>
      <c r="CC29" s="1635"/>
      <c r="CD29" s="1635"/>
      <c r="CE29" s="1635"/>
      <c r="CF29" s="1635"/>
      <c r="CG29" s="1635"/>
      <c r="CH29" s="1635"/>
      <c r="CI29" s="1635"/>
      <c r="CJ29" s="1635"/>
      <c r="CK29" s="1635"/>
      <c r="CL29" s="1635"/>
      <c r="CM29" s="1635"/>
      <c r="CN29" s="1635"/>
      <c r="CO29" s="1635"/>
      <c r="CP29" s="1635"/>
      <c r="CQ29" s="1635"/>
      <c r="CR29" s="1635"/>
      <c r="CS29" s="1635"/>
      <c r="CT29" s="1635"/>
      <c r="CU29" s="1635"/>
      <c r="CV29" s="1635"/>
      <c r="CW29" s="1635"/>
      <c r="CX29" s="1635"/>
      <c r="CY29" s="1635"/>
      <c r="CZ29" s="1635"/>
      <c r="DA29" s="1635"/>
      <c r="DB29" s="1635"/>
      <c r="DC29" s="1635"/>
      <c r="DD29" s="1635"/>
      <c r="DE29" s="1635"/>
      <c r="DF29" s="1635"/>
      <c r="DG29" s="1635"/>
      <c r="DH29" s="1635"/>
      <c r="DI29" s="1635"/>
      <c r="DJ29" s="1635"/>
      <c r="DK29" s="1635"/>
      <c r="DL29" s="1635"/>
      <c r="DM29" s="1635"/>
      <c r="DN29" s="1635"/>
      <c r="DO29" s="1635"/>
      <c r="DP29" s="1635"/>
      <c r="DQ29" s="1635"/>
      <c r="DR29" s="1635"/>
      <c r="DZ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P30" s="2248"/>
      <c r="AQ30" s="2248"/>
      <c r="AR30" s="2248"/>
      <c r="AS30" s="2248"/>
      <c r="AT30" s="2248"/>
      <c r="AU30" s="2248"/>
      <c r="AV30" s="2248"/>
      <c r="AW30" s="2248"/>
      <c r="AX30" s="2248"/>
      <c r="AY30" s="2248"/>
      <c r="AZ30" s="2248"/>
      <c r="BA30" s="2248"/>
      <c r="BB30" s="2248"/>
      <c r="BC30" s="2248"/>
      <c r="BD30" s="2248"/>
      <c r="BE30" s="2248"/>
      <c r="BF30" s="2248"/>
      <c r="BG30" s="2248"/>
      <c r="BH30" s="2248"/>
      <c r="BI30" s="2248"/>
      <c r="BJ30" s="2248"/>
      <c r="BK30" s="2248"/>
      <c r="BL30" s="2248"/>
      <c r="BM30" s="2248"/>
      <c r="BN30" s="2248"/>
      <c r="BO30" s="2248"/>
      <c r="BP30" s="2248"/>
      <c r="BQ30" s="2248"/>
      <c r="BR30" s="2248"/>
      <c r="BS30" s="2248"/>
      <c r="BT30" s="2248"/>
      <c r="BU30" s="2248"/>
      <c r="BV30" s="2248"/>
      <c r="BW30" s="2248"/>
      <c r="BX30" s="2248"/>
      <c r="BY30" s="2248"/>
      <c r="BZ30" s="2248"/>
      <c r="CA30" s="2248"/>
      <c r="CB30" s="2248"/>
      <c r="CC30" s="2248"/>
      <c r="CD30" s="2248"/>
      <c r="CE30" s="2248"/>
      <c r="CF30" s="2248"/>
      <c r="CG30" s="2248"/>
      <c r="CH30" s="2248"/>
      <c r="CI30" s="2248"/>
      <c r="CJ30" s="2248"/>
      <c r="CK30" s="2248"/>
      <c r="CL30" s="2248"/>
      <c r="CM30" s="2248"/>
      <c r="CN30" s="2248"/>
      <c r="CO30" s="2248"/>
      <c r="CP30" s="2248"/>
      <c r="CQ30" s="2248"/>
      <c r="CR30" s="2248"/>
      <c r="CS30" s="2248"/>
      <c r="CT30" s="2248"/>
      <c r="CU30" s="2248"/>
      <c r="CV30" s="2248"/>
      <c r="CW30" s="2248"/>
      <c r="CX30" s="2248"/>
      <c r="CY30" s="2248"/>
      <c r="CZ30" s="2248"/>
      <c r="DA30" s="2248"/>
      <c r="DB30" s="2248"/>
      <c r="DC30" s="2248"/>
      <c r="DD30" s="2248"/>
      <c r="DE30" s="2248"/>
      <c r="DF30" s="2248"/>
      <c r="DG30" s="2248"/>
      <c r="DH30" s="2248"/>
      <c r="DI30" s="2248"/>
      <c r="DJ30" s="2248"/>
      <c r="DK30" s="2248"/>
      <c r="DL30" s="2248"/>
      <c r="DM30" s="2248"/>
      <c r="DN30" s="2248"/>
      <c r="DO30" s="2248"/>
      <c r="DP30" s="2248"/>
      <c r="DQ30" s="2248"/>
      <c r="DR30" s="2248"/>
      <c r="DZ30" s="1155">
        <v>54</v>
      </c>
    </row>
    <row customHeight="1" ht="14.699999999999998">
      <c r="R31" s="376"/>
      <c r="S31" s="376"/>
      <c r="T31" s="376"/>
      <c r="U31" s="2249" t="str">
        <f>IF(org=0,"Не определено",org)</f>
        <v>ИМУП «ПОСЖИЛКОМСЕРВИС»</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P31" s="2249"/>
      <c r="AQ31" s="2249"/>
      <c r="AR31" s="2249"/>
      <c r="AS31" s="2249"/>
      <c r="AT31" s="2249"/>
      <c r="AU31" s="2249"/>
      <c r="AV31" s="2249"/>
      <c r="AW31" s="2249"/>
      <c r="AX31" s="2249"/>
      <c r="AY31" s="2249"/>
      <c r="AZ31" s="2249"/>
      <c r="BA31" s="2249"/>
      <c r="BB31" s="2249"/>
      <c r="BC31" s="2249"/>
      <c r="BD31" s="2249"/>
      <c r="BE31" s="2249"/>
      <c r="BF31" s="2249"/>
      <c r="BG31" s="2249"/>
      <c r="BH31" s="2249"/>
      <c r="BI31" s="2249"/>
      <c r="BJ31" s="2249"/>
      <c r="BK31" s="2249"/>
      <c r="BL31" s="2249"/>
      <c r="BM31" s="2249"/>
      <c r="BN31" s="2249"/>
      <c r="BO31" s="2249"/>
      <c r="BP31" s="2249"/>
      <c r="BQ31" s="2249"/>
      <c r="BR31" s="2249"/>
      <c r="BS31" s="2249"/>
      <c r="BT31" s="2249"/>
      <c r="BU31" s="2249"/>
      <c r="BV31" s="2249"/>
      <c r="BW31" s="2249"/>
      <c r="BX31" s="2249"/>
      <c r="BY31" s="2249"/>
      <c r="BZ31" s="2249"/>
      <c r="CA31" s="2249"/>
      <c r="CB31" s="2249"/>
      <c r="CC31" s="2249"/>
      <c r="CD31" s="2249"/>
      <c r="CE31" s="2249"/>
      <c r="CF31" s="2249"/>
      <c r="CG31" s="2249"/>
      <c r="CH31" s="2249"/>
      <c r="CI31" s="2249"/>
      <c r="CJ31" s="2249"/>
      <c r="CK31" s="2249"/>
      <c r="CL31" s="2249"/>
      <c r="CM31" s="2249"/>
      <c r="CN31" s="2249"/>
      <c r="CO31" s="2249"/>
      <c r="CP31" s="2249"/>
      <c r="CQ31" s="2249"/>
      <c r="CR31" s="2249"/>
      <c r="CS31" s="2249"/>
      <c r="CT31" s="2249"/>
      <c r="CU31" s="2249"/>
      <c r="CV31" s="2249"/>
      <c r="CW31" s="2249"/>
      <c r="CX31" s="2249"/>
      <c r="CY31" s="2249"/>
      <c r="CZ31" s="2249"/>
      <c r="DA31" s="2249"/>
      <c r="DB31" s="2249"/>
      <c r="DC31" s="2249"/>
      <c r="DD31" s="2249"/>
      <c r="DE31" s="2249"/>
      <c r="DF31" s="2249"/>
      <c r="DG31" s="2249"/>
      <c r="DH31" s="2249"/>
      <c r="DI31" s="2249"/>
      <c r="DJ31" s="2249"/>
      <c r="DK31" s="2249"/>
      <c r="DL31" s="2249"/>
      <c r="DM31" s="2249"/>
      <c r="DN31" s="2249"/>
      <c r="DO31" s="2249"/>
      <c r="DP31" s="2249"/>
      <c r="DQ31" s="2249"/>
      <c r="DR31" s="2249"/>
      <c r="DZ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322"/>
      <c r="AQ32" s="322"/>
      <c r="AR32" s="322"/>
      <c r="AS32" s="322"/>
      <c r="AT32" s="322"/>
      <c r="AU32" s="322"/>
      <c r="AV32" s="322"/>
      <c r="AW32" s="322"/>
      <c r="AX32" s="322"/>
      <c r="AY32" s="322"/>
      <c r="AZ32" s="322"/>
      <c r="BA32" s="322"/>
      <c r="BB32" s="322"/>
      <c r="BC32" s="322"/>
      <c r="BD32" s="322"/>
      <c r="BE32" s="322"/>
      <c r="BF32" s="322"/>
      <c r="BG32" s="322"/>
      <c r="BH32" s="322"/>
      <c r="BI32" s="322"/>
      <c r="BJ32" s="322"/>
      <c r="BK32" s="322"/>
      <c r="BL32" s="322"/>
      <c r="BM32" s="322"/>
      <c r="BN32" s="322"/>
      <c r="BO32" s="322"/>
      <c r="BP32" s="322"/>
      <c r="BQ32" s="322"/>
      <c r="BR32" s="322"/>
      <c r="BS32" s="322"/>
      <c r="BT32" s="322"/>
      <c r="BU32" s="322"/>
      <c r="BV32" s="322"/>
      <c r="BW32" s="322"/>
      <c r="BX32" s="322"/>
      <c r="BY32" s="322"/>
      <c r="BZ32" s="322"/>
      <c r="CA32" s="322"/>
      <c r="CB32" s="322"/>
      <c r="CC32" s="322"/>
      <c r="CD32" s="322"/>
      <c r="CE32" s="322"/>
      <c r="CF32" s="322"/>
      <c r="CG32" s="322"/>
      <c r="CH32" s="322"/>
      <c r="CI32" s="322"/>
      <c r="CJ32" s="322"/>
      <c r="CK32" s="322"/>
      <c r="CL32" s="322"/>
      <c r="CM32" s="322"/>
      <c r="CN32" s="322"/>
      <c r="CO32" s="322"/>
      <c r="CP32" s="322"/>
      <c r="CQ32" s="322"/>
      <c r="CR32" s="322"/>
      <c r="CS32" s="322"/>
      <c r="CT32" s="322"/>
      <c r="CU32" s="322"/>
      <c r="CV32" s="322"/>
      <c r="CW32" s="322"/>
      <c r="CX32" s="322"/>
      <c r="CY32" s="322"/>
      <c r="CZ32" s="322"/>
      <c r="DA32" s="322"/>
      <c r="DB32" s="322"/>
      <c r="DC32" s="322"/>
      <c r="DD32" s="322"/>
      <c r="DE32" s="322"/>
      <c r="DF32" s="322"/>
      <c r="DG32" s="322"/>
      <c r="DH32" s="322"/>
      <c r="DI32" s="322"/>
      <c r="DJ32" s="322"/>
      <c r="DK32" s="322"/>
      <c r="DL32" s="322"/>
      <c r="DM32" s="322"/>
      <c r="DN32" s="322"/>
      <c r="DO32" s="322"/>
      <c r="DP32" s="322"/>
      <c r="DQ32" s="322"/>
      <c r="DR32" s="322"/>
      <c r="DS32" s="509"/>
      <c r="DZ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Управление по государственному регулированию цен (тарифов) Ненецкого автономного округа</v>
      </c>
      <c r="Y33" s="2251"/>
      <c r="Z33" s="2251"/>
      <c r="AA33" s="2251"/>
      <c r="AB33" s="2251"/>
      <c r="AC33" s="2251"/>
      <c r="AD33" s="2251"/>
      <c r="AE33" s="2251"/>
      <c r="AF33" s="326"/>
      <c r="AG33" s="2251" t="str">
        <f>IF(TITLE_NAME_OR_PR_CHANGE="",IF(TITLE_NAME_OR_PR="","",TITLE_NAME_OR_PR),TITLE_NAME_OR_PR_CHANGE)</f>
        <v>Управление по государственному регулированию цен (тарифов) Ненецкого автономного округа</v>
      </c>
      <c r="AH33" s="2251"/>
      <c r="AI33" s="2251"/>
      <c r="AJ33" s="2251"/>
      <c r="AK33" s="2251"/>
      <c r="AL33" s="2251"/>
      <c r="AM33" s="2251"/>
      <c r="AN33" s="2251"/>
      <c r="AO33" s="326"/>
      <c r="AP33" s="2251" t="str">
        <f>IF(TITLE_NAME_OR_PR_CHANGE="",IF(TITLE_NAME_OR_PR="","",TITLE_NAME_OR_PR),TITLE_NAME_OR_PR_CHANGE)</f>
        <v>Управление по государственному регулированию цен (тарифов) Ненецкого автономного округа</v>
      </c>
      <c r="AQ33" s="2251"/>
      <c r="AR33" s="2251"/>
      <c r="AS33" s="2251"/>
      <c r="AT33" s="2251"/>
      <c r="AU33" s="2251"/>
      <c r="AV33" s="2251"/>
      <c r="AW33" s="2251"/>
      <c r="AX33" s="1635"/>
      <c r="AY33" s="2251" t="str">
        <f>IF(TITLE_NAME_OR_PR_CHANGE="",IF(TITLE_NAME_OR_PR="","",TITLE_NAME_OR_PR),TITLE_NAME_OR_PR_CHANGE)</f>
        <v>Управление по государственному регулированию цен (тарифов) Ненецкого автономного округа</v>
      </c>
      <c r="AZ33" s="2251"/>
      <c r="BA33" s="2251"/>
      <c r="BB33" s="2251"/>
      <c r="BC33" s="2251"/>
      <c r="BD33" s="2251"/>
      <c r="BE33" s="2251"/>
      <c r="BF33" s="2251"/>
      <c r="BG33" s="1635"/>
      <c r="BH33" s="2251" t="str">
        <f>IF(TITLE_NAME_OR_PR_CHANGE="",IF(TITLE_NAME_OR_PR="","",TITLE_NAME_OR_PR),TITLE_NAME_OR_PR_CHANGE)</f>
        <v>Управление по государственному регулированию цен (тарифов) Ненецкого автономного округа</v>
      </c>
      <c r="BI33" s="2251"/>
      <c r="BJ33" s="2251"/>
      <c r="BK33" s="2251"/>
      <c r="BL33" s="2251"/>
      <c r="BM33" s="2251"/>
      <c r="BN33" s="2251"/>
      <c r="BO33" s="2251"/>
      <c r="BP33" s="1635"/>
      <c r="BQ33" s="2251" t="str">
        <f>IF(TITLE_NAME_OR_PR_CHANGE="",IF(TITLE_NAME_OR_PR="","",TITLE_NAME_OR_PR),TITLE_NAME_OR_PR_CHANGE)</f>
        <v>Управление по государственному регулированию цен (тарифов) Ненецкого автономного округа</v>
      </c>
      <c r="BR33" s="2251"/>
      <c r="BS33" s="2251"/>
      <c r="BT33" s="2251"/>
      <c r="BU33" s="2251"/>
      <c r="BV33" s="2251"/>
      <c r="BW33" s="2251"/>
      <c r="BX33" s="2251"/>
      <c r="BY33" s="1635"/>
      <c r="BZ33" s="2251" t="str">
        <f>IF(TITLE_NAME_OR_PR_CHANGE="",IF(TITLE_NAME_OR_PR="","",TITLE_NAME_OR_PR),TITLE_NAME_OR_PR_CHANGE)</f>
        <v>Управление по государственному регулированию цен (тарифов) Ненецкого автономного округа</v>
      </c>
      <c r="CA33" s="2251"/>
      <c r="CB33" s="2251"/>
      <c r="CC33" s="2251"/>
      <c r="CD33" s="2251"/>
      <c r="CE33" s="2251"/>
      <c r="CF33" s="2251"/>
      <c r="CG33" s="2251"/>
      <c r="CH33" s="1635"/>
      <c r="CI33" s="2251" t="str">
        <f>IF(TITLE_NAME_OR_PR_CHANGE="",IF(TITLE_NAME_OR_PR="","",TITLE_NAME_OR_PR),TITLE_NAME_OR_PR_CHANGE)</f>
        <v>Управление по государственному регулированию цен (тарифов) Ненецкого автономного округа</v>
      </c>
      <c r="CJ33" s="2251"/>
      <c r="CK33" s="2251"/>
      <c r="CL33" s="2251"/>
      <c r="CM33" s="2251"/>
      <c r="CN33" s="2251"/>
      <c r="CO33" s="2251"/>
      <c r="CP33" s="2251"/>
      <c r="CQ33" s="1635"/>
      <c r="CR33" s="2251" t="str">
        <f>IF(TITLE_NAME_OR_PR_CHANGE="",IF(TITLE_NAME_OR_PR="","",TITLE_NAME_OR_PR),TITLE_NAME_OR_PR_CHANGE)</f>
        <v>Управление по государственному регулированию цен (тарифов) Ненецкого автономного округа</v>
      </c>
      <c r="CS33" s="2251"/>
      <c r="CT33" s="2251"/>
      <c r="CU33" s="2251"/>
      <c r="CV33" s="2251"/>
      <c r="CW33" s="2251"/>
      <c r="CX33" s="2251"/>
      <c r="CY33" s="2251"/>
      <c r="CZ33" s="1635"/>
      <c r="DA33" s="2251" t="str">
        <f>IF(TITLE_NAME_OR_PR_CHANGE="",IF(TITLE_NAME_OR_PR="","",TITLE_NAME_OR_PR),TITLE_NAME_OR_PR_CHANGE)</f>
        <v>Управление по государственному регулированию цен (тарифов) Ненецкого автономного округа</v>
      </c>
      <c r="DB33" s="2251"/>
      <c r="DC33" s="2251"/>
      <c r="DD33" s="2251"/>
      <c r="DE33" s="2251"/>
      <c r="DF33" s="2251"/>
      <c r="DG33" s="2251"/>
      <c r="DH33" s="2251"/>
      <c r="DI33" s="1635"/>
      <c r="DJ33" s="2251" t="str">
        <f>IF(TITLE_NAME_OR_PR_CHANGE="",IF(TITLE_NAME_OR_PR="","",TITLE_NAME_OR_PR),TITLE_NAME_OR_PR_CHANGE)</f>
        <v>Управление по государственному регулированию цен (тарифов) Ненецкого автономного округа</v>
      </c>
      <c r="DK33" s="2251"/>
      <c r="DL33" s="2251"/>
      <c r="DM33" s="2251"/>
      <c r="DN33" s="2251"/>
      <c r="DO33" s="2251"/>
      <c r="DP33" s="2251"/>
      <c r="DQ33" s="2251"/>
      <c r="DR33" s="1635"/>
      <c r="DS33" s="326"/>
      <c r="DT33" s="280"/>
      <c r="DU33" s="368"/>
      <c r="DV33" s="368"/>
      <c r="DW33" s="368"/>
      <c r="DX33" s="368"/>
      <c r="DY33" s="368"/>
      <c r="DZ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457</v>
      </c>
      <c r="V34" s="2250"/>
      <c r="W34" s="1372"/>
      <c r="X34" s="2264" t="str">
        <f>IF(TITLE_DATE_PR_CHANGE="",IF(TITLE_DATE_PR="","",TITLE_DATE_PR),TITLE_DATE_PR_CHANGE)</f>
        <v>46009.59274305555</v>
      </c>
      <c r="Y34" s="2264"/>
      <c r="Z34" s="2264"/>
      <c r="AA34" s="2264"/>
      <c r="AB34" s="2264"/>
      <c r="AC34" s="2264"/>
      <c r="AD34" s="2264"/>
      <c r="AE34" s="2264"/>
      <c r="AF34" s="326"/>
      <c r="AG34" s="2264" t="str">
        <f>IF(TITLE_DATE_PR_CHANGE="",IF(TITLE_DATE_PR="","",TITLE_DATE_PR),TITLE_DATE_PR_CHANGE)</f>
        <v>46009.59274305555</v>
      </c>
      <c r="AH34" s="2264"/>
      <c r="AI34" s="2264"/>
      <c r="AJ34" s="2264"/>
      <c r="AK34" s="2264"/>
      <c r="AL34" s="2264"/>
      <c r="AM34" s="2264"/>
      <c r="AN34" s="2264"/>
      <c r="AO34" s="326"/>
      <c r="AP34" s="2264" t="str">
        <f>IF(TITLE_DATE_PR_CHANGE="",IF(TITLE_DATE_PR="","",TITLE_DATE_PR),TITLE_DATE_PR_CHANGE)</f>
        <v>46009.59274305555</v>
      </c>
      <c r="AQ34" s="2264"/>
      <c r="AR34" s="2264"/>
      <c r="AS34" s="2264"/>
      <c r="AT34" s="2264"/>
      <c r="AU34" s="2264"/>
      <c r="AV34" s="2264"/>
      <c r="AW34" s="2264"/>
      <c r="AX34" s="1635"/>
      <c r="AY34" s="2264" t="str">
        <f>IF(TITLE_DATE_PR_CHANGE="",IF(TITLE_DATE_PR="","",TITLE_DATE_PR),TITLE_DATE_PR_CHANGE)</f>
        <v>46009.59274305555</v>
      </c>
      <c r="AZ34" s="2264"/>
      <c r="BA34" s="2264"/>
      <c r="BB34" s="2264"/>
      <c r="BC34" s="2264"/>
      <c r="BD34" s="2264"/>
      <c r="BE34" s="2264"/>
      <c r="BF34" s="2264"/>
      <c r="BG34" s="1635"/>
      <c r="BH34" s="2264" t="str">
        <f>IF(TITLE_DATE_PR_CHANGE="",IF(TITLE_DATE_PR="","",TITLE_DATE_PR),TITLE_DATE_PR_CHANGE)</f>
        <v>46009.59274305555</v>
      </c>
      <c r="BI34" s="2264"/>
      <c r="BJ34" s="2264"/>
      <c r="BK34" s="2264"/>
      <c r="BL34" s="2264"/>
      <c r="BM34" s="2264"/>
      <c r="BN34" s="2264"/>
      <c r="BO34" s="2264"/>
      <c r="BP34" s="1635"/>
      <c r="BQ34" s="2264" t="str">
        <f>IF(TITLE_DATE_PR_CHANGE="",IF(TITLE_DATE_PR="","",TITLE_DATE_PR),TITLE_DATE_PR_CHANGE)</f>
        <v>46009.59274305555</v>
      </c>
      <c r="BR34" s="2264"/>
      <c r="BS34" s="2264"/>
      <c r="BT34" s="2264"/>
      <c r="BU34" s="2264"/>
      <c r="BV34" s="2264"/>
      <c r="BW34" s="2264"/>
      <c r="BX34" s="2264"/>
      <c r="BY34" s="1635"/>
      <c r="BZ34" s="2264" t="str">
        <f>IF(TITLE_DATE_PR_CHANGE="",IF(TITLE_DATE_PR="","",TITLE_DATE_PR),TITLE_DATE_PR_CHANGE)</f>
        <v>46009.59274305555</v>
      </c>
      <c r="CA34" s="2264"/>
      <c r="CB34" s="2264"/>
      <c r="CC34" s="2264"/>
      <c r="CD34" s="2264"/>
      <c r="CE34" s="2264"/>
      <c r="CF34" s="2264"/>
      <c r="CG34" s="2264"/>
      <c r="CH34" s="1635"/>
      <c r="CI34" s="2264" t="str">
        <f>IF(TITLE_DATE_PR_CHANGE="",IF(TITLE_DATE_PR="","",TITLE_DATE_PR),TITLE_DATE_PR_CHANGE)</f>
        <v>46009.59274305555</v>
      </c>
      <c r="CJ34" s="2264"/>
      <c r="CK34" s="2264"/>
      <c r="CL34" s="2264"/>
      <c r="CM34" s="2264"/>
      <c r="CN34" s="2264"/>
      <c r="CO34" s="2264"/>
      <c r="CP34" s="2264"/>
      <c r="CQ34" s="1635"/>
      <c r="CR34" s="2264" t="str">
        <f>IF(TITLE_DATE_PR_CHANGE="",IF(TITLE_DATE_PR="","",TITLE_DATE_PR),TITLE_DATE_PR_CHANGE)</f>
        <v>46009.59274305555</v>
      </c>
      <c r="CS34" s="2264"/>
      <c r="CT34" s="2264"/>
      <c r="CU34" s="2264"/>
      <c r="CV34" s="2264"/>
      <c r="CW34" s="2264"/>
      <c r="CX34" s="2264"/>
      <c r="CY34" s="2264"/>
      <c r="CZ34" s="1635"/>
      <c r="DA34" s="2264" t="str">
        <f>IF(TITLE_DATE_PR_CHANGE="",IF(TITLE_DATE_PR="","",TITLE_DATE_PR),TITLE_DATE_PR_CHANGE)</f>
        <v>46009.59274305555</v>
      </c>
      <c r="DB34" s="2264"/>
      <c r="DC34" s="2264"/>
      <c r="DD34" s="2264"/>
      <c r="DE34" s="2264"/>
      <c r="DF34" s="2264"/>
      <c r="DG34" s="2264"/>
      <c r="DH34" s="2264"/>
      <c r="DI34" s="1635"/>
      <c r="DJ34" s="2264" t="str">
        <f>IF(TITLE_DATE_PR_CHANGE="",IF(TITLE_DATE_PR="","",TITLE_DATE_PR),TITLE_DATE_PR_CHANGE)</f>
        <v>46009.59274305555</v>
      </c>
      <c r="DK34" s="2264"/>
      <c r="DL34" s="2264"/>
      <c r="DM34" s="2264"/>
      <c r="DN34" s="2264"/>
      <c r="DO34" s="2264"/>
      <c r="DP34" s="2264"/>
      <c r="DQ34" s="2264"/>
      <c r="DR34" s="1635"/>
      <c r="DS34" s="326"/>
      <c r="DT34" s="280"/>
      <c r="DU34" s="368"/>
      <c r="DV34" s="368"/>
      <c r="DW34" s="368"/>
      <c r="DX34" s="368"/>
      <c r="DY34" s="368"/>
      <c r="DZ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458</v>
      </c>
      <c r="V35" s="2250"/>
      <c r="W35" s="1372"/>
      <c r="X35" s="2251" t="str">
        <f>IF(TITLE_NUMBER_PR_CHANGE="",IF(TITLE_NUMBER_PR="","",TITLE_NUMBER_PR),TITLE_NUMBER_PR_CHANGE)</f>
        <v>64</v>
      </c>
      <c r="Y35" s="2251"/>
      <c r="Z35" s="2251"/>
      <c r="AA35" s="2251"/>
      <c r="AB35" s="2251"/>
      <c r="AC35" s="2251"/>
      <c r="AD35" s="2251"/>
      <c r="AE35" s="2251"/>
      <c r="AF35" s="326"/>
      <c r="AG35" s="2251" t="str">
        <f>IF(TITLE_NUMBER_PR_CHANGE="",IF(TITLE_NUMBER_PR="","",TITLE_NUMBER_PR),TITLE_NUMBER_PR_CHANGE)</f>
        <v>64</v>
      </c>
      <c r="AH35" s="2251"/>
      <c r="AI35" s="2251"/>
      <c r="AJ35" s="2251"/>
      <c r="AK35" s="2251"/>
      <c r="AL35" s="2251"/>
      <c r="AM35" s="2251"/>
      <c r="AN35" s="2251"/>
      <c r="AO35" s="326"/>
      <c r="AP35" s="2251" t="str">
        <f>IF(TITLE_NUMBER_PR_CHANGE="",IF(TITLE_NUMBER_PR="","",TITLE_NUMBER_PR),TITLE_NUMBER_PR_CHANGE)</f>
        <v>64</v>
      </c>
      <c r="AQ35" s="2251"/>
      <c r="AR35" s="2251"/>
      <c r="AS35" s="2251"/>
      <c r="AT35" s="2251"/>
      <c r="AU35" s="2251"/>
      <c r="AV35" s="2251"/>
      <c r="AW35" s="2251"/>
      <c r="AX35" s="1635"/>
      <c r="AY35" s="2251" t="str">
        <f>IF(TITLE_NUMBER_PR_CHANGE="",IF(TITLE_NUMBER_PR="","",TITLE_NUMBER_PR),TITLE_NUMBER_PR_CHANGE)</f>
        <v>64</v>
      </c>
      <c r="AZ35" s="2251"/>
      <c r="BA35" s="2251"/>
      <c r="BB35" s="2251"/>
      <c r="BC35" s="2251"/>
      <c r="BD35" s="2251"/>
      <c r="BE35" s="2251"/>
      <c r="BF35" s="2251"/>
      <c r="BG35" s="1635"/>
      <c r="BH35" s="2251" t="str">
        <f>IF(TITLE_NUMBER_PR_CHANGE="",IF(TITLE_NUMBER_PR="","",TITLE_NUMBER_PR),TITLE_NUMBER_PR_CHANGE)</f>
        <v>64</v>
      </c>
      <c r="BI35" s="2251"/>
      <c r="BJ35" s="2251"/>
      <c r="BK35" s="2251"/>
      <c r="BL35" s="2251"/>
      <c r="BM35" s="2251"/>
      <c r="BN35" s="2251"/>
      <c r="BO35" s="2251"/>
      <c r="BP35" s="1635"/>
      <c r="BQ35" s="2251" t="str">
        <f>IF(TITLE_NUMBER_PR_CHANGE="",IF(TITLE_NUMBER_PR="","",TITLE_NUMBER_PR),TITLE_NUMBER_PR_CHANGE)</f>
        <v>64</v>
      </c>
      <c r="BR35" s="2251"/>
      <c r="BS35" s="2251"/>
      <c r="BT35" s="2251"/>
      <c r="BU35" s="2251"/>
      <c r="BV35" s="2251"/>
      <c r="BW35" s="2251"/>
      <c r="BX35" s="2251"/>
      <c r="BY35" s="1635"/>
      <c r="BZ35" s="2251" t="str">
        <f>IF(TITLE_NUMBER_PR_CHANGE="",IF(TITLE_NUMBER_PR="","",TITLE_NUMBER_PR),TITLE_NUMBER_PR_CHANGE)</f>
        <v>64</v>
      </c>
      <c r="CA35" s="2251"/>
      <c r="CB35" s="2251"/>
      <c r="CC35" s="2251"/>
      <c r="CD35" s="2251"/>
      <c r="CE35" s="2251"/>
      <c r="CF35" s="2251"/>
      <c r="CG35" s="2251"/>
      <c r="CH35" s="1635"/>
      <c r="CI35" s="2251" t="str">
        <f>IF(TITLE_NUMBER_PR_CHANGE="",IF(TITLE_NUMBER_PR="","",TITLE_NUMBER_PR),TITLE_NUMBER_PR_CHANGE)</f>
        <v>64</v>
      </c>
      <c r="CJ35" s="2251"/>
      <c r="CK35" s="2251"/>
      <c r="CL35" s="2251"/>
      <c r="CM35" s="2251"/>
      <c r="CN35" s="2251"/>
      <c r="CO35" s="2251"/>
      <c r="CP35" s="2251"/>
      <c r="CQ35" s="1635"/>
      <c r="CR35" s="2251" t="str">
        <f>IF(TITLE_NUMBER_PR_CHANGE="",IF(TITLE_NUMBER_PR="","",TITLE_NUMBER_PR),TITLE_NUMBER_PR_CHANGE)</f>
        <v>64</v>
      </c>
      <c r="CS35" s="2251"/>
      <c r="CT35" s="2251"/>
      <c r="CU35" s="2251"/>
      <c r="CV35" s="2251"/>
      <c r="CW35" s="2251"/>
      <c r="CX35" s="2251"/>
      <c r="CY35" s="2251"/>
      <c r="CZ35" s="1635"/>
      <c r="DA35" s="2251" t="str">
        <f>IF(TITLE_NUMBER_PR_CHANGE="",IF(TITLE_NUMBER_PR="","",TITLE_NUMBER_PR),TITLE_NUMBER_PR_CHANGE)</f>
        <v>64</v>
      </c>
      <c r="DB35" s="2251"/>
      <c r="DC35" s="2251"/>
      <c r="DD35" s="2251"/>
      <c r="DE35" s="2251"/>
      <c r="DF35" s="2251"/>
      <c r="DG35" s="2251"/>
      <c r="DH35" s="2251"/>
      <c r="DI35" s="1635"/>
      <c r="DJ35" s="2251" t="str">
        <f>IF(TITLE_NUMBER_PR_CHANGE="",IF(TITLE_NUMBER_PR="","",TITLE_NUMBER_PR),TITLE_NUMBER_PR_CHANGE)</f>
        <v>64</v>
      </c>
      <c r="DK35" s="2251"/>
      <c r="DL35" s="2251"/>
      <c r="DM35" s="2251"/>
      <c r="DN35" s="2251"/>
      <c r="DO35" s="2251"/>
      <c r="DP35" s="2251"/>
      <c r="DQ35" s="2251"/>
      <c r="DR35" s="1635"/>
      <c r="DS35" s="326"/>
      <c r="DT35" s="280"/>
      <c r="DU35" s="368"/>
      <c r="DV35" s="368"/>
      <c r="DW35" s="368"/>
      <c r="DX35" s="368"/>
      <c r="DY35" s="368"/>
      <c r="DZ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Официальный интернет портал правовой информации http://pravo.gov.ru </v>
      </c>
      <c r="Y36" s="2251"/>
      <c r="Z36" s="2251"/>
      <c r="AA36" s="2251"/>
      <c r="AB36" s="2251"/>
      <c r="AC36" s="2251"/>
      <c r="AD36" s="2251"/>
      <c r="AE36" s="2251"/>
      <c r="AF36" s="326"/>
      <c r="AG36" s="2251" t="str">
        <f>IF(TITLE_IST_PUB_CHANGE="",IF(TITLE_IST_PUB="","",TITLE_IST_PUB),TITLE_IST_PUB_CHANGE)</f>
        <v>Официальный интернет портал правовой информации http://pravo.gov.ru </v>
      </c>
      <c r="AH36" s="2251"/>
      <c r="AI36" s="2251"/>
      <c r="AJ36" s="2251"/>
      <c r="AK36" s="2251"/>
      <c r="AL36" s="2251"/>
      <c r="AM36" s="2251"/>
      <c r="AN36" s="2251"/>
      <c r="AO36" s="326"/>
      <c r="AP36" s="2251" t="str">
        <f>IF(TITLE_IST_PUB_CHANGE="",IF(TITLE_IST_PUB="","",TITLE_IST_PUB),TITLE_IST_PUB_CHANGE)</f>
        <v>Официальный интернет портал правовой информации http://pravo.gov.ru </v>
      </c>
      <c r="AQ36" s="2251"/>
      <c r="AR36" s="2251"/>
      <c r="AS36" s="2251"/>
      <c r="AT36" s="2251"/>
      <c r="AU36" s="2251"/>
      <c r="AV36" s="2251"/>
      <c r="AW36" s="2251"/>
      <c r="AX36" s="1635"/>
      <c r="AY36" s="2251" t="str">
        <f>IF(TITLE_IST_PUB_CHANGE="",IF(TITLE_IST_PUB="","",TITLE_IST_PUB),TITLE_IST_PUB_CHANGE)</f>
        <v>Официальный интернет портал правовой информации http://pravo.gov.ru </v>
      </c>
      <c r="AZ36" s="2251"/>
      <c r="BA36" s="2251"/>
      <c r="BB36" s="2251"/>
      <c r="BC36" s="2251"/>
      <c r="BD36" s="2251"/>
      <c r="BE36" s="2251"/>
      <c r="BF36" s="2251"/>
      <c r="BG36" s="1635"/>
      <c r="BH36" s="2251" t="str">
        <f>IF(TITLE_IST_PUB_CHANGE="",IF(TITLE_IST_PUB="","",TITLE_IST_PUB),TITLE_IST_PUB_CHANGE)</f>
        <v>Официальный интернет портал правовой информации http://pravo.gov.ru </v>
      </c>
      <c r="BI36" s="2251"/>
      <c r="BJ36" s="2251"/>
      <c r="BK36" s="2251"/>
      <c r="BL36" s="2251"/>
      <c r="BM36" s="2251"/>
      <c r="BN36" s="2251"/>
      <c r="BO36" s="2251"/>
      <c r="BP36" s="1635"/>
      <c r="BQ36" s="2251" t="str">
        <f>IF(TITLE_IST_PUB_CHANGE="",IF(TITLE_IST_PUB="","",TITLE_IST_PUB),TITLE_IST_PUB_CHANGE)</f>
        <v>Официальный интернет портал правовой информации http://pravo.gov.ru </v>
      </c>
      <c r="BR36" s="2251"/>
      <c r="BS36" s="2251"/>
      <c r="BT36" s="2251"/>
      <c r="BU36" s="2251"/>
      <c r="BV36" s="2251"/>
      <c r="BW36" s="2251"/>
      <c r="BX36" s="2251"/>
      <c r="BY36" s="1635"/>
      <c r="BZ36" s="2251" t="str">
        <f>IF(TITLE_IST_PUB_CHANGE="",IF(TITLE_IST_PUB="","",TITLE_IST_PUB),TITLE_IST_PUB_CHANGE)</f>
        <v>Официальный интернет портал правовой информации http://pravo.gov.ru </v>
      </c>
      <c r="CA36" s="2251"/>
      <c r="CB36" s="2251"/>
      <c r="CC36" s="2251"/>
      <c r="CD36" s="2251"/>
      <c r="CE36" s="2251"/>
      <c r="CF36" s="2251"/>
      <c r="CG36" s="2251"/>
      <c r="CH36" s="1635"/>
      <c r="CI36" s="2251" t="str">
        <f>IF(TITLE_IST_PUB_CHANGE="",IF(TITLE_IST_PUB="","",TITLE_IST_PUB),TITLE_IST_PUB_CHANGE)</f>
        <v>Официальный интернет портал правовой информации http://pravo.gov.ru </v>
      </c>
      <c r="CJ36" s="2251"/>
      <c r="CK36" s="2251"/>
      <c r="CL36" s="2251"/>
      <c r="CM36" s="2251"/>
      <c r="CN36" s="2251"/>
      <c r="CO36" s="2251"/>
      <c r="CP36" s="2251"/>
      <c r="CQ36" s="1635"/>
      <c r="CR36" s="2251" t="str">
        <f>IF(TITLE_IST_PUB_CHANGE="",IF(TITLE_IST_PUB="","",TITLE_IST_PUB),TITLE_IST_PUB_CHANGE)</f>
        <v>Официальный интернет портал правовой информации http://pravo.gov.ru </v>
      </c>
      <c r="CS36" s="2251"/>
      <c r="CT36" s="2251"/>
      <c r="CU36" s="2251"/>
      <c r="CV36" s="2251"/>
      <c r="CW36" s="2251"/>
      <c r="CX36" s="2251"/>
      <c r="CY36" s="2251"/>
      <c r="CZ36" s="1635"/>
      <c r="DA36" s="2251" t="str">
        <f>IF(TITLE_IST_PUB_CHANGE="",IF(TITLE_IST_PUB="","",TITLE_IST_PUB),TITLE_IST_PUB_CHANGE)</f>
        <v>Официальный интернет портал правовой информации http://pravo.gov.ru </v>
      </c>
      <c r="DB36" s="2251"/>
      <c r="DC36" s="2251"/>
      <c r="DD36" s="2251"/>
      <c r="DE36" s="2251"/>
      <c r="DF36" s="2251"/>
      <c r="DG36" s="2251"/>
      <c r="DH36" s="2251"/>
      <c r="DI36" s="1635"/>
      <c r="DJ36" s="2251" t="str">
        <f>IF(TITLE_IST_PUB_CHANGE="",IF(TITLE_IST_PUB="","",TITLE_IST_PUB),TITLE_IST_PUB_CHANGE)</f>
        <v>Официальный интернет портал правовой информации http://pravo.gov.ru </v>
      </c>
      <c r="DK36" s="2251"/>
      <c r="DL36" s="2251"/>
      <c r="DM36" s="2251"/>
      <c r="DN36" s="2251"/>
      <c r="DO36" s="2251"/>
      <c r="DP36" s="2251"/>
      <c r="DQ36" s="2251"/>
      <c r="DR36" s="1635"/>
      <c r="DS36" s="326"/>
      <c r="DT36" s="280"/>
      <c r="DU36" s="368"/>
      <c r="DV36" s="368"/>
      <c r="DW36" s="368"/>
      <c r="DX36" s="368"/>
      <c r="DY36" s="368"/>
      <c r="DZ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322"/>
      <c r="AQ37" s="322"/>
      <c r="AR37" s="322"/>
      <c r="AS37" s="322"/>
      <c r="AT37" s="322"/>
      <c r="AU37" s="322"/>
      <c r="AV37" s="322"/>
      <c r="AW37" s="322"/>
      <c r="AX37" s="322"/>
      <c r="AY37" s="322"/>
      <c r="AZ37" s="322"/>
      <c r="BA37" s="322"/>
      <c r="BB37" s="322"/>
      <c r="BC37" s="322"/>
      <c r="BD37" s="322"/>
      <c r="BE37" s="322"/>
      <c r="BF37" s="322"/>
      <c r="BG37" s="322"/>
      <c r="BH37" s="322"/>
      <c r="BI37" s="322"/>
      <c r="BJ37" s="322"/>
      <c r="BK37" s="322"/>
      <c r="BL37" s="322"/>
      <c r="BM37" s="322"/>
      <c r="BN37" s="322"/>
      <c r="BO37" s="322"/>
      <c r="BP37" s="322"/>
      <c r="BQ37" s="322"/>
      <c r="BR37" s="322"/>
      <c r="BS37" s="322"/>
      <c r="BT37" s="322"/>
      <c r="BU37" s="322"/>
      <c r="BV37" s="322"/>
      <c r="BW37" s="322"/>
      <c r="BX37" s="322"/>
      <c r="BY37" s="322"/>
      <c r="BZ37" s="322"/>
      <c r="CA37" s="322"/>
      <c r="CB37" s="322"/>
      <c r="CC37" s="322"/>
      <c r="CD37" s="322"/>
      <c r="CE37" s="322"/>
      <c r="CF37" s="322"/>
      <c r="CG37" s="322"/>
      <c r="CH37" s="322"/>
      <c r="CI37" s="322"/>
      <c r="CJ37" s="322"/>
      <c r="CK37" s="322"/>
      <c r="CL37" s="322"/>
      <c r="CM37" s="322"/>
      <c r="CN37" s="322"/>
      <c r="CO37" s="322"/>
      <c r="CP37" s="322"/>
      <c r="CQ37" s="322"/>
      <c r="CR37" s="322"/>
      <c r="CS37" s="322"/>
      <c r="CT37" s="322"/>
      <c r="CU37" s="322"/>
      <c r="CV37" s="322"/>
      <c r="CW37" s="322"/>
      <c r="CX37" s="322"/>
      <c r="CY37" s="322"/>
      <c r="CZ37" s="322"/>
      <c r="DA37" s="322"/>
      <c r="DB37" s="322"/>
      <c r="DC37" s="322"/>
      <c r="DD37" s="322"/>
      <c r="DE37" s="322"/>
      <c r="DF37" s="322"/>
      <c r="DG37" s="322"/>
      <c r="DH37" s="322"/>
      <c r="DI37" s="322"/>
      <c r="DJ37" s="322"/>
      <c r="DK37" s="322"/>
      <c r="DL37" s="322"/>
      <c r="DM37" s="322"/>
      <c r="DN37" s="322"/>
      <c r="DO37" s="322"/>
      <c r="DP37" s="322"/>
      <c r="DQ37" s="322"/>
      <c r="DR37" s="322"/>
      <c r="DS37" s="509"/>
      <c r="DZ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459</v>
      </c>
      <c r="V38" s="2250"/>
      <c r="W38" s="1372"/>
      <c r="X38" s="2264" t="str">
        <f>IF(TITLE_DATE_PR_CHANGE="",IF(TITLE_DATE_PR="","",TITLE_DATE_PR),TITLE_DATE_PR_CHANGE)</f>
        <v>46009.59274305555</v>
      </c>
      <c r="Y38" s="2264"/>
      <c r="Z38" s="2264"/>
      <c r="AA38" s="2264"/>
      <c r="AB38" s="2264"/>
      <c r="AC38" s="2264"/>
      <c r="AD38" s="2264"/>
      <c r="AE38" s="2264"/>
      <c r="AF38" s="326"/>
      <c r="AG38" s="2264" t="str">
        <f>IF(TITLE_DATE_PR_CHANGE="",IF(TITLE_DATE_PR="","",TITLE_DATE_PR),TITLE_DATE_PR_CHANGE)</f>
        <v>46009.59274305555</v>
      </c>
      <c r="AH38" s="2264"/>
      <c r="AI38" s="2264"/>
      <c r="AJ38" s="2264"/>
      <c r="AK38" s="2264"/>
      <c r="AL38" s="2264"/>
      <c r="AM38" s="2264"/>
      <c r="AN38" s="2264"/>
      <c r="AO38" s="326"/>
      <c r="AP38" s="2264" t="str">
        <f>IF(TITLE_DATE_PR_CHANGE="",IF(TITLE_DATE_PR="","",TITLE_DATE_PR),TITLE_DATE_PR_CHANGE)</f>
        <v>46009.59274305555</v>
      </c>
      <c r="AQ38" s="2264"/>
      <c r="AR38" s="2264"/>
      <c r="AS38" s="2264"/>
      <c r="AT38" s="2264"/>
      <c r="AU38" s="2264"/>
      <c r="AV38" s="2264"/>
      <c r="AW38" s="2264"/>
      <c r="AX38" s="1635"/>
      <c r="AY38" s="2264" t="str">
        <f>IF(TITLE_DATE_PR_CHANGE="",IF(TITLE_DATE_PR="","",TITLE_DATE_PR),TITLE_DATE_PR_CHANGE)</f>
        <v>46009.59274305555</v>
      </c>
      <c r="AZ38" s="2264"/>
      <c r="BA38" s="2264"/>
      <c r="BB38" s="2264"/>
      <c r="BC38" s="2264"/>
      <c r="BD38" s="2264"/>
      <c r="BE38" s="2264"/>
      <c r="BF38" s="2264"/>
      <c r="BG38" s="1635"/>
      <c r="BH38" s="2264" t="str">
        <f>IF(TITLE_DATE_PR_CHANGE="",IF(TITLE_DATE_PR="","",TITLE_DATE_PR),TITLE_DATE_PR_CHANGE)</f>
        <v>46009.59274305555</v>
      </c>
      <c r="BI38" s="2264"/>
      <c r="BJ38" s="2264"/>
      <c r="BK38" s="2264"/>
      <c r="BL38" s="2264"/>
      <c r="BM38" s="2264"/>
      <c r="BN38" s="2264"/>
      <c r="BO38" s="2264"/>
      <c r="BP38" s="1635"/>
      <c r="BQ38" s="2264" t="str">
        <f>IF(TITLE_DATE_PR_CHANGE="",IF(TITLE_DATE_PR="","",TITLE_DATE_PR),TITLE_DATE_PR_CHANGE)</f>
        <v>46009.59274305555</v>
      </c>
      <c r="BR38" s="2264"/>
      <c r="BS38" s="2264"/>
      <c r="BT38" s="2264"/>
      <c r="BU38" s="2264"/>
      <c r="BV38" s="2264"/>
      <c r="BW38" s="2264"/>
      <c r="BX38" s="2264"/>
      <c r="BY38" s="1635"/>
      <c r="BZ38" s="2264" t="str">
        <f>IF(TITLE_DATE_PR_CHANGE="",IF(TITLE_DATE_PR="","",TITLE_DATE_PR),TITLE_DATE_PR_CHANGE)</f>
        <v>46009.59274305555</v>
      </c>
      <c r="CA38" s="2264"/>
      <c r="CB38" s="2264"/>
      <c r="CC38" s="2264"/>
      <c r="CD38" s="2264"/>
      <c r="CE38" s="2264"/>
      <c r="CF38" s="2264"/>
      <c r="CG38" s="2264"/>
      <c r="CH38" s="1635"/>
      <c r="CI38" s="2264" t="str">
        <f>IF(TITLE_DATE_PR_CHANGE="",IF(TITLE_DATE_PR="","",TITLE_DATE_PR),TITLE_DATE_PR_CHANGE)</f>
        <v>46009.59274305555</v>
      </c>
      <c r="CJ38" s="2264"/>
      <c r="CK38" s="2264"/>
      <c r="CL38" s="2264"/>
      <c r="CM38" s="2264"/>
      <c r="CN38" s="2264"/>
      <c r="CO38" s="2264"/>
      <c r="CP38" s="2264"/>
      <c r="CQ38" s="1635"/>
      <c r="CR38" s="2264" t="str">
        <f>IF(TITLE_DATE_PR_CHANGE="",IF(TITLE_DATE_PR="","",TITLE_DATE_PR),TITLE_DATE_PR_CHANGE)</f>
        <v>46009.59274305555</v>
      </c>
      <c r="CS38" s="2264"/>
      <c r="CT38" s="2264"/>
      <c r="CU38" s="2264"/>
      <c r="CV38" s="2264"/>
      <c r="CW38" s="2264"/>
      <c r="CX38" s="2264"/>
      <c r="CY38" s="2264"/>
      <c r="CZ38" s="1635"/>
      <c r="DA38" s="2264" t="str">
        <f>IF(TITLE_DATE_PR_CHANGE="",IF(TITLE_DATE_PR="","",TITLE_DATE_PR),TITLE_DATE_PR_CHANGE)</f>
        <v>46009.59274305555</v>
      </c>
      <c r="DB38" s="2264"/>
      <c r="DC38" s="2264"/>
      <c r="DD38" s="2264"/>
      <c r="DE38" s="2264"/>
      <c r="DF38" s="2264"/>
      <c r="DG38" s="2264"/>
      <c r="DH38" s="2264"/>
      <c r="DI38" s="1635"/>
      <c r="DJ38" s="2264" t="str">
        <f>IF(TITLE_DATE_PR_CHANGE="",IF(TITLE_DATE_PR="","",TITLE_DATE_PR),TITLE_DATE_PR_CHANGE)</f>
        <v>46009.59274305555</v>
      </c>
      <c r="DK38" s="2264"/>
      <c r="DL38" s="2264"/>
      <c r="DM38" s="2264"/>
      <c r="DN38" s="2264"/>
      <c r="DO38" s="2264"/>
      <c r="DP38" s="2264"/>
      <c r="DQ38" s="2264"/>
      <c r="DR38" s="1635"/>
      <c r="DS38" s="326"/>
      <c r="DT38" s="280"/>
      <c r="DU38" s="368"/>
      <c r="DV38" s="368"/>
      <c r="DW38" s="368"/>
      <c r="DX38" s="368"/>
      <c r="DY38" s="368"/>
      <c r="DZ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460</v>
      </c>
      <c r="V39" s="2250"/>
      <c r="W39" s="1372"/>
      <c r="X39" s="2251" t="str">
        <f>IF(TITLE_NUMBER_PR_CHANGE="",IF(TITLE_NUMBER_PR="","",TITLE_NUMBER_PR),TITLE_NUMBER_PR_CHANGE)</f>
        <v>64</v>
      </c>
      <c r="Y39" s="2251"/>
      <c r="Z39" s="2251"/>
      <c r="AA39" s="2251"/>
      <c r="AB39" s="2251"/>
      <c r="AC39" s="2251"/>
      <c r="AD39" s="2251"/>
      <c r="AE39" s="2251"/>
      <c r="AF39" s="326"/>
      <c r="AG39" s="2251" t="str">
        <f>IF(TITLE_NUMBER_PR_CHANGE="",IF(TITLE_NUMBER_PR="","",TITLE_NUMBER_PR),TITLE_NUMBER_PR_CHANGE)</f>
        <v>64</v>
      </c>
      <c r="AH39" s="2251"/>
      <c r="AI39" s="2251"/>
      <c r="AJ39" s="2251"/>
      <c r="AK39" s="2251"/>
      <c r="AL39" s="2251"/>
      <c r="AM39" s="2251"/>
      <c r="AN39" s="2251"/>
      <c r="AO39" s="326"/>
      <c r="AP39" s="2251" t="str">
        <f>IF(TITLE_NUMBER_PR_CHANGE="",IF(TITLE_NUMBER_PR="","",TITLE_NUMBER_PR),TITLE_NUMBER_PR_CHANGE)</f>
        <v>64</v>
      </c>
      <c r="AQ39" s="2251"/>
      <c r="AR39" s="2251"/>
      <c r="AS39" s="2251"/>
      <c r="AT39" s="2251"/>
      <c r="AU39" s="2251"/>
      <c r="AV39" s="2251"/>
      <c r="AW39" s="2251"/>
      <c r="AX39" s="1635"/>
      <c r="AY39" s="2251" t="str">
        <f>IF(TITLE_NUMBER_PR_CHANGE="",IF(TITLE_NUMBER_PR="","",TITLE_NUMBER_PR),TITLE_NUMBER_PR_CHANGE)</f>
        <v>64</v>
      </c>
      <c r="AZ39" s="2251"/>
      <c r="BA39" s="2251"/>
      <c r="BB39" s="2251"/>
      <c r="BC39" s="2251"/>
      <c r="BD39" s="2251"/>
      <c r="BE39" s="2251"/>
      <c r="BF39" s="2251"/>
      <c r="BG39" s="1635"/>
      <c r="BH39" s="2251" t="str">
        <f>IF(TITLE_NUMBER_PR_CHANGE="",IF(TITLE_NUMBER_PR="","",TITLE_NUMBER_PR),TITLE_NUMBER_PR_CHANGE)</f>
        <v>64</v>
      </c>
      <c r="BI39" s="2251"/>
      <c r="BJ39" s="2251"/>
      <c r="BK39" s="2251"/>
      <c r="BL39" s="2251"/>
      <c r="BM39" s="2251"/>
      <c r="BN39" s="2251"/>
      <c r="BO39" s="2251"/>
      <c r="BP39" s="1635"/>
      <c r="BQ39" s="2251" t="str">
        <f>IF(TITLE_NUMBER_PR_CHANGE="",IF(TITLE_NUMBER_PR="","",TITLE_NUMBER_PR),TITLE_NUMBER_PR_CHANGE)</f>
        <v>64</v>
      </c>
      <c r="BR39" s="2251"/>
      <c r="BS39" s="2251"/>
      <c r="BT39" s="2251"/>
      <c r="BU39" s="2251"/>
      <c r="BV39" s="2251"/>
      <c r="BW39" s="2251"/>
      <c r="BX39" s="2251"/>
      <c r="BY39" s="1635"/>
      <c r="BZ39" s="2251" t="str">
        <f>IF(TITLE_NUMBER_PR_CHANGE="",IF(TITLE_NUMBER_PR="","",TITLE_NUMBER_PR),TITLE_NUMBER_PR_CHANGE)</f>
        <v>64</v>
      </c>
      <c r="CA39" s="2251"/>
      <c r="CB39" s="2251"/>
      <c r="CC39" s="2251"/>
      <c r="CD39" s="2251"/>
      <c r="CE39" s="2251"/>
      <c r="CF39" s="2251"/>
      <c r="CG39" s="2251"/>
      <c r="CH39" s="1635"/>
      <c r="CI39" s="2251" t="str">
        <f>IF(TITLE_NUMBER_PR_CHANGE="",IF(TITLE_NUMBER_PR="","",TITLE_NUMBER_PR),TITLE_NUMBER_PR_CHANGE)</f>
        <v>64</v>
      </c>
      <c r="CJ39" s="2251"/>
      <c r="CK39" s="2251"/>
      <c r="CL39" s="2251"/>
      <c r="CM39" s="2251"/>
      <c r="CN39" s="2251"/>
      <c r="CO39" s="2251"/>
      <c r="CP39" s="2251"/>
      <c r="CQ39" s="1635"/>
      <c r="CR39" s="2251" t="str">
        <f>IF(TITLE_NUMBER_PR_CHANGE="",IF(TITLE_NUMBER_PR="","",TITLE_NUMBER_PR),TITLE_NUMBER_PR_CHANGE)</f>
        <v>64</v>
      </c>
      <c r="CS39" s="2251"/>
      <c r="CT39" s="2251"/>
      <c r="CU39" s="2251"/>
      <c r="CV39" s="2251"/>
      <c r="CW39" s="2251"/>
      <c r="CX39" s="2251"/>
      <c r="CY39" s="2251"/>
      <c r="CZ39" s="1635"/>
      <c r="DA39" s="2251" t="str">
        <f>IF(TITLE_NUMBER_PR_CHANGE="",IF(TITLE_NUMBER_PR="","",TITLE_NUMBER_PR),TITLE_NUMBER_PR_CHANGE)</f>
        <v>64</v>
      </c>
      <c r="DB39" s="2251"/>
      <c r="DC39" s="2251"/>
      <c r="DD39" s="2251"/>
      <c r="DE39" s="2251"/>
      <c r="DF39" s="2251"/>
      <c r="DG39" s="2251"/>
      <c r="DH39" s="2251"/>
      <c r="DI39" s="1635"/>
      <c r="DJ39" s="2251" t="str">
        <f>IF(TITLE_NUMBER_PR_CHANGE="",IF(TITLE_NUMBER_PR="","",TITLE_NUMBER_PR),TITLE_NUMBER_PR_CHANGE)</f>
        <v>64</v>
      </c>
      <c r="DK39" s="2251"/>
      <c r="DL39" s="2251"/>
      <c r="DM39" s="2251"/>
      <c r="DN39" s="2251"/>
      <c r="DO39" s="2251"/>
      <c r="DP39" s="2251"/>
      <c r="DQ39" s="2251"/>
      <c r="DR39" s="1635"/>
      <c r="DS39" s="326"/>
      <c r="DT39" s="280"/>
      <c r="DU39" s="368"/>
      <c r="DV39" s="368"/>
      <c r="DW39" s="368"/>
      <c r="DX39" s="368"/>
      <c r="DY39" s="368"/>
      <c r="DZ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461</v>
      </c>
      <c r="AG40" s="326"/>
      <c r="AH40" s="326"/>
      <c r="AI40" s="326"/>
      <c r="AJ40" s="326"/>
      <c r="AK40" s="326"/>
      <c r="AL40" s="326"/>
      <c r="AM40" s="326"/>
      <c r="AN40" s="326"/>
      <c r="AO40" s="278" t="s">
        <v>461</v>
      </c>
      <c r="AP40" s="1635"/>
      <c r="AQ40" s="1635"/>
      <c r="AR40" s="1635"/>
      <c r="AS40" s="1635"/>
      <c r="AT40" s="1635"/>
      <c r="AU40" s="1635"/>
      <c r="AV40" s="1635"/>
      <c r="AW40" s="1635"/>
      <c r="AX40" s="1642" t="s">
        <v>461</v>
      </c>
      <c r="AY40" s="1635"/>
      <c r="AZ40" s="1635"/>
      <c r="BA40" s="1635"/>
      <c r="BB40" s="1635"/>
      <c r="BC40" s="1635"/>
      <c r="BD40" s="1635"/>
      <c r="BE40" s="1635"/>
      <c r="BF40" s="1635"/>
      <c r="BG40" s="1642" t="s">
        <v>461</v>
      </c>
      <c r="BH40" s="1635"/>
      <c r="BI40" s="1635"/>
      <c r="BJ40" s="1635"/>
      <c r="BK40" s="1635"/>
      <c r="BL40" s="1635"/>
      <c r="BM40" s="1635"/>
      <c r="BN40" s="1635"/>
      <c r="BO40" s="1635"/>
      <c r="BP40" s="1642" t="s">
        <v>461</v>
      </c>
      <c r="BQ40" s="1635"/>
      <c r="BR40" s="1635"/>
      <c r="BS40" s="1635"/>
      <c r="BT40" s="1635"/>
      <c r="BU40" s="1635"/>
      <c r="BV40" s="1635"/>
      <c r="BW40" s="1635"/>
      <c r="BX40" s="1635"/>
      <c r="BY40" s="1642" t="s">
        <v>461</v>
      </c>
      <c r="BZ40" s="1635"/>
      <c r="CA40" s="1635"/>
      <c r="CB40" s="1635"/>
      <c r="CC40" s="1635"/>
      <c r="CD40" s="1635"/>
      <c r="CE40" s="1635"/>
      <c r="CF40" s="1635"/>
      <c r="CG40" s="1635"/>
      <c r="CH40" s="1642" t="s">
        <v>461</v>
      </c>
      <c r="CI40" s="1635"/>
      <c r="CJ40" s="1635"/>
      <c r="CK40" s="1635"/>
      <c r="CL40" s="1635"/>
      <c r="CM40" s="1635"/>
      <c r="CN40" s="1635"/>
      <c r="CO40" s="1635"/>
      <c r="CP40" s="1635"/>
      <c r="CQ40" s="1642" t="s">
        <v>461</v>
      </c>
      <c r="CR40" s="1635"/>
      <c r="CS40" s="1635"/>
      <c r="CT40" s="1635"/>
      <c r="CU40" s="1635"/>
      <c r="CV40" s="1635"/>
      <c r="CW40" s="1635"/>
      <c r="CX40" s="1635"/>
      <c r="CY40" s="1635"/>
      <c r="CZ40" s="1642" t="s">
        <v>461</v>
      </c>
      <c r="DA40" s="1635"/>
      <c r="DB40" s="1635"/>
      <c r="DC40" s="1635"/>
      <c r="DD40" s="1635"/>
      <c r="DE40" s="1635"/>
      <c r="DF40" s="1635"/>
      <c r="DG40" s="1635"/>
      <c r="DH40" s="1635"/>
      <c r="DI40" s="1642" t="s">
        <v>461</v>
      </c>
      <c r="DJ40" s="1635"/>
      <c r="DK40" s="1635"/>
      <c r="DL40" s="1635"/>
      <c r="DM40" s="1635"/>
      <c r="DN40" s="1635"/>
      <c r="DO40" s="1635"/>
      <c r="DP40" s="1635"/>
      <c r="DQ40" s="1635"/>
      <c r="DR40" s="1642" t="s">
        <v>461</v>
      </c>
      <c r="DU40" s="368"/>
      <c r="DV40" s="368"/>
      <c r="DW40" s="368"/>
      <c r="DX40" s="368"/>
      <c r="DY40" s="368"/>
      <c r="DZ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P41" s="2252" t="s">
        <v>174</v>
      </c>
      <c r="AQ41" s="2252"/>
      <c r="AR41" s="2252"/>
      <c r="AS41" s="2252"/>
      <c r="AT41" s="2252"/>
      <c r="AU41" s="2252"/>
      <c r="AV41" s="2252"/>
      <c r="AW41" s="2252"/>
      <c r="AX41" s="2252"/>
      <c r="AY41" s="2252" t="s">
        <v>174</v>
      </c>
      <c r="AZ41" s="2252"/>
      <c r="BA41" s="2252"/>
      <c r="BB41" s="2252"/>
      <c r="BC41" s="2252"/>
      <c r="BD41" s="2252"/>
      <c r="BE41" s="2252"/>
      <c r="BF41" s="2252"/>
      <c r="BG41" s="2252"/>
      <c r="BH41" s="2252" t="s">
        <v>174</v>
      </c>
      <c r="BI41" s="2252"/>
      <c r="BJ41" s="2252"/>
      <c r="BK41" s="2252"/>
      <c r="BL41" s="2252"/>
      <c r="BM41" s="2252"/>
      <c r="BN41" s="2252"/>
      <c r="BO41" s="2252"/>
      <c r="BP41" s="2252"/>
      <c r="BQ41" s="2252" t="s">
        <v>174</v>
      </c>
      <c r="BR41" s="2252"/>
      <c r="BS41" s="2252"/>
      <c r="BT41" s="2252"/>
      <c r="BU41" s="2252"/>
      <c r="BV41" s="2252"/>
      <c r="BW41" s="2252"/>
      <c r="BX41" s="2252"/>
      <c r="BY41" s="2252"/>
      <c r="BZ41" s="2252" t="s">
        <v>174</v>
      </c>
      <c r="CA41" s="2252"/>
      <c r="CB41" s="2252"/>
      <c r="CC41" s="2252"/>
      <c r="CD41" s="2252"/>
      <c r="CE41" s="2252"/>
      <c r="CF41" s="2252"/>
      <c r="CG41" s="2252"/>
      <c r="CH41" s="2252"/>
      <c r="CI41" s="2252" t="s">
        <v>174</v>
      </c>
      <c r="CJ41" s="2252"/>
      <c r="CK41" s="2252"/>
      <c r="CL41" s="2252"/>
      <c r="CM41" s="2252"/>
      <c r="CN41" s="2252"/>
      <c r="CO41" s="2252"/>
      <c r="CP41" s="2252"/>
      <c r="CQ41" s="2252"/>
      <c r="CR41" s="2252" t="s">
        <v>174</v>
      </c>
      <c r="CS41" s="2252"/>
      <c r="CT41" s="2252"/>
      <c r="CU41" s="2252"/>
      <c r="CV41" s="2252"/>
      <c r="CW41" s="2252"/>
      <c r="CX41" s="2252"/>
      <c r="CY41" s="2252"/>
      <c r="CZ41" s="2252"/>
      <c r="DA41" s="2252" t="s">
        <v>174</v>
      </c>
      <c r="DB41" s="2252"/>
      <c r="DC41" s="2252"/>
      <c r="DD41" s="2252"/>
      <c r="DE41" s="2252"/>
      <c r="DF41" s="2252"/>
      <c r="DG41" s="2252"/>
      <c r="DH41" s="2252"/>
      <c r="DI41" s="2252"/>
      <c r="DJ41" s="2252" t="s">
        <v>174</v>
      </c>
      <c r="DK41" s="2252"/>
      <c r="DL41" s="2252"/>
      <c r="DM41" s="2252"/>
      <c r="DN41" s="2252"/>
      <c r="DO41" s="2252"/>
      <c r="DP41" s="2252"/>
      <c r="DQ41" s="2252"/>
      <c r="DR41" s="2252"/>
      <c r="DZ41" s="1155">
        <v>14</v>
      </c>
    </row>
    <row customHeight="1" ht="14.699999999999998">
      <c r="R42" s="376"/>
      <c r="S42" s="376"/>
      <c r="T42" s="376"/>
      <c r="U42" s="2127" t="s">
        <v>337</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312" t="s">
        <v>337</v>
      </c>
      <c r="AQ42" s="2312"/>
      <c r="AR42" s="2312"/>
      <c r="AS42" s="2312"/>
      <c r="AT42" s="2312"/>
      <c r="AU42" s="2312"/>
      <c r="AV42" s="2312"/>
      <c r="AW42" s="2312"/>
      <c r="AX42" s="2312"/>
      <c r="AY42" s="2312" t="s">
        <v>337</v>
      </c>
      <c r="AZ42" s="2312"/>
      <c r="BA42" s="2312"/>
      <c r="BB42" s="2312"/>
      <c r="BC42" s="2312"/>
      <c r="BD42" s="2312"/>
      <c r="BE42" s="2312"/>
      <c r="BF42" s="2312"/>
      <c r="BG42" s="2312"/>
      <c r="BH42" s="2312" t="s">
        <v>337</v>
      </c>
      <c r="BI42" s="2312"/>
      <c r="BJ42" s="2312"/>
      <c r="BK42" s="2312"/>
      <c r="BL42" s="2312"/>
      <c r="BM42" s="2312"/>
      <c r="BN42" s="2312"/>
      <c r="BO42" s="2312"/>
      <c r="BP42" s="2312"/>
      <c r="BQ42" s="2312" t="s">
        <v>337</v>
      </c>
      <c r="BR42" s="2312"/>
      <c r="BS42" s="2312"/>
      <c r="BT42" s="2312"/>
      <c r="BU42" s="2312"/>
      <c r="BV42" s="2312"/>
      <c r="BW42" s="2312"/>
      <c r="BX42" s="2312"/>
      <c r="BY42" s="2312"/>
      <c r="BZ42" s="2312" t="s">
        <v>337</v>
      </c>
      <c r="CA42" s="2312"/>
      <c r="CB42" s="2312"/>
      <c r="CC42" s="2312"/>
      <c r="CD42" s="2312"/>
      <c r="CE42" s="2312"/>
      <c r="CF42" s="2312"/>
      <c r="CG42" s="2312"/>
      <c r="CH42" s="2312"/>
      <c r="CI42" s="2312" t="s">
        <v>337</v>
      </c>
      <c r="CJ42" s="2312"/>
      <c r="CK42" s="2312"/>
      <c r="CL42" s="2312"/>
      <c r="CM42" s="2312"/>
      <c r="CN42" s="2312"/>
      <c r="CO42" s="2312"/>
      <c r="CP42" s="2312"/>
      <c r="CQ42" s="2312"/>
      <c r="CR42" s="2312" t="s">
        <v>337</v>
      </c>
      <c r="CS42" s="2312"/>
      <c r="CT42" s="2312"/>
      <c r="CU42" s="2312"/>
      <c r="CV42" s="2312"/>
      <c r="CW42" s="2312"/>
      <c r="CX42" s="2312"/>
      <c r="CY42" s="2312"/>
      <c r="CZ42" s="2312"/>
      <c r="DA42" s="2312" t="s">
        <v>337</v>
      </c>
      <c r="DB42" s="2312"/>
      <c r="DC42" s="2312"/>
      <c r="DD42" s="2312"/>
      <c r="DE42" s="2312"/>
      <c r="DF42" s="2312"/>
      <c r="DG42" s="2312"/>
      <c r="DH42" s="2312"/>
      <c r="DI42" s="2312"/>
      <c r="DJ42" s="2312" t="s">
        <v>337</v>
      </c>
      <c r="DK42" s="2312"/>
      <c r="DL42" s="2312"/>
      <c r="DM42" s="2312"/>
      <c r="DN42" s="2312"/>
      <c r="DO42" s="2312"/>
      <c r="DP42" s="2312"/>
      <c r="DQ42" s="2312"/>
      <c r="DR42" s="2312"/>
      <c r="DS42" s="2127"/>
      <c r="DT42" s="2127"/>
      <c r="DZ42" s="1155"/>
    </row>
    <row customHeight="1" ht="14.699999999999998">
      <c r="R43" s="376"/>
      <c r="S43" s="376"/>
      <c r="T43" s="376"/>
      <c r="U43" s="2273" t="s">
        <v>90</v>
      </c>
      <c r="V43" s="2209" t="s">
        <v>462</v>
      </c>
      <c r="W43" s="301"/>
      <c r="X43" s="2274" t="s">
        <v>463</v>
      </c>
      <c r="Y43" s="2291"/>
      <c r="Z43" s="2291"/>
      <c r="AA43" s="2291"/>
      <c r="AB43" s="2291"/>
      <c r="AC43" s="2275"/>
      <c r="AD43" s="2275"/>
      <c r="AE43" s="2276"/>
      <c r="AF43" s="2277" t="s">
        <v>464</v>
      </c>
      <c r="AG43" s="2274" t="s">
        <v>463</v>
      </c>
      <c r="AH43" s="2291"/>
      <c r="AI43" s="2291"/>
      <c r="AJ43" s="2291"/>
      <c r="AK43" s="2291"/>
      <c r="AL43" s="2275"/>
      <c r="AM43" s="2275"/>
      <c r="AN43" s="2276"/>
      <c r="AO43" s="2277" t="s">
        <v>465</v>
      </c>
      <c r="AP43" s="2399" t="s">
        <v>463</v>
      </c>
      <c r="AQ43" s="2291"/>
      <c r="AR43" s="2291"/>
      <c r="AS43" s="2291"/>
      <c r="AT43" s="2291"/>
      <c r="AU43" s="2400"/>
      <c r="AV43" s="2400"/>
      <c r="AW43" s="2401"/>
      <c r="AX43" s="2277" t="s">
        <v>464</v>
      </c>
      <c r="AY43" s="2399" t="s">
        <v>463</v>
      </c>
      <c r="AZ43" s="2291"/>
      <c r="BA43" s="2291"/>
      <c r="BB43" s="2291"/>
      <c r="BC43" s="2291"/>
      <c r="BD43" s="2400"/>
      <c r="BE43" s="2400"/>
      <c r="BF43" s="2401"/>
      <c r="BG43" s="2277" t="s">
        <v>464</v>
      </c>
      <c r="BH43" s="2399" t="s">
        <v>463</v>
      </c>
      <c r="BI43" s="2291"/>
      <c r="BJ43" s="2291"/>
      <c r="BK43" s="2291"/>
      <c r="BL43" s="2291"/>
      <c r="BM43" s="2400"/>
      <c r="BN43" s="2400"/>
      <c r="BO43" s="2401"/>
      <c r="BP43" s="2277" t="s">
        <v>464</v>
      </c>
      <c r="BQ43" s="2399" t="s">
        <v>463</v>
      </c>
      <c r="BR43" s="2291"/>
      <c r="BS43" s="2291"/>
      <c r="BT43" s="2291"/>
      <c r="BU43" s="2291"/>
      <c r="BV43" s="2400"/>
      <c r="BW43" s="2400"/>
      <c r="BX43" s="2401"/>
      <c r="BY43" s="2277" t="s">
        <v>464</v>
      </c>
      <c r="BZ43" s="2399" t="s">
        <v>463</v>
      </c>
      <c r="CA43" s="2291"/>
      <c r="CB43" s="2291"/>
      <c r="CC43" s="2291"/>
      <c r="CD43" s="2291"/>
      <c r="CE43" s="2400"/>
      <c r="CF43" s="2400"/>
      <c r="CG43" s="2401"/>
      <c r="CH43" s="2277" t="s">
        <v>464</v>
      </c>
      <c r="CI43" s="2399" t="s">
        <v>463</v>
      </c>
      <c r="CJ43" s="2291"/>
      <c r="CK43" s="2291"/>
      <c r="CL43" s="2291"/>
      <c r="CM43" s="2291"/>
      <c r="CN43" s="2400"/>
      <c r="CO43" s="2400"/>
      <c r="CP43" s="2401"/>
      <c r="CQ43" s="2277" t="s">
        <v>464</v>
      </c>
      <c r="CR43" s="2399" t="s">
        <v>463</v>
      </c>
      <c r="CS43" s="2291"/>
      <c r="CT43" s="2291"/>
      <c r="CU43" s="2291"/>
      <c r="CV43" s="2291"/>
      <c r="CW43" s="2400"/>
      <c r="CX43" s="2400"/>
      <c r="CY43" s="2401"/>
      <c r="CZ43" s="2277" t="s">
        <v>464</v>
      </c>
      <c r="DA43" s="2399" t="s">
        <v>463</v>
      </c>
      <c r="DB43" s="2291"/>
      <c r="DC43" s="2291"/>
      <c r="DD43" s="2291"/>
      <c r="DE43" s="2291"/>
      <c r="DF43" s="2400"/>
      <c r="DG43" s="2400"/>
      <c r="DH43" s="2401"/>
      <c r="DI43" s="2277" t="s">
        <v>464</v>
      </c>
      <c r="DJ43" s="2399" t="s">
        <v>463</v>
      </c>
      <c r="DK43" s="2291"/>
      <c r="DL43" s="2291"/>
      <c r="DM43" s="2291"/>
      <c r="DN43" s="2291"/>
      <c r="DO43" s="2400"/>
      <c r="DP43" s="2400"/>
      <c r="DQ43" s="2401"/>
      <c r="DR43" s="2277" t="s">
        <v>464</v>
      </c>
      <c r="DS43" s="2280" t="s">
        <v>466</v>
      </c>
      <c r="DT43" s="2127"/>
      <c r="DZ43" s="1155">
        <v>14</v>
      </c>
    </row>
    <row customHeight="1" ht="35.699999999999996">
      <c r="R44" s="376"/>
      <c r="S44" s="376"/>
      <c r="T44" s="376"/>
      <c r="U44" s="2273"/>
      <c r="V44" s="2209"/>
      <c r="W44" s="1031"/>
      <c r="X44" s="2294" t="s">
        <v>492</v>
      </c>
      <c r="Y44" s="2312" t="s">
        <v>493</v>
      </c>
      <c r="Z44" s="2312"/>
      <c r="AA44" s="2312"/>
      <c r="AB44" s="2312"/>
      <c r="AC44" s="2294" t="s">
        <v>470</v>
      </c>
      <c r="AD44" s="2611"/>
      <c r="AE44" s="2314"/>
      <c r="AF44" s="2278"/>
      <c r="AG44" s="2294" t="s">
        <v>492</v>
      </c>
      <c r="AH44" s="2312" t="s">
        <v>493</v>
      </c>
      <c r="AI44" s="2312"/>
      <c r="AJ44" s="2312"/>
      <c r="AK44" s="2312"/>
      <c r="AL44" s="2294" t="s">
        <v>470</v>
      </c>
      <c r="AM44" s="2611"/>
      <c r="AN44" s="2314"/>
      <c r="AO44" s="2278"/>
      <c r="AP44" s="2294" t="s">
        <v>492</v>
      </c>
      <c r="AQ44" s="2312" t="s">
        <v>493</v>
      </c>
      <c r="AR44" s="2312"/>
      <c r="AS44" s="2312"/>
      <c r="AT44" s="2312"/>
      <c r="AU44" s="2294" t="s">
        <v>470</v>
      </c>
      <c r="AV44" s="2611"/>
      <c r="AW44" s="2314"/>
      <c r="AX44" s="2278"/>
      <c r="AY44" s="2294" t="s">
        <v>492</v>
      </c>
      <c r="AZ44" s="2312" t="s">
        <v>493</v>
      </c>
      <c r="BA44" s="2312"/>
      <c r="BB44" s="2312"/>
      <c r="BC44" s="2312"/>
      <c r="BD44" s="2294" t="s">
        <v>470</v>
      </c>
      <c r="BE44" s="2611"/>
      <c r="BF44" s="2314"/>
      <c r="BG44" s="2278"/>
      <c r="BH44" s="2294" t="s">
        <v>492</v>
      </c>
      <c r="BI44" s="2312" t="s">
        <v>493</v>
      </c>
      <c r="BJ44" s="2312"/>
      <c r="BK44" s="2312"/>
      <c r="BL44" s="2312"/>
      <c r="BM44" s="2294" t="s">
        <v>470</v>
      </c>
      <c r="BN44" s="2611"/>
      <c r="BO44" s="2314"/>
      <c r="BP44" s="2278"/>
      <c r="BQ44" s="2294" t="s">
        <v>492</v>
      </c>
      <c r="BR44" s="2312" t="s">
        <v>493</v>
      </c>
      <c r="BS44" s="2312"/>
      <c r="BT44" s="2312"/>
      <c r="BU44" s="2312"/>
      <c r="BV44" s="2294" t="s">
        <v>470</v>
      </c>
      <c r="BW44" s="2611"/>
      <c r="BX44" s="2314"/>
      <c r="BY44" s="2278"/>
      <c r="BZ44" s="2294" t="s">
        <v>492</v>
      </c>
      <c r="CA44" s="2312" t="s">
        <v>493</v>
      </c>
      <c r="CB44" s="2312"/>
      <c r="CC44" s="2312"/>
      <c r="CD44" s="2312"/>
      <c r="CE44" s="2294" t="s">
        <v>470</v>
      </c>
      <c r="CF44" s="2611"/>
      <c r="CG44" s="2314"/>
      <c r="CH44" s="2278"/>
      <c r="CI44" s="2294" t="s">
        <v>492</v>
      </c>
      <c r="CJ44" s="2312" t="s">
        <v>493</v>
      </c>
      <c r="CK44" s="2312"/>
      <c r="CL44" s="2312"/>
      <c r="CM44" s="2312"/>
      <c r="CN44" s="2294" t="s">
        <v>470</v>
      </c>
      <c r="CO44" s="2611"/>
      <c r="CP44" s="2314"/>
      <c r="CQ44" s="2278"/>
      <c r="CR44" s="2294" t="s">
        <v>492</v>
      </c>
      <c r="CS44" s="2312" t="s">
        <v>493</v>
      </c>
      <c r="CT44" s="2312"/>
      <c r="CU44" s="2312"/>
      <c r="CV44" s="2312"/>
      <c r="CW44" s="2294" t="s">
        <v>470</v>
      </c>
      <c r="CX44" s="2611"/>
      <c r="CY44" s="2314"/>
      <c r="CZ44" s="2278"/>
      <c r="DA44" s="2294" t="s">
        <v>492</v>
      </c>
      <c r="DB44" s="2312" t="s">
        <v>493</v>
      </c>
      <c r="DC44" s="2312"/>
      <c r="DD44" s="2312"/>
      <c r="DE44" s="2312"/>
      <c r="DF44" s="2294" t="s">
        <v>470</v>
      </c>
      <c r="DG44" s="2611"/>
      <c r="DH44" s="2314"/>
      <c r="DI44" s="2278"/>
      <c r="DJ44" s="2294" t="s">
        <v>492</v>
      </c>
      <c r="DK44" s="2312" t="s">
        <v>493</v>
      </c>
      <c r="DL44" s="2312"/>
      <c r="DM44" s="2312"/>
      <c r="DN44" s="2312"/>
      <c r="DO44" s="2294" t="s">
        <v>470</v>
      </c>
      <c r="DP44" s="2611"/>
      <c r="DQ44" s="2314"/>
      <c r="DR44" s="2278"/>
      <c r="DS44" s="2281"/>
      <c r="DT44" s="2127"/>
      <c r="DZ44" s="1155">
        <v>34</v>
      </c>
    </row>
    <row customHeight="1" ht="14.699999999999998">
      <c r="R45" s="376"/>
      <c r="S45" s="376"/>
      <c r="T45" s="376"/>
      <c r="U45" s="2273"/>
      <c r="V45" s="2209"/>
      <c r="W45" s="1031"/>
      <c r="X45" s="2325"/>
      <c r="Y45" s="2317" t="s">
        <v>494</v>
      </c>
      <c r="Z45" s="2270" t="s">
        <v>495</v>
      </c>
      <c r="AA45" s="2320"/>
      <c r="AB45" s="2271"/>
      <c r="AC45" s="2295"/>
      <c r="AD45" s="2612"/>
      <c r="AE45" s="2316"/>
      <c r="AF45" s="2278"/>
      <c r="AG45" s="2325"/>
      <c r="AH45" s="2317" t="s">
        <v>494</v>
      </c>
      <c r="AI45" s="2270" t="s">
        <v>495</v>
      </c>
      <c r="AJ45" s="2320"/>
      <c r="AK45" s="2271"/>
      <c r="AL45" s="2295"/>
      <c r="AM45" s="2612"/>
      <c r="AN45" s="2316"/>
      <c r="AO45" s="2278"/>
      <c r="AP45" s="2325"/>
      <c r="AQ45" s="2317" t="s">
        <v>494</v>
      </c>
      <c r="AR45" s="2270" t="s">
        <v>495</v>
      </c>
      <c r="AS45" s="2320"/>
      <c r="AT45" s="2271"/>
      <c r="AU45" s="2295"/>
      <c r="AV45" s="2612"/>
      <c r="AW45" s="2316"/>
      <c r="AX45" s="2278"/>
      <c r="AY45" s="2325"/>
      <c r="AZ45" s="2317" t="s">
        <v>494</v>
      </c>
      <c r="BA45" s="2270" t="s">
        <v>495</v>
      </c>
      <c r="BB45" s="2320"/>
      <c r="BC45" s="2271"/>
      <c r="BD45" s="2295"/>
      <c r="BE45" s="2612"/>
      <c r="BF45" s="2316"/>
      <c r="BG45" s="2278"/>
      <c r="BH45" s="2325"/>
      <c r="BI45" s="2317" t="s">
        <v>494</v>
      </c>
      <c r="BJ45" s="2270" t="s">
        <v>495</v>
      </c>
      <c r="BK45" s="2320"/>
      <c r="BL45" s="2271"/>
      <c r="BM45" s="2295"/>
      <c r="BN45" s="2612"/>
      <c r="BO45" s="2316"/>
      <c r="BP45" s="2278"/>
      <c r="BQ45" s="2325"/>
      <c r="BR45" s="2317" t="s">
        <v>494</v>
      </c>
      <c r="BS45" s="2270" t="s">
        <v>495</v>
      </c>
      <c r="BT45" s="2320"/>
      <c r="BU45" s="2271"/>
      <c r="BV45" s="2295"/>
      <c r="BW45" s="2612"/>
      <c r="BX45" s="2316"/>
      <c r="BY45" s="2278"/>
      <c r="BZ45" s="2325"/>
      <c r="CA45" s="2317" t="s">
        <v>494</v>
      </c>
      <c r="CB45" s="2270" t="s">
        <v>495</v>
      </c>
      <c r="CC45" s="2320"/>
      <c r="CD45" s="2271"/>
      <c r="CE45" s="2295"/>
      <c r="CF45" s="2612"/>
      <c r="CG45" s="2316"/>
      <c r="CH45" s="2278"/>
      <c r="CI45" s="2325"/>
      <c r="CJ45" s="2317" t="s">
        <v>494</v>
      </c>
      <c r="CK45" s="2270" t="s">
        <v>495</v>
      </c>
      <c r="CL45" s="2320"/>
      <c r="CM45" s="2271"/>
      <c r="CN45" s="2295"/>
      <c r="CO45" s="2612"/>
      <c r="CP45" s="2316"/>
      <c r="CQ45" s="2278"/>
      <c r="CR45" s="2325"/>
      <c r="CS45" s="2317" t="s">
        <v>494</v>
      </c>
      <c r="CT45" s="2270" t="s">
        <v>495</v>
      </c>
      <c r="CU45" s="2320"/>
      <c r="CV45" s="2271"/>
      <c r="CW45" s="2295"/>
      <c r="CX45" s="2612"/>
      <c r="CY45" s="2316"/>
      <c r="CZ45" s="2278"/>
      <c r="DA45" s="2325"/>
      <c r="DB45" s="2317" t="s">
        <v>494</v>
      </c>
      <c r="DC45" s="2270" t="s">
        <v>495</v>
      </c>
      <c r="DD45" s="2320"/>
      <c r="DE45" s="2271"/>
      <c r="DF45" s="2295"/>
      <c r="DG45" s="2612"/>
      <c r="DH45" s="2316"/>
      <c r="DI45" s="2278"/>
      <c r="DJ45" s="2325"/>
      <c r="DK45" s="2317" t="s">
        <v>494</v>
      </c>
      <c r="DL45" s="2270" t="s">
        <v>495</v>
      </c>
      <c r="DM45" s="2320"/>
      <c r="DN45" s="2271"/>
      <c r="DO45" s="2295"/>
      <c r="DP45" s="2612"/>
      <c r="DQ45" s="2316"/>
      <c r="DR45" s="2278"/>
      <c r="DS45" s="2281"/>
      <c r="DT45" s="2127"/>
      <c r="DZ45" s="1155">
        <v>14</v>
      </c>
    </row>
    <row customHeight="1" ht="27.299999999999997">
      <c r="R46" s="376"/>
      <c r="S46" s="376"/>
      <c r="T46" s="376"/>
      <c r="U46" s="2273"/>
      <c r="V46" s="2209"/>
      <c r="W46" s="1031"/>
      <c r="X46" s="2325"/>
      <c r="Y46" s="2318"/>
      <c r="Z46" s="2317" t="s">
        <v>496</v>
      </c>
      <c r="AA46" s="2270" t="s">
        <v>497</v>
      </c>
      <c r="AB46" s="2271"/>
      <c r="AC46" s="2317" t="s">
        <v>480</v>
      </c>
      <c r="AD46" s="2321" t="s">
        <v>481</v>
      </c>
      <c r="AE46" s="2322"/>
      <c r="AF46" s="2278"/>
      <c r="AG46" s="2325"/>
      <c r="AH46" s="2318"/>
      <c r="AI46" s="2317" t="s">
        <v>496</v>
      </c>
      <c r="AJ46" s="2270" t="s">
        <v>497</v>
      </c>
      <c r="AK46" s="2271"/>
      <c r="AL46" s="2317" t="s">
        <v>480</v>
      </c>
      <c r="AM46" s="2321" t="s">
        <v>481</v>
      </c>
      <c r="AN46" s="2322"/>
      <c r="AO46" s="2278"/>
      <c r="AP46" s="2325"/>
      <c r="AQ46" s="2318"/>
      <c r="AR46" s="2317" t="s">
        <v>496</v>
      </c>
      <c r="AS46" s="2270" t="s">
        <v>497</v>
      </c>
      <c r="AT46" s="2271"/>
      <c r="AU46" s="2317" t="s">
        <v>480</v>
      </c>
      <c r="AV46" s="2321" t="s">
        <v>481</v>
      </c>
      <c r="AW46" s="2322"/>
      <c r="AX46" s="2278"/>
      <c r="AY46" s="2325"/>
      <c r="AZ46" s="2318"/>
      <c r="BA46" s="2317" t="s">
        <v>496</v>
      </c>
      <c r="BB46" s="2270" t="s">
        <v>497</v>
      </c>
      <c r="BC46" s="2271"/>
      <c r="BD46" s="2317" t="s">
        <v>480</v>
      </c>
      <c r="BE46" s="2321" t="s">
        <v>481</v>
      </c>
      <c r="BF46" s="2322"/>
      <c r="BG46" s="2278"/>
      <c r="BH46" s="2325"/>
      <c r="BI46" s="2318"/>
      <c r="BJ46" s="2317" t="s">
        <v>496</v>
      </c>
      <c r="BK46" s="2270" t="s">
        <v>497</v>
      </c>
      <c r="BL46" s="2271"/>
      <c r="BM46" s="2317" t="s">
        <v>480</v>
      </c>
      <c r="BN46" s="2321" t="s">
        <v>481</v>
      </c>
      <c r="BO46" s="2322"/>
      <c r="BP46" s="2278"/>
      <c r="BQ46" s="2325"/>
      <c r="BR46" s="2318"/>
      <c r="BS46" s="2317" t="s">
        <v>496</v>
      </c>
      <c r="BT46" s="2270" t="s">
        <v>497</v>
      </c>
      <c r="BU46" s="2271"/>
      <c r="BV46" s="2317" t="s">
        <v>480</v>
      </c>
      <c r="BW46" s="2321" t="s">
        <v>481</v>
      </c>
      <c r="BX46" s="2322"/>
      <c r="BY46" s="2278"/>
      <c r="BZ46" s="2325"/>
      <c r="CA46" s="2318"/>
      <c r="CB46" s="2317" t="s">
        <v>496</v>
      </c>
      <c r="CC46" s="2270" t="s">
        <v>497</v>
      </c>
      <c r="CD46" s="2271"/>
      <c r="CE46" s="2317" t="s">
        <v>480</v>
      </c>
      <c r="CF46" s="2321" t="s">
        <v>481</v>
      </c>
      <c r="CG46" s="2322"/>
      <c r="CH46" s="2278"/>
      <c r="CI46" s="2325"/>
      <c r="CJ46" s="2318"/>
      <c r="CK46" s="2317" t="s">
        <v>496</v>
      </c>
      <c r="CL46" s="2270" t="s">
        <v>497</v>
      </c>
      <c r="CM46" s="2271"/>
      <c r="CN46" s="2317" t="s">
        <v>480</v>
      </c>
      <c r="CO46" s="2321" t="s">
        <v>481</v>
      </c>
      <c r="CP46" s="2322"/>
      <c r="CQ46" s="2278"/>
      <c r="CR46" s="2325"/>
      <c r="CS46" s="2318"/>
      <c r="CT46" s="2317" t="s">
        <v>496</v>
      </c>
      <c r="CU46" s="2270" t="s">
        <v>497</v>
      </c>
      <c r="CV46" s="2271"/>
      <c r="CW46" s="2317" t="s">
        <v>480</v>
      </c>
      <c r="CX46" s="2321" t="s">
        <v>481</v>
      </c>
      <c r="CY46" s="2322"/>
      <c r="CZ46" s="2278"/>
      <c r="DA46" s="2325"/>
      <c r="DB46" s="2318"/>
      <c r="DC46" s="2317" t="s">
        <v>496</v>
      </c>
      <c r="DD46" s="2270" t="s">
        <v>497</v>
      </c>
      <c r="DE46" s="2271"/>
      <c r="DF46" s="2317" t="s">
        <v>480</v>
      </c>
      <c r="DG46" s="2321" t="s">
        <v>481</v>
      </c>
      <c r="DH46" s="2322"/>
      <c r="DI46" s="2278"/>
      <c r="DJ46" s="2325"/>
      <c r="DK46" s="2318"/>
      <c r="DL46" s="2317" t="s">
        <v>496</v>
      </c>
      <c r="DM46" s="2270" t="s">
        <v>497</v>
      </c>
      <c r="DN46" s="2271"/>
      <c r="DO46" s="2317" t="s">
        <v>480</v>
      </c>
      <c r="DP46" s="2321" t="s">
        <v>481</v>
      </c>
      <c r="DQ46" s="2322"/>
      <c r="DR46" s="2278"/>
      <c r="DS46" s="2281"/>
      <c r="DT46" s="2127"/>
      <c r="DZ46" s="1155">
        <v>26</v>
      </c>
    </row>
    <row customHeight="1" ht="65.25">
      <c r="A47" s="1259"/>
      <c r="B47" s="1259" t="s">
        <v>138</v>
      </c>
      <c r="C47" s="1259" t="s">
        <v>139</v>
      </c>
      <c r="D47" s="1259" t="s">
        <v>140</v>
      </c>
      <c r="E47" s="1310" t="s">
        <v>471</v>
      </c>
      <c r="F47" s="1310" t="s">
        <v>472</v>
      </c>
      <c r="G47" s="1310" t="s">
        <v>473</v>
      </c>
      <c r="H47" s="1310" t="s">
        <v>474</v>
      </c>
      <c r="I47" s="1310" t="s">
        <v>475</v>
      </c>
      <c r="J47" s="1310" t="s">
        <v>476</v>
      </c>
      <c r="K47" s="1310" t="s">
        <v>477</v>
      </c>
      <c r="L47" s="1310" t="s">
        <v>498</v>
      </c>
      <c r="M47" s="1310" t="s">
        <v>452</v>
      </c>
      <c r="R47" s="376"/>
      <c r="S47" s="376"/>
      <c r="T47" s="376"/>
      <c r="U47" s="2273"/>
      <c r="V47" s="2209"/>
      <c r="W47" s="302"/>
      <c r="X47" s="2295"/>
      <c r="Y47" s="2319"/>
      <c r="Z47" s="2319"/>
      <c r="AA47" s="1222" t="s">
        <v>499</v>
      </c>
      <c r="AB47" s="1222" t="s">
        <v>500</v>
      </c>
      <c r="AC47" s="2319"/>
      <c r="AD47" s="2323"/>
      <c r="AE47" s="2324"/>
      <c r="AF47" s="2279"/>
      <c r="AG47" s="2295"/>
      <c r="AH47" s="2319"/>
      <c r="AI47" s="2319"/>
      <c r="AJ47" s="1222" t="s">
        <v>499</v>
      </c>
      <c r="AK47" s="1222" t="s">
        <v>500</v>
      </c>
      <c r="AL47" s="2319"/>
      <c r="AM47" s="2323"/>
      <c r="AN47" s="2324"/>
      <c r="AO47" s="2279"/>
      <c r="AP47" s="2295"/>
      <c r="AQ47" s="2319"/>
      <c r="AR47" s="2319"/>
      <c r="AS47" s="2577" t="s">
        <v>499</v>
      </c>
      <c r="AT47" s="2577" t="s">
        <v>500</v>
      </c>
      <c r="AU47" s="2319"/>
      <c r="AV47" s="2323"/>
      <c r="AW47" s="2324"/>
      <c r="AX47" s="2279"/>
      <c r="AY47" s="2295"/>
      <c r="AZ47" s="2319"/>
      <c r="BA47" s="2319"/>
      <c r="BB47" s="2577" t="s">
        <v>499</v>
      </c>
      <c r="BC47" s="2577" t="s">
        <v>500</v>
      </c>
      <c r="BD47" s="2319"/>
      <c r="BE47" s="2323"/>
      <c r="BF47" s="2324"/>
      <c r="BG47" s="2279"/>
      <c r="BH47" s="2295"/>
      <c r="BI47" s="2319"/>
      <c r="BJ47" s="2319"/>
      <c r="BK47" s="2577" t="s">
        <v>499</v>
      </c>
      <c r="BL47" s="2577" t="s">
        <v>500</v>
      </c>
      <c r="BM47" s="2319"/>
      <c r="BN47" s="2323"/>
      <c r="BO47" s="2324"/>
      <c r="BP47" s="2279"/>
      <c r="BQ47" s="2295"/>
      <c r="BR47" s="2319"/>
      <c r="BS47" s="2319"/>
      <c r="BT47" s="2577" t="s">
        <v>499</v>
      </c>
      <c r="BU47" s="2577" t="s">
        <v>500</v>
      </c>
      <c r="BV47" s="2319"/>
      <c r="BW47" s="2323"/>
      <c r="BX47" s="2324"/>
      <c r="BY47" s="2279"/>
      <c r="BZ47" s="2295"/>
      <c r="CA47" s="2319"/>
      <c r="CB47" s="2319"/>
      <c r="CC47" s="2577" t="s">
        <v>499</v>
      </c>
      <c r="CD47" s="2577" t="s">
        <v>500</v>
      </c>
      <c r="CE47" s="2319"/>
      <c r="CF47" s="2323"/>
      <c r="CG47" s="2324"/>
      <c r="CH47" s="2279"/>
      <c r="CI47" s="2295"/>
      <c r="CJ47" s="2319"/>
      <c r="CK47" s="2319"/>
      <c r="CL47" s="2577" t="s">
        <v>499</v>
      </c>
      <c r="CM47" s="2577" t="s">
        <v>500</v>
      </c>
      <c r="CN47" s="2319"/>
      <c r="CO47" s="2323"/>
      <c r="CP47" s="2324"/>
      <c r="CQ47" s="2279"/>
      <c r="CR47" s="2295"/>
      <c r="CS47" s="2319"/>
      <c r="CT47" s="2319"/>
      <c r="CU47" s="2577" t="s">
        <v>499</v>
      </c>
      <c r="CV47" s="2577" t="s">
        <v>500</v>
      </c>
      <c r="CW47" s="2319"/>
      <c r="CX47" s="2323"/>
      <c r="CY47" s="2324"/>
      <c r="CZ47" s="2279"/>
      <c r="DA47" s="2295"/>
      <c r="DB47" s="2319"/>
      <c r="DC47" s="2319"/>
      <c r="DD47" s="2577" t="s">
        <v>499</v>
      </c>
      <c r="DE47" s="2577" t="s">
        <v>500</v>
      </c>
      <c r="DF47" s="2319"/>
      <c r="DG47" s="2323"/>
      <c r="DH47" s="2324"/>
      <c r="DI47" s="2279"/>
      <c r="DJ47" s="2295"/>
      <c r="DK47" s="2319"/>
      <c r="DL47" s="2319"/>
      <c r="DM47" s="2577" t="s">
        <v>499</v>
      </c>
      <c r="DN47" s="2577" t="s">
        <v>500</v>
      </c>
      <c r="DO47" s="2319"/>
      <c r="DP47" s="2323"/>
      <c r="DQ47" s="2324"/>
      <c r="DR47" s="2279"/>
      <c r="DS47" s="2282"/>
      <c r="DT47" s="2127"/>
      <c r="DZ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112</v>
      </c>
      <c r="V48" s="1255" t="s">
        <v>113</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2272">
        <f>OFFSET(AP48,0,-1)+1</f>
        <v>6</v>
      </c>
      <c r="AQ48" s="1341"/>
      <c r="AR48" s="1341"/>
      <c r="AS48" s="1341">
        <f>OFFSET(AS48,0,-1)+1</f>
        <v>1</v>
      </c>
      <c r="AT48" s="1341">
        <f>OFFSET(AT48,0,-1)+1</f>
        <v>2</v>
      </c>
      <c r="AU48" s="2272">
        <f>OFFSET(AU48,0,-1)+1</f>
        <v>3</v>
      </c>
      <c r="AV48" s="2272">
        <f>OFFSET(AV48,0,-1)+1</f>
        <v>4</v>
      </c>
      <c r="AW48" s="2272"/>
      <c r="AX48" s="2272">
        <f>OFFSET(AX48,0,-2)+1</f>
        <v>5</v>
      </c>
      <c r="AY48" s="2272">
        <f>OFFSET(AY48,0,-1)+1</f>
        <v>6</v>
      </c>
      <c r="AZ48" s="1341"/>
      <c r="BA48" s="1341"/>
      <c r="BB48" s="1341">
        <f>OFFSET(BB48,0,-1)+1</f>
        <v>1</v>
      </c>
      <c r="BC48" s="1341">
        <f>OFFSET(BC48,0,-1)+1</f>
        <v>2</v>
      </c>
      <c r="BD48" s="2272">
        <f>OFFSET(BD48,0,-1)+1</f>
        <v>3</v>
      </c>
      <c r="BE48" s="2272">
        <f>OFFSET(BE48,0,-1)+1</f>
        <v>4</v>
      </c>
      <c r="BF48" s="2272"/>
      <c r="BG48" s="2272">
        <f>OFFSET(BG48,0,-2)+1</f>
        <v>5</v>
      </c>
      <c r="BH48" s="2272">
        <f>OFFSET(BH48,0,-1)+1</f>
        <v>6</v>
      </c>
      <c r="BI48" s="1341"/>
      <c r="BJ48" s="1341"/>
      <c r="BK48" s="1341">
        <f>OFFSET(BK48,0,-1)+1</f>
        <v>1</v>
      </c>
      <c r="BL48" s="1341">
        <f>OFFSET(BL48,0,-1)+1</f>
        <v>2</v>
      </c>
      <c r="BM48" s="2272">
        <f>OFFSET(BM48,0,-1)+1</f>
        <v>3</v>
      </c>
      <c r="BN48" s="2272">
        <f>OFFSET(BN48,0,-1)+1</f>
        <v>4</v>
      </c>
      <c r="BO48" s="2272"/>
      <c r="BP48" s="2272">
        <f>OFFSET(BP48,0,-2)+1</f>
        <v>5</v>
      </c>
      <c r="BQ48" s="2272">
        <f>OFFSET(BQ48,0,-1)+1</f>
        <v>6</v>
      </c>
      <c r="BR48" s="1341"/>
      <c r="BS48" s="1341"/>
      <c r="BT48" s="1341">
        <f>OFFSET(BT48,0,-1)+1</f>
        <v>1</v>
      </c>
      <c r="BU48" s="1341">
        <f>OFFSET(BU48,0,-1)+1</f>
        <v>2</v>
      </c>
      <c r="BV48" s="2272">
        <f>OFFSET(BV48,0,-1)+1</f>
        <v>3</v>
      </c>
      <c r="BW48" s="2272">
        <f>OFFSET(BW48,0,-1)+1</f>
        <v>4</v>
      </c>
      <c r="BX48" s="2272"/>
      <c r="BY48" s="2272">
        <f>OFFSET(BY48,0,-2)+1</f>
        <v>5</v>
      </c>
      <c r="BZ48" s="2272">
        <f>OFFSET(BZ48,0,-1)+1</f>
        <v>6</v>
      </c>
      <c r="CA48" s="1341"/>
      <c r="CB48" s="1341"/>
      <c r="CC48" s="1341">
        <f>OFFSET(CC48,0,-1)+1</f>
        <v>1</v>
      </c>
      <c r="CD48" s="1341">
        <f>OFFSET(CD48,0,-1)+1</f>
        <v>2</v>
      </c>
      <c r="CE48" s="2272">
        <f>OFFSET(CE48,0,-1)+1</f>
        <v>3</v>
      </c>
      <c r="CF48" s="2272">
        <f>OFFSET(CF48,0,-1)+1</f>
        <v>4</v>
      </c>
      <c r="CG48" s="2272"/>
      <c r="CH48" s="2272">
        <f>OFFSET(CH48,0,-2)+1</f>
        <v>5</v>
      </c>
      <c r="CI48" s="2272">
        <f>OFFSET(CI48,0,-1)+1</f>
        <v>6</v>
      </c>
      <c r="CJ48" s="1341"/>
      <c r="CK48" s="1341"/>
      <c r="CL48" s="1341">
        <f>OFFSET(CL48,0,-1)+1</f>
        <v>1</v>
      </c>
      <c r="CM48" s="1341">
        <f>OFFSET(CM48,0,-1)+1</f>
        <v>2</v>
      </c>
      <c r="CN48" s="2272">
        <f>OFFSET(CN48,0,-1)+1</f>
        <v>3</v>
      </c>
      <c r="CO48" s="2272">
        <f>OFFSET(CO48,0,-1)+1</f>
        <v>4</v>
      </c>
      <c r="CP48" s="2272"/>
      <c r="CQ48" s="2272">
        <f>OFFSET(CQ48,0,-2)+1</f>
        <v>5</v>
      </c>
      <c r="CR48" s="2272">
        <f>OFFSET(CR48,0,-1)+1</f>
        <v>6</v>
      </c>
      <c r="CS48" s="1341"/>
      <c r="CT48" s="1341"/>
      <c r="CU48" s="1341">
        <f>OFFSET(CU48,0,-1)+1</f>
        <v>1</v>
      </c>
      <c r="CV48" s="1341">
        <f>OFFSET(CV48,0,-1)+1</f>
        <v>2</v>
      </c>
      <c r="CW48" s="2272">
        <f>OFFSET(CW48,0,-1)+1</f>
        <v>3</v>
      </c>
      <c r="CX48" s="2272">
        <f>OFFSET(CX48,0,-1)+1</f>
        <v>4</v>
      </c>
      <c r="CY48" s="2272"/>
      <c r="CZ48" s="2272">
        <f>OFFSET(CZ48,0,-2)+1</f>
        <v>5</v>
      </c>
      <c r="DA48" s="2272">
        <f>OFFSET(DA48,0,-1)+1</f>
        <v>6</v>
      </c>
      <c r="DB48" s="1341"/>
      <c r="DC48" s="1341"/>
      <c r="DD48" s="1341">
        <f>OFFSET(DD48,0,-1)+1</f>
        <v>1</v>
      </c>
      <c r="DE48" s="1341">
        <f>OFFSET(DE48,0,-1)+1</f>
        <v>2</v>
      </c>
      <c r="DF48" s="2272">
        <f>OFFSET(DF48,0,-1)+1</f>
        <v>3</v>
      </c>
      <c r="DG48" s="2272">
        <f>OFFSET(DG48,0,-1)+1</f>
        <v>4</v>
      </c>
      <c r="DH48" s="2272"/>
      <c r="DI48" s="2272">
        <f>OFFSET(DI48,0,-2)+1</f>
        <v>5</v>
      </c>
      <c r="DJ48" s="2272">
        <f>OFFSET(DJ48,0,-1)+1</f>
        <v>6</v>
      </c>
      <c r="DK48" s="1341"/>
      <c r="DL48" s="1341"/>
      <c r="DM48" s="1341">
        <f>OFFSET(DM48,0,-1)+1</f>
        <v>1</v>
      </c>
      <c r="DN48" s="1341">
        <f>OFFSET(DN48,0,-1)+1</f>
        <v>2</v>
      </c>
      <c r="DO48" s="2272">
        <f>OFFSET(DO48,0,-1)+1</f>
        <v>3</v>
      </c>
      <c r="DP48" s="2272">
        <f>OFFSET(DP48,0,-1)+1</f>
        <v>4</v>
      </c>
      <c r="DQ48" s="2272"/>
      <c r="DR48" s="2272">
        <f>OFFSET(DR48,0,-2)+1</f>
        <v>5</v>
      </c>
      <c r="DS48" s="1245">
        <f>OFFSET(DS48,0,-1)</f>
        <v>5</v>
      </c>
      <c r="DT48" s="1335">
        <f>OFFSET(DT48,0,-1)+1</f>
        <v>6</v>
      </c>
      <c r="DU48" s="511"/>
      <c r="DV48" s="511"/>
      <c r="DW48" s="511"/>
      <c r="DX48" s="511"/>
      <c r="DY48" s="511"/>
      <c r="DZ48" s="496">
        <v>0</v>
      </c>
    </row>
    <row customHeight="1" ht="22.049999999999997">
      <c r="A49" s="1267" t="s">
        <v>208</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1</v>
      </c>
      <c r="V49" s="298" t="s">
        <v>126</v>
      </c>
      <c r="W49" s="300"/>
      <c r="X49" s="2242"/>
      <c r="Y49" s="2243"/>
      <c r="Z49" s="2243"/>
      <c r="AA49" s="2243"/>
      <c r="AB49" s="2243"/>
      <c r="AC49" s="2243"/>
      <c r="AD49" s="2243"/>
      <c r="AE49" s="2243"/>
      <c r="AF49" s="2244"/>
      <c r="AG49" s="2242" t="str">
        <f>INDEX(PT_DIFFERENTIATION_NTAR,MATCH(A49,PT_DIFFERENTIATION_NTAR_ID,0))</f>
        <v>Тарифы на горячую в открытых системах теплоснабжения (горячего водоснабжения), поставляемую потребителям</v>
      </c>
      <c r="AH49" s="2243"/>
      <c r="AI49" s="2243"/>
      <c r="AJ49" s="2243"/>
      <c r="AK49" s="2243"/>
      <c r="AL49" s="2243"/>
      <c r="AM49" s="2243"/>
      <c r="AN49" s="2243"/>
      <c r="AO49" s="2243"/>
      <c r="AP49" s="2242"/>
      <c r="AQ49" s="2243"/>
      <c r="AR49" s="2243"/>
      <c r="AS49" s="2243"/>
      <c r="AT49" s="2243"/>
      <c r="AU49" s="2243"/>
      <c r="AV49" s="2243"/>
      <c r="AW49" s="2243"/>
      <c r="AX49" s="2244"/>
      <c r="AY49" s="2242"/>
      <c r="AZ49" s="2243"/>
      <c r="BA49" s="2243"/>
      <c r="BB49" s="2243"/>
      <c r="BC49" s="2243"/>
      <c r="BD49" s="2243"/>
      <c r="BE49" s="2243"/>
      <c r="BF49" s="2243"/>
      <c r="BG49" s="2244"/>
      <c r="BH49" s="2242"/>
      <c r="BI49" s="2243"/>
      <c r="BJ49" s="2243"/>
      <c r="BK49" s="2243"/>
      <c r="BL49" s="2243"/>
      <c r="BM49" s="2243"/>
      <c r="BN49" s="2243"/>
      <c r="BO49" s="2243"/>
      <c r="BP49" s="2244"/>
      <c r="BQ49" s="2242"/>
      <c r="BR49" s="2243"/>
      <c r="BS49" s="2243"/>
      <c r="BT49" s="2243"/>
      <c r="BU49" s="2243"/>
      <c r="BV49" s="2243"/>
      <c r="BW49" s="2243"/>
      <c r="BX49" s="2243"/>
      <c r="BY49" s="2244"/>
      <c r="BZ49" s="2242"/>
      <c r="CA49" s="2243"/>
      <c r="CB49" s="2243"/>
      <c r="CC49" s="2243"/>
      <c r="CD49" s="2243"/>
      <c r="CE49" s="2243"/>
      <c r="CF49" s="2243"/>
      <c r="CG49" s="2243"/>
      <c r="CH49" s="2244"/>
      <c r="CI49" s="2242"/>
      <c r="CJ49" s="2243"/>
      <c r="CK49" s="2243"/>
      <c r="CL49" s="2243"/>
      <c r="CM49" s="2243"/>
      <c r="CN49" s="2243"/>
      <c r="CO49" s="2243"/>
      <c r="CP49" s="2243"/>
      <c r="CQ49" s="2244"/>
      <c r="CR49" s="2242"/>
      <c r="CS49" s="2243"/>
      <c r="CT49" s="2243"/>
      <c r="CU49" s="2243"/>
      <c r="CV49" s="2243"/>
      <c r="CW49" s="2243"/>
      <c r="CX49" s="2243"/>
      <c r="CY49" s="2243"/>
      <c r="CZ49" s="2244"/>
      <c r="DA49" s="2242"/>
      <c r="DB49" s="2243"/>
      <c r="DC49" s="2243"/>
      <c r="DD49" s="2243"/>
      <c r="DE49" s="2243"/>
      <c r="DF49" s="2243"/>
      <c r="DG49" s="2243"/>
      <c r="DH49" s="2243"/>
      <c r="DI49" s="2244"/>
      <c r="DJ49" s="2242"/>
      <c r="DK49" s="2243"/>
      <c r="DL49" s="2243"/>
      <c r="DM49" s="2243"/>
      <c r="DN49" s="2243"/>
      <c r="DO49" s="2243"/>
      <c r="DP49" s="2243"/>
      <c r="DQ49" s="2243"/>
      <c r="DR49" s="2244"/>
      <c r="DS49" s="2244"/>
      <c r="DT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DV49" s="500"/>
      <c r="DW49" s="500" t="str">
        <f>IF(V49="","",V49)</f>
        <v>Наименование тарифа</v>
      </c>
      <c r="DX49" s="500"/>
      <c r="DY49" s="500"/>
      <c r="DZ49" s="1155">
        <v>21</v>
      </c>
    </row>
    <row customHeight="1" ht="22.049999999999997">
      <c r="A50" s="1267" t="s">
        <v>208</v>
      </c>
      <c r="B50" s="1267" t="s">
        <v>209</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1.1</v>
      </c>
      <c r="V50" s="308" t="s">
        <v>434</v>
      </c>
      <c r="W50" s="300"/>
      <c r="X50" s="2242"/>
      <c r="Y50" s="2243"/>
      <c r="Z50" s="2243"/>
      <c r="AA50" s="2243"/>
      <c r="AB50" s="2243"/>
      <c r="AC50" s="2243"/>
      <c r="AD50" s="2243"/>
      <c r="AE50" s="2243"/>
      <c r="AF50" s="2244"/>
      <c r="AG50" s="2242" t="str">
        <f>INDEX(PT_DIFFERENTIATION_TER,MATCH(B50,PT_DIFFERENTIATION_TER_ID,0))</f>
        <v>Территория 1</v>
      </c>
      <c r="AH50" s="2243"/>
      <c r="AI50" s="2243"/>
      <c r="AJ50" s="2243"/>
      <c r="AK50" s="2243"/>
      <c r="AL50" s="2243"/>
      <c r="AM50" s="2243"/>
      <c r="AN50" s="2243"/>
      <c r="AO50" s="2243"/>
      <c r="AP50" s="2242"/>
      <c r="AQ50" s="2243"/>
      <c r="AR50" s="2243"/>
      <c r="AS50" s="2243"/>
      <c r="AT50" s="2243"/>
      <c r="AU50" s="2243"/>
      <c r="AV50" s="2243"/>
      <c r="AW50" s="2243"/>
      <c r="AX50" s="2244"/>
      <c r="AY50" s="2242"/>
      <c r="AZ50" s="2243"/>
      <c r="BA50" s="2243"/>
      <c r="BB50" s="2243"/>
      <c r="BC50" s="2243"/>
      <c r="BD50" s="2243"/>
      <c r="BE50" s="2243"/>
      <c r="BF50" s="2243"/>
      <c r="BG50" s="2244"/>
      <c r="BH50" s="2242"/>
      <c r="BI50" s="2243"/>
      <c r="BJ50" s="2243"/>
      <c r="BK50" s="2243"/>
      <c r="BL50" s="2243"/>
      <c r="BM50" s="2243"/>
      <c r="BN50" s="2243"/>
      <c r="BO50" s="2243"/>
      <c r="BP50" s="2244"/>
      <c r="BQ50" s="2242"/>
      <c r="BR50" s="2243"/>
      <c r="BS50" s="2243"/>
      <c r="BT50" s="2243"/>
      <c r="BU50" s="2243"/>
      <c r="BV50" s="2243"/>
      <c r="BW50" s="2243"/>
      <c r="BX50" s="2243"/>
      <c r="BY50" s="2244"/>
      <c r="BZ50" s="2242"/>
      <c r="CA50" s="2243"/>
      <c r="CB50" s="2243"/>
      <c r="CC50" s="2243"/>
      <c r="CD50" s="2243"/>
      <c r="CE50" s="2243"/>
      <c r="CF50" s="2243"/>
      <c r="CG50" s="2243"/>
      <c r="CH50" s="2244"/>
      <c r="CI50" s="2242"/>
      <c r="CJ50" s="2243"/>
      <c r="CK50" s="2243"/>
      <c r="CL50" s="2243"/>
      <c r="CM50" s="2243"/>
      <c r="CN50" s="2243"/>
      <c r="CO50" s="2243"/>
      <c r="CP50" s="2243"/>
      <c r="CQ50" s="2244"/>
      <c r="CR50" s="2242"/>
      <c r="CS50" s="2243"/>
      <c r="CT50" s="2243"/>
      <c r="CU50" s="2243"/>
      <c r="CV50" s="2243"/>
      <c r="CW50" s="2243"/>
      <c r="CX50" s="2243"/>
      <c r="CY50" s="2243"/>
      <c r="CZ50" s="2244"/>
      <c r="DA50" s="2242"/>
      <c r="DB50" s="2243"/>
      <c r="DC50" s="2243"/>
      <c r="DD50" s="2243"/>
      <c r="DE50" s="2243"/>
      <c r="DF50" s="2243"/>
      <c r="DG50" s="2243"/>
      <c r="DH50" s="2243"/>
      <c r="DI50" s="2244"/>
      <c r="DJ50" s="2242"/>
      <c r="DK50" s="2243"/>
      <c r="DL50" s="2243"/>
      <c r="DM50" s="2243"/>
      <c r="DN50" s="2243"/>
      <c r="DO50" s="2243"/>
      <c r="DP50" s="2243"/>
      <c r="DQ50" s="2243"/>
      <c r="DR50" s="2244"/>
      <c r="DS50" s="2244"/>
      <c r="DT50" s="1258" t="s">
        <v>435</v>
      </c>
      <c r="DV50" s="500"/>
      <c r="DW50" s="500" t="str">
        <f>IF(V50="","",V50)</f>
        <v>Территория действия тарифа</v>
      </c>
      <c r="DX50" s="500"/>
      <c r="DY50" s="500"/>
      <c r="DZ50" s="1155">
        <v>21</v>
      </c>
    </row>
    <row customHeight="1" ht="24">
      <c r="A51" s="1267" t="s">
        <v>208</v>
      </c>
      <c r="B51" s="1267" t="s">
        <v>209</v>
      </c>
      <c r="C51" s="1267" t="s">
        <v>210</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1.1.1</v>
      </c>
      <c r="V51" s="309" t="s">
        <v>436</v>
      </c>
      <c r="W51" s="300"/>
      <c r="X51" s="2242"/>
      <c r="Y51" s="2243"/>
      <c r="Z51" s="2243"/>
      <c r="AA51" s="2243"/>
      <c r="AB51" s="2243"/>
      <c r="AC51" s="2243"/>
      <c r="AD51" s="2243"/>
      <c r="AE51" s="2243"/>
      <c r="AF51" s="2244"/>
      <c r="AG51" s="2242" t="str">
        <f>INDEX(PT_DIFFERENTIATION_CS,MATCH(C51,PT_DIFFERENTIATION_CS_ID,0))</f>
        <v>без дифференциации</v>
      </c>
      <c r="AH51" s="2243"/>
      <c r="AI51" s="2243"/>
      <c r="AJ51" s="2243"/>
      <c r="AK51" s="2243"/>
      <c r="AL51" s="2243"/>
      <c r="AM51" s="2243"/>
      <c r="AN51" s="2243"/>
      <c r="AO51" s="2243"/>
      <c r="AP51" s="2242"/>
      <c r="AQ51" s="2243"/>
      <c r="AR51" s="2243"/>
      <c r="AS51" s="2243"/>
      <c r="AT51" s="2243"/>
      <c r="AU51" s="2243"/>
      <c r="AV51" s="2243"/>
      <c r="AW51" s="2243"/>
      <c r="AX51" s="2244"/>
      <c r="AY51" s="2242"/>
      <c r="AZ51" s="2243"/>
      <c r="BA51" s="2243"/>
      <c r="BB51" s="2243"/>
      <c r="BC51" s="2243"/>
      <c r="BD51" s="2243"/>
      <c r="BE51" s="2243"/>
      <c r="BF51" s="2243"/>
      <c r="BG51" s="2244"/>
      <c r="BH51" s="2242"/>
      <c r="BI51" s="2243"/>
      <c r="BJ51" s="2243"/>
      <c r="BK51" s="2243"/>
      <c r="BL51" s="2243"/>
      <c r="BM51" s="2243"/>
      <c r="BN51" s="2243"/>
      <c r="BO51" s="2243"/>
      <c r="BP51" s="2244"/>
      <c r="BQ51" s="2242"/>
      <c r="BR51" s="2243"/>
      <c r="BS51" s="2243"/>
      <c r="BT51" s="2243"/>
      <c r="BU51" s="2243"/>
      <c r="BV51" s="2243"/>
      <c r="BW51" s="2243"/>
      <c r="BX51" s="2243"/>
      <c r="BY51" s="2244"/>
      <c r="BZ51" s="2242"/>
      <c r="CA51" s="2243"/>
      <c r="CB51" s="2243"/>
      <c r="CC51" s="2243"/>
      <c r="CD51" s="2243"/>
      <c r="CE51" s="2243"/>
      <c r="CF51" s="2243"/>
      <c r="CG51" s="2243"/>
      <c r="CH51" s="2244"/>
      <c r="CI51" s="2242"/>
      <c r="CJ51" s="2243"/>
      <c r="CK51" s="2243"/>
      <c r="CL51" s="2243"/>
      <c r="CM51" s="2243"/>
      <c r="CN51" s="2243"/>
      <c r="CO51" s="2243"/>
      <c r="CP51" s="2243"/>
      <c r="CQ51" s="2244"/>
      <c r="CR51" s="2242"/>
      <c r="CS51" s="2243"/>
      <c r="CT51" s="2243"/>
      <c r="CU51" s="2243"/>
      <c r="CV51" s="2243"/>
      <c r="CW51" s="2243"/>
      <c r="CX51" s="2243"/>
      <c r="CY51" s="2243"/>
      <c r="CZ51" s="2244"/>
      <c r="DA51" s="2242"/>
      <c r="DB51" s="2243"/>
      <c r="DC51" s="2243"/>
      <c r="DD51" s="2243"/>
      <c r="DE51" s="2243"/>
      <c r="DF51" s="2243"/>
      <c r="DG51" s="2243"/>
      <c r="DH51" s="2243"/>
      <c r="DI51" s="2244"/>
      <c r="DJ51" s="2242"/>
      <c r="DK51" s="2243"/>
      <c r="DL51" s="2243"/>
      <c r="DM51" s="2243"/>
      <c r="DN51" s="2243"/>
      <c r="DO51" s="2243"/>
      <c r="DP51" s="2243"/>
      <c r="DQ51" s="2243"/>
      <c r="DR51" s="2244"/>
      <c r="DS51" s="2244"/>
      <c r="DT51" s="1258" t="s">
        <v>437</v>
      </c>
      <c r="DV51" s="500"/>
      <c r="DW51" s="500" t="str">
        <f>IF(V51="","",V51)</f>
        <v>Наименование системы теплоснабжения </v>
      </c>
      <c r="DX51" s="500"/>
      <c r="DY51" s="500"/>
      <c r="DZ51" s="1155">
        <v>23</v>
      </c>
    </row>
    <row customHeight="1" ht="22.049999999999997">
      <c r="A52" s="1267" t="s">
        <v>208</v>
      </c>
      <c r="B52" s="1267" t="s">
        <v>209</v>
      </c>
      <c r="C52" s="1267" t="s">
        <v>210</v>
      </c>
      <c r="D52" s="1267" t="s">
        <v>211</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1.1.1.1</v>
      </c>
      <c r="V52" s="310" t="s">
        <v>438</v>
      </c>
      <c r="W52" s="300"/>
      <c r="X52" s="2242"/>
      <c r="Y52" s="2243"/>
      <c r="Z52" s="2243"/>
      <c r="AA52" s="2243"/>
      <c r="AB52" s="2243"/>
      <c r="AC52" s="2243"/>
      <c r="AD52" s="2243"/>
      <c r="AE52" s="2243"/>
      <c r="AF52" s="2244"/>
      <c r="AG52" s="2242" t="str">
        <f>INDEX(PT_DIFFERENTIATION_IST_TE,MATCH(D52,PT_DIFFERENTIATION_IST_TE_ID,0))</f>
        <v>без дифференциации</v>
      </c>
      <c r="AH52" s="2243"/>
      <c r="AI52" s="2243"/>
      <c r="AJ52" s="2243"/>
      <c r="AK52" s="2243"/>
      <c r="AL52" s="2243"/>
      <c r="AM52" s="2243"/>
      <c r="AN52" s="2243"/>
      <c r="AO52" s="2243"/>
      <c r="AP52" s="2242"/>
      <c r="AQ52" s="2243"/>
      <c r="AR52" s="2243"/>
      <c r="AS52" s="2243"/>
      <c r="AT52" s="2243"/>
      <c r="AU52" s="2243"/>
      <c r="AV52" s="2243"/>
      <c r="AW52" s="2243"/>
      <c r="AX52" s="2244"/>
      <c r="AY52" s="2242"/>
      <c r="AZ52" s="2243"/>
      <c r="BA52" s="2243"/>
      <c r="BB52" s="2243"/>
      <c r="BC52" s="2243"/>
      <c r="BD52" s="2243"/>
      <c r="BE52" s="2243"/>
      <c r="BF52" s="2243"/>
      <c r="BG52" s="2244"/>
      <c r="BH52" s="2242"/>
      <c r="BI52" s="2243"/>
      <c r="BJ52" s="2243"/>
      <c r="BK52" s="2243"/>
      <c r="BL52" s="2243"/>
      <c r="BM52" s="2243"/>
      <c r="BN52" s="2243"/>
      <c r="BO52" s="2243"/>
      <c r="BP52" s="2244"/>
      <c r="BQ52" s="2242"/>
      <c r="BR52" s="2243"/>
      <c r="BS52" s="2243"/>
      <c r="BT52" s="2243"/>
      <c r="BU52" s="2243"/>
      <c r="BV52" s="2243"/>
      <c r="BW52" s="2243"/>
      <c r="BX52" s="2243"/>
      <c r="BY52" s="2244"/>
      <c r="BZ52" s="2242"/>
      <c r="CA52" s="2243"/>
      <c r="CB52" s="2243"/>
      <c r="CC52" s="2243"/>
      <c r="CD52" s="2243"/>
      <c r="CE52" s="2243"/>
      <c r="CF52" s="2243"/>
      <c r="CG52" s="2243"/>
      <c r="CH52" s="2244"/>
      <c r="CI52" s="2242"/>
      <c r="CJ52" s="2243"/>
      <c r="CK52" s="2243"/>
      <c r="CL52" s="2243"/>
      <c r="CM52" s="2243"/>
      <c r="CN52" s="2243"/>
      <c r="CO52" s="2243"/>
      <c r="CP52" s="2243"/>
      <c r="CQ52" s="2244"/>
      <c r="CR52" s="2242"/>
      <c r="CS52" s="2243"/>
      <c r="CT52" s="2243"/>
      <c r="CU52" s="2243"/>
      <c r="CV52" s="2243"/>
      <c r="CW52" s="2243"/>
      <c r="CX52" s="2243"/>
      <c r="CY52" s="2243"/>
      <c r="CZ52" s="2244"/>
      <c r="DA52" s="2242"/>
      <c r="DB52" s="2243"/>
      <c r="DC52" s="2243"/>
      <c r="DD52" s="2243"/>
      <c r="DE52" s="2243"/>
      <c r="DF52" s="2243"/>
      <c r="DG52" s="2243"/>
      <c r="DH52" s="2243"/>
      <c r="DI52" s="2244"/>
      <c r="DJ52" s="2242"/>
      <c r="DK52" s="2243"/>
      <c r="DL52" s="2243"/>
      <c r="DM52" s="2243"/>
      <c r="DN52" s="2243"/>
      <c r="DO52" s="2243"/>
      <c r="DP52" s="2243"/>
      <c r="DQ52" s="2243"/>
      <c r="DR52" s="2244"/>
      <c r="DS52" s="2244"/>
      <c r="DT52" s="1258" t="s">
        <v>439</v>
      </c>
      <c r="DV52" s="500"/>
      <c r="DW52" s="500" t="str">
        <f>IF(V52="","",V52)</f>
        <v>Источник тепловой энергии  </v>
      </c>
      <c r="DX52" s="500"/>
      <c r="DY52" s="500"/>
      <c r="DZ52" s="1155">
        <v>21</v>
      </c>
    </row>
    <row s="1642" customFormat="1" customHeight="1" ht="0">
      <c r="A53" s="1375" t="s">
        <v>208</v>
      </c>
      <c r="B53" s="1375" t="s">
        <v>209</v>
      </c>
      <c r="C53" s="1375" t="s">
        <v>210</v>
      </c>
      <c r="D53" s="1375" t="s">
        <v>211</v>
      </c>
      <c r="E53" s="2290"/>
      <c r="F53" s="2290"/>
      <c r="G53" s="2290"/>
      <c r="H53" s="2311"/>
      <c r="I53" s="2127" t="str">
        <f>U52&amp;".1"</f>
        <v>1.1.1.1.1</v>
      </c>
      <c r="J53" s="1375"/>
      <c r="K53" s="1375"/>
      <c r="L53" s="1375"/>
      <c r="M53" s="1381" t="s">
        <v>440</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6"/>
      <c r="AQ53" s="2297"/>
      <c r="AR53" s="2297"/>
      <c r="AS53" s="2297"/>
      <c r="AT53" s="2297"/>
      <c r="AU53" s="2297"/>
      <c r="AV53" s="2297"/>
      <c r="AW53" s="2297"/>
      <c r="AX53" s="2298"/>
      <c r="AY53" s="2296"/>
      <c r="AZ53" s="2297"/>
      <c r="BA53" s="2297"/>
      <c r="BB53" s="2297"/>
      <c r="BC53" s="2297"/>
      <c r="BD53" s="2297"/>
      <c r="BE53" s="2297"/>
      <c r="BF53" s="2297"/>
      <c r="BG53" s="2298"/>
      <c r="BH53" s="2296"/>
      <c r="BI53" s="2297"/>
      <c r="BJ53" s="2297"/>
      <c r="BK53" s="2297"/>
      <c r="BL53" s="2297"/>
      <c r="BM53" s="2297"/>
      <c r="BN53" s="2297"/>
      <c r="BO53" s="2297"/>
      <c r="BP53" s="2298"/>
      <c r="BQ53" s="2296"/>
      <c r="BR53" s="2297"/>
      <c r="BS53" s="2297"/>
      <c r="BT53" s="2297"/>
      <c r="BU53" s="2297"/>
      <c r="BV53" s="2297"/>
      <c r="BW53" s="2297"/>
      <c r="BX53" s="2297"/>
      <c r="BY53" s="2298"/>
      <c r="BZ53" s="2296"/>
      <c r="CA53" s="2297"/>
      <c r="CB53" s="2297"/>
      <c r="CC53" s="2297"/>
      <c r="CD53" s="2297"/>
      <c r="CE53" s="2297"/>
      <c r="CF53" s="2297"/>
      <c r="CG53" s="2297"/>
      <c r="CH53" s="2298"/>
      <c r="CI53" s="2296"/>
      <c r="CJ53" s="2297"/>
      <c r="CK53" s="2297"/>
      <c r="CL53" s="2297"/>
      <c r="CM53" s="2297"/>
      <c r="CN53" s="2297"/>
      <c r="CO53" s="2297"/>
      <c r="CP53" s="2297"/>
      <c r="CQ53" s="2298"/>
      <c r="CR53" s="2296"/>
      <c r="CS53" s="2297"/>
      <c r="CT53" s="2297"/>
      <c r="CU53" s="2297"/>
      <c r="CV53" s="2297"/>
      <c r="CW53" s="2297"/>
      <c r="CX53" s="2297"/>
      <c r="CY53" s="2297"/>
      <c r="CZ53" s="2298"/>
      <c r="DA53" s="2296"/>
      <c r="DB53" s="2297"/>
      <c r="DC53" s="2297"/>
      <c r="DD53" s="2297"/>
      <c r="DE53" s="2297"/>
      <c r="DF53" s="2297"/>
      <c r="DG53" s="2297"/>
      <c r="DH53" s="2297"/>
      <c r="DI53" s="2298"/>
      <c r="DJ53" s="2296"/>
      <c r="DK53" s="2297"/>
      <c r="DL53" s="2297"/>
      <c r="DM53" s="2297"/>
      <c r="DN53" s="2297"/>
      <c r="DO53" s="2297"/>
      <c r="DP53" s="2297"/>
      <c r="DQ53" s="2297"/>
      <c r="DR53" s="2298"/>
      <c r="DS53" s="2298"/>
      <c r="DT53" s="1385"/>
      <c r="DV53" s="500"/>
      <c r="DW53" s="500" t="str">
        <f>IF(V53="","",V53)</f>
        <v/>
      </c>
      <c r="DX53" s="500"/>
      <c r="DY53" s="500"/>
      <c r="DZ53" s="511">
        <v>0</v>
      </c>
    </row>
    <row customHeight="1" ht="22.049999999999997">
      <c r="A54" s="1267" t="s">
        <v>208</v>
      </c>
      <c r="B54" s="1267" t="s">
        <v>209</v>
      </c>
      <c r="C54" s="1267" t="s">
        <v>210</v>
      </c>
      <c r="D54" s="1267" t="s">
        <v>211</v>
      </c>
      <c r="E54" s="2290"/>
      <c r="F54" s="2290"/>
      <c r="G54" s="2290"/>
      <c r="H54" s="2311"/>
      <c r="I54" s="2101"/>
      <c r="J54" s="2127" t="str">
        <f>I53&amp;".1"</f>
        <v>1.1.1.1.1.1</v>
      </c>
      <c r="K54" s="1267"/>
      <c r="L54" s="1267"/>
      <c r="M54" s="1310" t="s">
        <v>443</v>
      </c>
      <c r="Q54" s="2257"/>
      <c r="R54" s="2257">
        <v>1</v>
      </c>
      <c r="S54" s="518"/>
      <c r="T54" s="357"/>
      <c r="U54" s="1336" t="str">
        <f>$J54</f>
        <v>1.1.1.1.1.1</v>
      </c>
      <c r="V54" s="286" t="s">
        <v>444</v>
      </c>
      <c r="W54" s="300"/>
      <c r="X54" s="2245"/>
      <c r="Y54" s="2246"/>
      <c r="Z54" s="2246"/>
      <c r="AA54" s="2246"/>
      <c r="AB54" s="2246"/>
      <c r="AC54" s="2235"/>
      <c r="AD54" s="2235"/>
      <c r="AE54" s="2235"/>
      <c r="AF54" s="2308"/>
      <c r="AG54" s="2245" t="s">
        <v>484</v>
      </c>
      <c r="AH54" s="2246"/>
      <c r="AI54" s="2246"/>
      <c r="AJ54" s="2246"/>
      <c r="AK54" s="2246"/>
      <c r="AL54" s="2246"/>
      <c r="AM54" s="2246"/>
      <c r="AN54" s="2246"/>
      <c r="AO54" s="2246"/>
      <c r="AP54" s="2245"/>
      <c r="AQ54" s="2246"/>
      <c r="AR54" s="2246"/>
      <c r="AS54" s="2246"/>
      <c r="AT54" s="2246"/>
      <c r="AU54" s="2235"/>
      <c r="AV54" s="2235"/>
      <c r="AW54" s="2235"/>
      <c r="AX54" s="2308"/>
      <c r="AY54" s="2245"/>
      <c r="AZ54" s="2246"/>
      <c r="BA54" s="2246"/>
      <c r="BB54" s="2246"/>
      <c r="BC54" s="2246"/>
      <c r="BD54" s="2235"/>
      <c r="BE54" s="2235"/>
      <c r="BF54" s="2235"/>
      <c r="BG54" s="2308"/>
      <c r="BH54" s="2245"/>
      <c r="BI54" s="2246"/>
      <c r="BJ54" s="2246"/>
      <c r="BK54" s="2246"/>
      <c r="BL54" s="2246"/>
      <c r="BM54" s="2235"/>
      <c r="BN54" s="2235"/>
      <c r="BO54" s="2235"/>
      <c r="BP54" s="2308"/>
      <c r="BQ54" s="2245"/>
      <c r="BR54" s="2246"/>
      <c r="BS54" s="2246"/>
      <c r="BT54" s="2246"/>
      <c r="BU54" s="2246"/>
      <c r="BV54" s="2235"/>
      <c r="BW54" s="2235"/>
      <c r="BX54" s="2235"/>
      <c r="BY54" s="2308"/>
      <c r="BZ54" s="2245"/>
      <c r="CA54" s="2246"/>
      <c r="CB54" s="2246"/>
      <c r="CC54" s="2246"/>
      <c r="CD54" s="2246"/>
      <c r="CE54" s="2235"/>
      <c r="CF54" s="2235"/>
      <c r="CG54" s="2235"/>
      <c r="CH54" s="2308"/>
      <c r="CI54" s="2245"/>
      <c r="CJ54" s="2246"/>
      <c r="CK54" s="2246"/>
      <c r="CL54" s="2246"/>
      <c r="CM54" s="2246"/>
      <c r="CN54" s="2235"/>
      <c r="CO54" s="2235"/>
      <c r="CP54" s="2235"/>
      <c r="CQ54" s="2308"/>
      <c r="CR54" s="2245"/>
      <c r="CS54" s="2246"/>
      <c r="CT54" s="2246"/>
      <c r="CU54" s="2246"/>
      <c r="CV54" s="2246"/>
      <c r="CW54" s="2235"/>
      <c r="CX54" s="2235"/>
      <c r="CY54" s="2235"/>
      <c r="CZ54" s="2308"/>
      <c r="DA54" s="2245"/>
      <c r="DB54" s="2246"/>
      <c r="DC54" s="2246"/>
      <c r="DD54" s="2246"/>
      <c r="DE54" s="2246"/>
      <c r="DF54" s="2235"/>
      <c r="DG54" s="2235"/>
      <c r="DH54" s="2235"/>
      <c r="DI54" s="2308"/>
      <c r="DJ54" s="2245"/>
      <c r="DK54" s="2246"/>
      <c r="DL54" s="2246"/>
      <c r="DM54" s="2246"/>
      <c r="DN54" s="2246"/>
      <c r="DO54" s="2235"/>
      <c r="DP54" s="2235"/>
      <c r="DQ54" s="2235"/>
      <c r="DR54" s="2308"/>
      <c r="DS54" s="2247"/>
      <c r="DT54" s="1258" t="s">
        <v>445</v>
      </c>
      <c r="DV54" s="500"/>
      <c r="DW54" s="500" t="str">
        <f>IF(V54="","",V54)</f>
        <v>Группа потребителей</v>
      </c>
      <c r="DX54" s="500"/>
      <c r="DY54" s="500"/>
      <c r="DZ54" s="1155">
        <v>21</v>
      </c>
    </row>
    <row customHeight="1" ht="22.049999999999997">
      <c r="A55" s="1267" t="s">
        <v>208</v>
      </c>
      <c r="B55" s="1267" t="s">
        <v>209</v>
      </c>
      <c r="C55" s="1267" t="s">
        <v>210</v>
      </c>
      <c r="D55" s="1267" t="s">
        <v>211</v>
      </c>
      <c r="E55" s="2290"/>
      <c r="F55" s="2290"/>
      <c r="G55" s="2290"/>
      <c r="H55" s="2311"/>
      <c r="I55" s="2101"/>
      <c r="J55" s="2101"/>
      <c r="K55" s="2127" t="str">
        <f>J54&amp;".1"</f>
        <v>1.1.1.1.1.1.1</v>
      </c>
      <c r="L55" s="139"/>
      <c r="M55" s="1310" t="s">
        <v>446</v>
      </c>
      <c r="Q55" s="2257"/>
      <c r="R55" s="2257"/>
      <c r="S55" s="518">
        <v>1</v>
      </c>
      <c r="T55" s="357"/>
      <c r="U55" s="1336" t="str">
        <f>$K55</f>
        <v>1.1.1.1.1.1.1</v>
      </c>
      <c r="V55" s="1347" t="s">
        <v>501</v>
      </c>
      <c r="W55" s="300"/>
      <c r="X55" s="751"/>
      <c r="Y55" s="751"/>
      <c r="Z55" s="751"/>
      <c r="AA55" s="751"/>
      <c r="AB55" s="1405"/>
      <c r="AC55" s="2265"/>
      <c r="AD55" s="2107" t="s">
        <v>63</v>
      </c>
      <c r="AE55" s="2265"/>
      <c r="AF55" s="2107" t="s">
        <v>63</v>
      </c>
      <c r="AG55" s="1407"/>
      <c r="AH55" s="751">
        <v>103.59</v>
      </c>
      <c r="AI55" s="751">
        <v>3898.28</v>
      </c>
      <c r="AJ55" s="751"/>
      <c r="AK55" s="1257"/>
      <c r="AL55" s="2602">
        <v>46023</v>
      </c>
      <c r="AM55" s="2107" t="s">
        <v>63</v>
      </c>
      <c r="AN55" s="2602">
        <v>46295</v>
      </c>
      <c r="AO55" s="2107" t="s">
        <v>63</v>
      </c>
      <c r="AP55" s="751"/>
      <c r="AQ55" s="751">
        <v>278.95</v>
      </c>
      <c r="AR55" s="751">
        <v>5015.8</v>
      </c>
      <c r="AS55" s="751"/>
      <c r="AT55" s="1405"/>
      <c r="AU55" s="2602">
        <v>46296</v>
      </c>
      <c r="AV55" s="2107" t="s">
        <v>63</v>
      </c>
      <c r="AW55" s="2602">
        <v>46387</v>
      </c>
      <c r="AX55" s="2107" t="s">
        <v>63</v>
      </c>
      <c r="AY55" s="751"/>
      <c r="AZ55" s="751">
        <v>155.02</v>
      </c>
      <c r="BA55" s="751">
        <v>3992.72</v>
      </c>
      <c r="BB55" s="751"/>
      <c r="BC55" s="1405"/>
      <c r="BD55" s="2602">
        <v>46388</v>
      </c>
      <c r="BE55" s="2107" t="s">
        <v>63</v>
      </c>
      <c r="BF55" s="2602">
        <v>46568</v>
      </c>
      <c r="BG55" s="2107" t="s">
        <v>63</v>
      </c>
      <c r="BH55" s="751"/>
      <c r="BI55" s="751">
        <v>155.02</v>
      </c>
      <c r="BJ55" s="751">
        <v>3992.72</v>
      </c>
      <c r="BK55" s="751"/>
      <c r="BL55" s="1405"/>
      <c r="BM55" s="2602">
        <v>46569</v>
      </c>
      <c r="BN55" s="2107" t="s">
        <v>63</v>
      </c>
      <c r="BO55" s="2602">
        <v>46752</v>
      </c>
      <c r="BP55" s="2107" t="s">
        <v>63</v>
      </c>
      <c r="BQ55" s="751"/>
      <c r="BR55" s="751">
        <v>155.02</v>
      </c>
      <c r="BS55" s="751">
        <v>3992.72</v>
      </c>
      <c r="BT55" s="751"/>
      <c r="BU55" s="1405"/>
      <c r="BV55" s="2602">
        <v>46753</v>
      </c>
      <c r="BW55" s="2107" t="s">
        <v>63</v>
      </c>
      <c r="BX55" s="2602">
        <v>46934</v>
      </c>
      <c r="BY55" s="2107" t="s">
        <v>63</v>
      </c>
      <c r="BZ55" s="751"/>
      <c r="CA55" s="751">
        <v>164.35</v>
      </c>
      <c r="CB55" s="751">
        <v>4260.85</v>
      </c>
      <c r="CC55" s="751"/>
      <c r="CD55" s="1405"/>
      <c r="CE55" s="2602">
        <v>46935</v>
      </c>
      <c r="CF55" s="2107" t="s">
        <v>63</v>
      </c>
      <c r="CG55" s="2602">
        <v>47118</v>
      </c>
      <c r="CH55" s="2107" t="s">
        <v>63</v>
      </c>
      <c r="CI55" s="751"/>
      <c r="CJ55" s="751">
        <v>164.35</v>
      </c>
      <c r="CK55" s="751">
        <v>4260.85</v>
      </c>
      <c r="CL55" s="751"/>
      <c r="CM55" s="1405"/>
      <c r="CN55" s="2602">
        <v>47119</v>
      </c>
      <c r="CO55" s="2107" t="s">
        <v>63</v>
      </c>
      <c r="CP55" s="2602">
        <v>47299</v>
      </c>
      <c r="CQ55" s="2107" t="s">
        <v>63</v>
      </c>
      <c r="CR55" s="751"/>
      <c r="CS55" s="751">
        <v>163.68</v>
      </c>
      <c r="CT55" s="751">
        <v>4099.21</v>
      </c>
      <c r="CU55" s="751"/>
      <c r="CV55" s="1405"/>
      <c r="CW55" s="2602">
        <v>47300</v>
      </c>
      <c r="CX55" s="2107" t="s">
        <v>63</v>
      </c>
      <c r="CY55" s="2602">
        <v>47483</v>
      </c>
      <c r="CZ55" s="2107" t="s">
        <v>63</v>
      </c>
      <c r="DA55" s="751"/>
      <c r="DB55" s="751">
        <v>163.68</v>
      </c>
      <c r="DC55" s="751">
        <v>4099.21</v>
      </c>
      <c r="DD55" s="751"/>
      <c r="DE55" s="1405"/>
      <c r="DF55" s="2602">
        <v>47484</v>
      </c>
      <c r="DG55" s="2107" t="s">
        <v>63</v>
      </c>
      <c r="DH55" s="2602">
        <v>47664</v>
      </c>
      <c r="DI55" s="2107" t="s">
        <v>63</v>
      </c>
      <c r="DJ55" s="751"/>
      <c r="DK55" s="751">
        <v>174.31</v>
      </c>
      <c r="DL55" s="751">
        <v>4612.71</v>
      </c>
      <c r="DM55" s="751"/>
      <c r="DN55" s="1405"/>
      <c r="DO55" s="2602">
        <v>47665</v>
      </c>
      <c r="DP55" s="2107" t="s">
        <v>63</v>
      </c>
      <c r="DQ55" s="2602">
        <v>47848</v>
      </c>
      <c r="DR55" s="2107" t="s">
        <v>63</v>
      </c>
      <c r="DS55" s="1348"/>
      <c r="DT55" s="1307" t="s">
        <v>489</v>
      </c>
      <c r="DU55" s="511">
        <f>STRCHECKDATE(X57:DS57)</f>
      </c>
      <c r="DV55" s="500"/>
      <c r="DW55" s="500" t="str">
        <f>IF(V55="","",V55)</f>
        <v>горячая вода в системе централизованного теплоснабжения на отопление</v>
      </c>
      <c r="DX55" s="500"/>
      <c r="DY55" s="500"/>
      <c r="DZ55" s="1155">
        <v>21</v>
      </c>
    </row>
    <row customHeight="1" ht="11.549999999999999">
      <c r="A56" s="1267" t="s">
        <v>208</v>
      </c>
      <c r="B56" s="1267" t="s">
        <v>209</v>
      </c>
      <c r="C56" s="1267" t="s">
        <v>210</v>
      </c>
      <c r="D56" s="1267" t="s">
        <v>211</v>
      </c>
      <c r="E56" s="2290"/>
      <c r="F56" s="2290"/>
      <c r="G56" s="2290"/>
      <c r="H56" s="2311"/>
      <c r="I56" s="2101"/>
      <c r="J56" s="2101"/>
      <c r="K56" s="2101"/>
      <c r="L56" s="2127" t="str">
        <f>K55&amp;".1"</f>
        <v>1.1.1.1.1.1.1.1</v>
      </c>
      <c r="M56" s="1310"/>
      <c r="Q56" s="2257"/>
      <c r="R56" s="2257"/>
      <c r="S56" s="518">
        <v>1</v>
      </c>
      <c r="T56" s="357"/>
      <c r="U56" s="1336" t="str">
        <f>$L56</f>
        <v>1.1.1.1.1.1.1.1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325"/>
      <c r="AQ56" s="751"/>
      <c r="AR56" s="751"/>
      <c r="AS56" s="751"/>
      <c r="AT56" s="1405"/>
      <c r="AU56" s="2309"/>
      <c r="AV56" s="2107"/>
      <c r="AW56" s="2309"/>
      <c r="AX56" s="2107"/>
      <c r="AY56" s="325"/>
      <c r="AZ56" s="751"/>
      <c r="BA56" s="751"/>
      <c r="BB56" s="751"/>
      <c r="BC56" s="1405"/>
      <c r="BD56" s="2309"/>
      <c r="BE56" s="2107"/>
      <c r="BF56" s="2309"/>
      <c r="BG56" s="2107"/>
      <c r="BH56" s="325"/>
      <c r="BI56" s="751"/>
      <c r="BJ56" s="751"/>
      <c r="BK56" s="751"/>
      <c r="BL56" s="1405"/>
      <c r="BM56" s="2309"/>
      <c r="BN56" s="2107"/>
      <c r="BO56" s="2309"/>
      <c r="BP56" s="2107"/>
      <c r="BQ56" s="325"/>
      <c r="BR56" s="751"/>
      <c r="BS56" s="751"/>
      <c r="BT56" s="751"/>
      <c r="BU56" s="1405"/>
      <c r="BV56" s="2309"/>
      <c r="BW56" s="2107"/>
      <c r="BX56" s="2309"/>
      <c r="BY56" s="2107"/>
      <c r="BZ56" s="325"/>
      <c r="CA56" s="751"/>
      <c r="CB56" s="751"/>
      <c r="CC56" s="751"/>
      <c r="CD56" s="1405"/>
      <c r="CE56" s="2309"/>
      <c r="CF56" s="2107"/>
      <c r="CG56" s="2309"/>
      <c r="CH56" s="2107"/>
      <c r="CI56" s="325"/>
      <c r="CJ56" s="751"/>
      <c r="CK56" s="751"/>
      <c r="CL56" s="751"/>
      <c r="CM56" s="1405"/>
      <c r="CN56" s="2309"/>
      <c r="CO56" s="2107"/>
      <c r="CP56" s="2309"/>
      <c r="CQ56" s="2107"/>
      <c r="CR56" s="325"/>
      <c r="CS56" s="751"/>
      <c r="CT56" s="751"/>
      <c r="CU56" s="751"/>
      <c r="CV56" s="1405"/>
      <c r="CW56" s="2309"/>
      <c r="CX56" s="2107"/>
      <c r="CY56" s="2309"/>
      <c r="CZ56" s="2107"/>
      <c r="DA56" s="325"/>
      <c r="DB56" s="751"/>
      <c r="DC56" s="751"/>
      <c r="DD56" s="751"/>
      <c r="DE56" s="1405"/>
      <c r="DF56" s="2309"/>
      <c r="DG56" s="2107"/>
      <c r="DH56" s="2309"/>
      <c r="DI56" s="2107"/>
      <c r="DJ56" s="325"/>
      <c r="DK56" s="751"/>
      <c r="DL56" s="751"/>
      <c r="DM56" s="751"/>
      <c r="DN56" s="1405"/>
      <c r="DO56" s="2309"/>
      <c r="DP56" s="2107"/>
      <c r="DQ56" s="2309"/>
      <c r="DR56" s="2107"/>
      <c r="DS56" s="1348"/>
      <c r="DT56" s="2253" t="s">
        <v>490</v>
      </c>
      <c r="DU56" s="511">
        <f>STRCHECKDATE(X58:DS58)</f>
      </c>
      <c r="DV56" s="500"/>
      <c r="DW56" s="500" t="str">
        <f>IF(V56="","",V56)</f>
        <v/>
      </c>
      <c r="DX56" s="500"/>
      <c r="DY56" s="500"/>
      <c r="DZ56" s="1155">
        <v>11</v>
      </c>
    </row>
    <row customHeight="1" ht="0">
      <c r="A57" s="1267" t="s">
        <v>208</v>
      </c>
      <c r="B57" s="1267" t="s">
        <v>209</v>
      </c>
      <c r="C57" s="1267" t="s">
        <v>210</v>
      </c>
      <c r="D57" s="1267" t="s">
        <v>211</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46023-46295</v>
      </c>
      <c r="AL57" s="2309"/>
      <c r="AM57" s="2107"/>
      <c r="AN57" s="2309"/>
      <c r="AO57" s="2107"/>
      <c r="AP57" s="325"/>
      <c r="AQ57" s="325"/>
      <c r="AR57" s="325"/>
      <c r="AS57" s="325"/>
      <c r="AT57" s="1406" t="str">
        <f>AU55&amp;"-"&amp;AW55</f>
        <v>46296-46387</v>
      </c>
      <c r="AU57" s="2309"/>
      <c r="AV57" s="2107"/>
      <c r="AW57" s="2309"/>
      <c r="AX57" s="2107"/>
      <c r="AY57" s="325"/>
      <c r="AZ57" s="325"/>
      <c r="BA57" s="325"/>
      <c r="BB57" s="325"/>
      <c r="BC57" s="1406" t="str">
        <f>BD55&amp;"-"&amp;BF55</f>
        <v>46388-46568</v>
      </c>
      <c r="BD57" s="2309"/>
      <c r="BE57" s="2107"/>
      <c r="BF57" s="2309"/>
      <c r="BG57" s="2107"/>
      <c r="BH57" s="325"/>
      <c r="BI57" s="325"/>
      <c r="BJ57" s="325"/>
      <c r="BK57" s="325"/>
      <c r="BL57" s="1406" t="str">
        <f>BM55&amp;"-"&amp;BO55</f>
        <v>46569-46752</v>
      </c>
      <c r="BM57" s="2309"/>
      <c r="BN57" s="2107"/>
      <c r="BO57" s="2309"/>
      <c r="BP57" s="2107"/>
      <c r="BQ57" s="325"/>
      <c r="BR57" s="325"/>
      <c r="BS57" s="325"/>
      <c r="BT57" s="325"/>
      <c r="BU57" s="1406" t="str">
        <f>BV55&amp;"-"&amp;BX55</f>
        <v>46753-46934</v>
      </c>
      <c r="BV57" s="2309"/>
      <c r="BW57" s="2107"/>
      <c r="BX57" s="2309"/>
      <c r="BY57" s="2107"/>
      <c r="BZ57" s="325"/>
      <c r="CA57" s="325"/>
      <c r="CB57" s="325"/>
      <c r="CC57" s="325"/>
      <c r="CD57" s="1406" t="str">
        <f>CE55&amp;"-"&amp;CG55</f>
        <v>46935-47118</v>
      </c>
      <c r="CE57" s="2309"/>
      <c r="CF57" s="2107"/>
      <c r="CG57" s="2309"/>
      <c r="CH57" s="2107"/>
      <c r="CI57" s="325"/>
      <c r="CJ57" s="325"/>
      <c r="CK57" s="325"/>
      <c r="CL57" s="325"/>
      <c r="CM57" s="1406" t="str">
        <f>CN55&amp;"-"&amp;CP55</f>
        <v>47119-47299</v>
      </c>
      <c r="CN57" s="2309"/>
      <c r="CO57" s="2107"/>
      <c r="CP57" s="2309"/>
      <c r="CQ57" s="2107"/>
      <c r="CR57" s="325"/>
      <c r="CS57" s="325"/>
      <c r="CT57" s="325"/>
      <c r="CU57" s="325"/>
      <c r="CV57" s="1406" t="str">
        <f>CW55&amp;"-"&amp;CY55</f>
        <v>47300-47483</v>
      </c>
      <c r="CW57" s="2309"/>
      <c r="CX57" s="2107"/>
      <c r="CY57" s="2309"/>
      <c r="CZ57" s="2107"/>
      <c r="DA57" s="325"/>
      <c r="DB57" s="325"/>
      <c r="DC57" s="325"/>
      <c r="DD57" s="325"/>
      <c r="DE57" s="1406" t="str">
        <f>DF55&amp;"-"&amp;DH55</f>
        <v>47484-47664</v>
      </c>
      <c r="DF57" s="2309"/>
      <c r="DG57" s="2107"/>
      <c r="DH57" s="2309"/>
      <c r="DI57" s="2107"/>
      <c r="DJ57" s="325"/>
      <c r="DK57" s="325"/>
      <c r="DL57" s="325"/>
      <c r="DM57" s="325"/>
      <c r="DN57" s="1406" t="str">
        <f>DO55&amp;"-"&amp;DQ55</f>
        <v>47665-47848</v>
      </c>
      <c r="DO57" s="2309"/>
      <c r="DP57" s="2107"/>
      <c r="DQ57" s="2309"/>
      <c r="DR57" s="2107"/>
      <c r="DS57" s="1349"/>
      <c r="DT57" s="2254"/>
      <c r="DV57" s="500"/>
      <c r="DW57" s="500" t="str">
        <f>IF(V57="","",V57)</f>
        <v/>
      </c>
      <c r="DX57" s="500"/>
      <c r="DY57" s="500"/>
      <c r="DZ57" s="1155">
        <v>0</v>
      </c>
    </row>
    <row customHeight="1" ht="11.549999999999999">
      <c r="A58" s="1267" t="s">
        <v>208</v>
      </c>
      <c r="B58" s="1267" t="s">
        <v>209</v>
      </c>
      <c r="C58" s="1267" t="s">
        <v>210</v>
      </c>
      <c r="D58" s="1267" t="s">
        <v>211</v>
      </c>
      <c r="E58" s="2290"/>
      <c r="F58" s="2290"/>
      <c r="G58" s="2290"/>
      <c r="H58" s="2311"/>
      <c r="I58" s="2101"/>
      <c r="J58" s="2101"/>
      <c r="K58" s="2127"/>
      <c r="L58" s="1267"/>
      <c r="M58" s="1310"/>
      <c r="Q58" s="2257"/>
      <c r="R58" s="2257"/>
      <c r="S58" s="1331"/>
      <c r="T58" s="356"/>
      <c r="U58" s="1278"/>
      <c r="V58" s="288" t="s">
        <v>491</v>
      </c>
      <c r="W58" s="367"/>
      <c r="X58" s="367"/>
      <c r="Y58" s="367"/>
      <c r="Z58" s="367"/>
      <c r="AA58" s="367"/>
      <c r="AB58" s="367"/>
      <c r="AC58" s="2309"/>
      <c r="AD58" s="2107"/>
      <c r="AE58" s="2309"/>
      <c r="AF58" s="2107"/>
      <c r="AG58" s="367"/>
      <c r="AH58" s="367"/>
      <c r="AI58" s="367"/>
      <c r="AJ58" s="367"/>
      <c r="AK58" s="367"/>
      <c r="AL58" s="2309"/>
      <c r="AM58" s="2107"/>
      <c r="AN58" s="2309"/>
      <c r="AO58" s="2107"/>
      <c r="AP58" s="2685"/>
      <c r="AQ58" s="2685"/>
      <c r="AR58" s="2685"/>
      <c r="AS58" s="2685"/>
      <c r="AT58" s="2685"/>
      <c r="AU58" s="2309"/>
      <c r="AV58" s="2107"/>
      <c r="AW58" s="2309"/>
      <c r="AX58" s="2107"/>
      <c r="AY58" s="2685"/>
      <c r="AZ58" s="2685"/>
      <c r="BA58" s="2685"/>
      <c r="BB58" s="2685"/>
      <c r="BC58" s="2685"/>
      <c r="BD58" s="2309"/>
      <c r="BE58" s="2107"/>
      <c r="BF58" s="2309"/>
      <c r="BG58" s="2107"/>
      <c r="BH58" s="2685"/>
      <c r="BI58" s="2685"/>
      <c r="BJ58" s="2685"/>
      <c r="BK58" s="2685"/>
      <c r="BL58" s="2685"/>
      <c r="BM58" s="2309"/>
      <c r="BN58" s="2107"/>
      <c r="BO58" s="2309"/>
      <c r="BP58" s="2107"/>
      <c r="BQ58" s="2685"/>
      <c r="BR58" s="2685"/>
      <c r="BS58" s="2685"/>
      <c r="BT58" s="2685"/>
      <c r="BU58" s="2685"/>
      <c r="BV58" s="2309"/>
      <c r="BW58" s="2107"/>
      <c r="BX58" s="2309"/>
      <c r="BY58" s="2107"/>
      <c r="BZ58" s="2685"/>
      <c r="CA58" s="2685"/>
      <c r="CB58" s="2685"/>
      <c r="CC58" s="2685"/>
      <c r="CD58" s="2685"/>
      <c r="CE58" s="2309"/>
      <c r="CF58" s="2107"/>
      <c r="CG58" s="2309"/>
      <c r="CH58" s="2107"/>
      <c r="CI58" s="2685"/>
      <c r="CJ58" s="2685"/>
      <c r="CK58" s="2685"/>
      <c r="CL58" s="2685"/>
      <c r="CM58" s="2685"/>
      <c r="CN58" s="2309"/>
      <c r="CO58" s="2107"/>
      <c r="CP58" s="2309"/>
      <c r="CQ58" s="2107"/>
      <c r="CR58" s="2685"/>
      <c r="CS58" s="2685"/>
      <c r="CT58" s="2685"/>
      <c r="CU58" s="2685"/>
      <c r="CV58" s="2685"/>
      <c r="CW58" s="2309"/>
      <c r="CX58" s="2107"/>
      <c r="CY58" s="2309"/>
      <c r="CZ58" s="2107"/>
      <c r="DA58" s="2685"/>
      <c r="DB58" s="2685"/>
      <c r="DC58" s="2685"/>
      <c r="DD58" s="2685"/>
      <c r="DE58" s="2685"/>
      <c r="DF58" s="2309"/>
      <c r="DG58" s="2107"/>
      <c r="DH58" s="2309"/>
      <c r="DI58" s="2107"/>
      <c r="DJ58" s="2685"/>
      <c r="DK58" s="2685"/>
      <c r="DL58" s="2685"/>
      <c r="DM58" s="2685"/>
      <c r="DN58" s="2685"/>
      <c r="DO58" s="2309"/>
      <c r="DP58" s="2107"/>
      <c r="DQ58" s="2309"/>
      <c r="DR58" s="2107"/>
      <c r="DS58" s="324"/>
      <c r="DT58" s="2254"/>
      <c r="DV58" s="500"/>
      <c r="DW58" s="500" t="str">
        <f>IF(V58="","",V58)</f>
        <v>Добавить наименование поставщика</v>
      </c>
      <c r="DX58" s="500"/>
      <c r="DY58" s="500"/>
      <c r="DZ58" s="1155">
        <v>11</v>
      </c>
    </row>
    <row customHeight="1" ht="11.549999999999999">
      <c r="A59" s="1267" t="s">
        <v>208</v>
      </c>
      <c r="B59" s="1267" t="s">
        <v>209</v>
      </c>
      <c r="C59" s="1267" t="s">
        <v>210</v>
      </c>
      <c r="D59" s="1267" t="s">
        <v>211</v>
      </c>
      <c r="E59" s="2290"/>
      <c r="F59" s="2290"/>
      <c r="G59" s="2290"/>
      <c r="H59" s="2311"/>
      <c r="I59" s="2101"/>
      <c r="J59" s="2127"/>
      <c r="K59" s="1267"/>
      <c r="L59" s="1267"/>
      <c r="M59" s="1310"/>
      <c r="Q59" s="2257"/>
      <c r="R59" s="2257"/>
      <c r="S59" s="1331"/>
      <c r="T59" s="356"/>
      <c r="U59" s="1278"/>
      <c r="V59" s="287" t="s">
        <v>448</v>
      </c>
      <c r="W59" s="367"/>
      <c r="X59" s="367"/>
      <c r="Y59" s="367"/>
      <c r="Z59" s="367"/>
      <c r="AA59" s="367"/>
      <c r="AB59" s="367"/>
      <c r="AC59" s="1408"/>
      <c r="AD59" s="1408"/>
      <c r="AE59" s="1408"/>
      <c r="AF59" s="1408"/>
      <c r="AG59" s="367"/>
      <c r="AH59" s="367"/>
      <c r="AI59" s="367"/>
      <c r="AJ59" s="367"/>
      <c r="AK59" s="367"/>
      <c r="AL59" s="367"/>
      <c r="AM59" s="367"/>
      <c r="AN59" s="367"/>
      <c r="AO59" s="367"/>
      <c r="AP59" s="2685"/>
      <c r="AQ59" s="2685"/>
      <c r="AR59" s="2685"/>
      <c r="AS59" s="2685"/>
      <c r="AT59" s="2685"/>
      <c r="AU59" s="2686"/>
      <c r="AV59" s="2686"/>
      <c r="AW59" s="2686"/>
      <c r="AX59" s="2686"/>
      <c r="AY59" s="2685"/>
      <c r="AZ59" s="2685"/>
      <c r="BA59" s="2685"/>
      <c r="BB59" s="2685"/>
      <c r="BC59" s="2685"/>
      <c r="BD59" s="2686"/>
      <c r="BE59" s="2686"/>
      <c r="BF59" s="2686"/>
      <c r="BG59" s="2686"/>
      <c r="BH59" s="2685"/>
      <c r="BI59" s="2685"/>
      <c r="BJ59" s="2685"/>
      <c r="BK59" s="2685"/>
      <c r="BL59" s="2685"/>
      <c r="BM59" s="2686"/>
      <c r="BN59" s="2686"/>
      <c r="BO59" s="2686"/>
      <c r="BP59" s="2686"/>
      <c r="BQ59" s="2685"/>
      <c r="BR59" s="2685"/>
      <c r="BS59" s="2685"/>
      <c r="BT59" s="2685"/>
      <c r="BU59" s="2685"/>
      <c r="BV59" s="2686"/>
      <c r="BW59" s="2686"/>
      <c r="BX59" s="2686"/>
      <c r="BY59" s="2686"/>
      <c r="BZ59" s="2685"/>
      <c r="CA59" s="2685"/>
      <c r="CB59" s="2685"/>
      <c r="CC59" s="2685"/>
      <c r="CD59" s="2685"/>
      <c r="CE59" s="2686"/>
      <c r="CF59" s="2686"/>
      <c r="CG59" s="2686"/>
      <c r="CH59" s="2686"/>
      <c r="CI59" s="2685"/>
      <c r="CJ59" s="2685"/>
      <c r="CK59" s="2685"/>
      <c r="CL59" s="2685"/>
      <c r="CM59" s="2685"/>
      <c r="CN59" s="2686"/>
      <c r="CO59" s="2686"/>
      <c r="CP59" s="2686"/>
      <c r="CQ59" s="2686"/>
      <c r="CR59" s="2685"/>
      <c r="CS59" s="2685"/>
      <c r="CT59" s="2685"/>
      <c r="CU59" s="2685"/>
      <c r="CV59" s="2685"/>
      <c r="CW59" s="2686"/>
      <c r="CX59" s="2686"/>
      <c r="CY59" s="2686"/>
      <c r="CZ59" s="2686"/>
      <c r="DA59" s="2685"/>
      <c r="DB59" s="2685"/>
      <c r="DC59" s="2685"/>
      <c r="DD59" s="2685"/>
      <c r="DE59" s="2685"/>
      <c r="DF59" s="2686"/>
      <c r="DG59" s="2686"/>
      <c r="DH59" s="2686"/>
      <c r="DI59" s="2686"/>
      <c r="DJ59" s="2685"/>
      <c r="DK59" s="2685"/>
      <c r="DL59" s="2685"/>
      <c r="DM59" s="2685"/>
      <c r="DN59" s="2685"/>
      <c r="DO59" s="2686"/>
      <c r="DP59" s="2686"/>
      <c r="DQ59" s="2686"/>
      <c r="DR59" s="2686"/>
      <c r="DS59" s="324"/>
      <c r="DT59" s="2255"/>
      <c r="DV59" s="500"/>
      <c r="DW59" s="500" t="str">
        <f>IF(V59="","",V59)</f>
        <v>Добавить вид теплоносителя (параметры теплоносителя)</v>
      </c>
      <c r="DX59" s="500"/>
      <c r="DY59" s="500"/>
      <c r="DZ59" s="1155">
        <v>11</v>
      </c>
    </row>
    <row customHeight="1" ht="11.549999999999999">
      <c r="A60" s="1267" t="s">
        <v>208</v>
      </c>
      <c r="B60" s="1267" t="s">
        <v>209</v>
      </c>
      <c r="C60" s="1267" t="s">
        <v>210</v>
      </c>
      <c r="D60" s="1267" t="s">
        <v>211</v>
      </c>
      <c r="E60" s="2290"/>
      <c r="F60" s="2290"/>
      <c r="G60" s="2290"/>
      <c r="H60" s="2311"/>
      <c r="I60" s="2127"/>
      <c r="J60" s="1267"/>
      <c r="K60" s="1267"/>
      <c r="L60" s="1267"/>
      <c r="M60" s="1310"/>
      <c r="Q60" s="2257"/>
      <c r="R60" s="1331"/>
      <c r="S60" s="1331"/>
      <c r="T60" s="356"/>
      <c r="U60" s="1278"/>
      <c r="V60" s="365" t="s">
        <v>449</v>
      </c>
      <c r="W60" s="367"/>
      <c r="X60" s="367"/>
      <c r="Y60" s="367"/>
      <c r="Z60" s="367"/>
      <c r="AA60" s="367"/>
      <c r="AB60" s="367"/>
      <c r="AC60" s="367"/>
      <c r="AD60" s="367"/>
      <c r="AE60" s="367"/>
      <c r="AF60" s="366"/>
      <c r="AG60" s="367"/>
      <c r="AH60" s="367"/>
      <c r="AI60" s="367"/>
      <c r="AJ60" s="367"/>
      <c r="AK60" s="367"/>
      <c r="AL60" s="367"/>
      <c r="AM60" s="367"/>
      <c r="AN60" s="367"/>
      <c r="AO60" s="366"/>
      <c r="AP60" s="2685"/>
      <c r="AQ60" s="2685"/>
      <c r="AR60" s="2685"/>
      <c r="AS60" s="2685"/>
      <c r="AT60" s="2685"/>
      <c r="AU60" s="2685"/>
      <c r="AV60" s="2685"/>
      <c r="AW60" s="2685"/>
      <c r="AX60" s="2687"/>
      <c r="AY60" s="2685"/>
      <c r="AZ60" s="2685"/>
      <c r="BA60" s="2685"/>
      <c r="BB60" s="2685"/>
      <c r="BC60" s="2685"/>
      <c r="BD60" s="2685"/>
      <c r="BE60" s="2685"/>
      <c r="BF60" s="2685"/>
      <c r="BG60" s="2687"/>
      <c r="BH60" s="2685"/>
      <c r="BI60" s="2685"/>
      <c r="BJ60" s="2685"/>
      <c r="BK60" s="2685"/>
      <c r="BL60" s="2685"/>
      <c r="BM60" s="2685"/>
      <c r="BN60" s="2685"/>
      <c r="BO60" s="2685"/>
      <c r="BP60" s="2687"/>
      <c r="BQ60" s="2685"/>
      <c r="BR60" s="2685"/>
      <c r="BS60" s="2685"/>
      <c r="BT60" s="2685"/>
      <c r="BU60" s="2685"/>
      <c r="BV60" s="2685"/>
      <c r="BW60" s="2685"/>
      <c r="BX60" s="2685"/>
      <c r="BY60" s="2687"/>
      <c r="BZ60" s="2685"/>
      <c r="CA60" s="2685"/>
      <c r="CB60" s="2685"/>
      <c r="CC60" s="2685"/>
      <c r="CD60" s="2685"/>
      <c r="CE60" s="2685"/>
      <c r="CF60" s="2685"/>
      <c r="CG60" s="2685"/>
      <c r="CH60" s="2687"/>
      <c r="CI60" s="2685"/>
      <c r="CJ60" s="2685"/>
      <c r="CK60" s="2685"/>
      <c r="CL60" s="2685"/>
      <c r="CM60" s="2685"/>
      <c r="CN60" s="2685"/>
      <c r="CO60" s="2685"/>
      <c r="CP60" s="2685"/>
      <c r="CQ60" s="2687"/>
      <c r="CR60" s="2685"/>
      <c r="CS60" s="2685"/>
      <c r="CT60" s="2685"/>
      <c r="CU60" s="2685"/>
      <c r="CV60" s="2685"/>
      <c r="CW60" s="2685"/>
      <c r="CX60" s="2685"/>
      <c r="CY60" s="2685"/>
      <c r="CZ60" s="2687"/>
      <c r="DA60" s="2685"/>
      <c r="DB60" s="2685"/>
      <c r="DC60" s="2685"/>
      <c r="DD60" s="2685"/>
      <c r="DE60" s="2685"/>
      <c r="DF60" s="2685"/>
      <c r="DG60" s="2685"/>
      <c r="DH60" s="2685"/>
      <c r="DI60" s="2687"/>
      <c r="DJ60" s="2685"/>
      <c r="DK60" s="2685"/>
      <c r="DL60" s="2685"/>
      <c r="DM60" s="2685"/>
      <c r="DN60" s="2685"/>
      <c r="DO60" s="2685"/>
      <c r="DP60" s="2685"/>
      <c r="DQ60" s="2685"/>
      <c r="DR60" s="2687"/>
      <c r="DS60" s="367"/>
      <c r="DT60" s="303"/>
      <c r="DV60" s="500"/>
      <c r="DW60" s="500" t="str">
        <f>IF(V60="","",V60)</f>
        <v>Добавить группу потребителей</v>
      </c>
      <c r="DX60" s="500"/>
      <c r="DY60" s="500"/>
      <c r="DZ60" s="1155">
        <v>11</v>
      </c>
    </row>
    <row customHeight="1" ht="0">
      <c r="A61" s="1267" t="s">
        <v>208</v>
      </c>
      <c r="B61" s="1267" t="s">
        <v>209</v>
      </c>
      <c r="C61" s="1267" t="s">
        <v>210</v>
      </c>
      <c r="D61" s="1267" t="s">
        <v>211</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8"/>
      <c r="AR61" s="1388"/>
      <c r="AS61" s="1388"/>
      <c r="AT61" s="1388"/>
      <c r="AU61" s="1388"/>
      <c r="AV61" s="1388"/>
      <c r="AW61" s="1388"/>
      <c r="AX61" s="1388"/>
      <c r="AY61" s="1388"/>
      <c r="AZ61" s="1388"/>
      <c r="BA61" s="1388"/>
      <c r="BB61" s="1388"/>
      <c r="BC61" s="1388"/>
      <c r="BD61" s="1388"/>
      <c r="BE61" s="1388"/>
      <c r="BF61" s="1388"/>
      <c r="BG61" s="1388"/>
      <c r="BH61" s="1388"/>
      <c r="BI61" s="1388"/>
      <c r="BJ61" s="1388"/>
      <c r="BK61" s="1388"/>
      <c r="BL61" s="1388"/>
      <c r="BM61" s="1388"/>
      <c r="BN61" s="1388"/>
      <c r="BO61" s="1388"/>
      <c r="BP61" s="1388"/>
      <c r="BQ61" s="1388"/>
      <c r="BR61" s="1388"/>
      <c r="BS61" s="1388"/>
      <c r="BT61" s="1388"/>
      <c r="BU61" s="1388"/>
      <c r="BV61" s="1388"/>
      <c r="BW61" s="1388"/>
      <c r="BX61" s="1388"/>
      <c r="BY61" s="1388"/>
      <c r="BZ61" s="1388"/>
      <c r="CA61" s="1388"/>
      <c r="CB61" s="1388"/>
      <c r="CC61" s="1388"/>
      <c r="CD61" s="1388"/>
      <c r="CE61" s="1388"/>
      <c r="CF61" s="1388"/>
      <c r="CG61" s="1388"/>
      <c r="CH61" s="1388"/>
      <c r="CI61" s="1388"/>
      <c r="CJ61" s="1388"/>
      <c r="CK61" s="1388"/>
      <c r="CL61" s="1388"/>
      <c r="CM61" s="1388"/>
      <c r="CN61" s="1388"/>
      <c r="CO61" s="1388"/>
      <c r="CP61" s="1388"/>
      <c r="CQ61" s="1388"/>
      <c r="CR61" s="1388"/>
      <c r="CS61" s="1388"/>
      <c r="CT61" s="1388"/>
      <c r="CU61" s="1388"/>
      <c r="CV61" s="1388"/>
      <c r="CW61" s="1388"/>
      <c r="CX61" s="1388"/>
      <c r="CY61" s="1388"/>
      <c r="CZ61" s="1388"/>
      <c r="DA61" s="1388"/>
      <c r="DB61" s="1388"/>
      <c r="DC61" s="1388"/>
      <c r="DD61" s="1388"/>
      <c r="DE61" s="1388"/>
      <c r="DF61" s="1388"/>
      <c r="DG61" s="1388"/>
      <c r="DH61" s="1388"/>
      <c r="DI61" s="1388"/>
      <c r="DJ61" s="1388"/>
      <c r="DK61" s="1388"/>
      <c r="DL61" s="1388"/>
      <c r="DM61" s="1388"/>
      <c r="DN61" s="1388"/>
      <c r="DO61" s="1388"/>
      <c r="DP61" s="1388"/>
      <c r="DQ61" s="1388"/>
      <c r="DR61" s="1388"/>
      <c r="DS61" s="1388"/>
      <c r="DT61" s="1389"/>
      <c r="DV61" s="500"/>
      <c r="DW61" s="500" t="str">
        <f>IF(V61="","",V61)</f>
        <v/>
      </c>
      <c r="DX61" s="500"/>
      <c r="DY61" s="500"/>
      <c r="DZ61" s="1155">
        <v>0</v>
      </c>
    </row>
    <row s="1642" customFormat="1" customHeight="1" ht="0">
      <c r="A62" s="1375" t="s">
        <v>208</v>
      </c>
      <c r="B62" s="1375" t="s">
        <v>209</v>
      </c>
      <c r="C62" s="1375" t="s">
        <v>210</v>
      </c>
      <c r="D62" s="1374"/>
      <c r="E62" s="2290"/>
      <c r="F62" s="2290"/>
      <c r="G62" s="2289"/>
      <c r="H62" s="1374"/>
      <c r="I62" s="1374"/>
      <c r="J62" s="1374"/>
      <c r="K62" s="1374"/>
      <c r="L62" s="1374"/>
      <c r="M62" s="1377"/>
      <c r="N62" s="1378"/>
      <c r="O62" s="1378"/>
      <c r="P62" s="351"/>
      <c r="Q62" s="1316"/>
      <c r="R62" s="1317"/>
      <c r="S62" s="1316"/>
      <c r="T62" s="1316"/>
      <c r="U62" s="1322"/>
      <c r="V62" s="1325" t="s">
        <v>171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D62" s="1324"/>
      <c r="BE62" s="1324"/>
      <c r="BF62" s="1324"/>
      <c r="BG62" s="1324"/>
      <c r="BH62" s="1324"/>
      <c r="BI62" s="1324"/>
      <c r="BJ62" s="1324"/>
      <c r="BK62" s="1324"/>
      <c r="BL62" s="1324"/>
      <c r="BM62" s="1324"/>
      <c r="BN62" s="1324"/>
      <c r="BO62" s="1324"/>
      <c r="BP62" s="1324"/>
      <c r="BQ62" s="1324"/>
      <c r="BR62" s="1324"/>
      <c r="BS62" s="1324"/>
      <c r="BT62" s="1324"/>
      <c r="BU62" s="1324"/>
      <c r="BV62" s="1324"/>
      <c r="BW62" s="1324"/>
      <c r="BX62" s="1324"/>
      <c r="BY62" s="1324"/>
      <c r="BZ62" s="1324"/>
      <c r="CA62" s="1324"/>
      <c r="CB62" s="1324"/>
      <c r="CC62" s="1324"/>
      <c r="CD62" s="1324"/>
      <c r="CE62" s="1324"/>
      <c r="CF62" s="1324"/>
      <c r="CG62" s="1324"/>
      <c r="CH62" s="1324"/>
      <c r="CI62" s="1324"/>
      <c r="CJ62" s="1324"/>
      <c r="CK62" s="1324"/>
      <c r="CL62" s="1324"/>
      <c r="CM62" s="1324"/>
      <c r="CN62" s="1324"/>
      <c r="CO62" s="1324"/>
      <c r="CP62" s="1324"/>
      <c r="CQ62" s="1324"/>
      <c r="CR62" s="1324"/>
      <c r="CS62" s="1324"/>
      <c r="CT62" s="1324"/>
      <c r="CU62" s="1324"/>
      <c r="CV62" s="1324"/>
      <c r="CW62" s="1324"/>
      <c r="CX62" s="1324"/>
      <c r="CY62" s="1324"/>
      <c r="CZ62" s="1324"/>
      <c r="DA62" s="1324"/>
      <c r="DB62" s="1324"/>
      <c r="DC62" s="1324"/>
      <c r="DD62" s="1324"/>
      <c r="DE62" s="1324"/>
      <c r="DF62" s="1324"/>
      <c r="DG62" s="1324"/>
      <c r="DH62" s="1324"/>
      <c r="DI62" s="1324"/>
      <c r="DJ62" s="1324"/>
      <c r="DK62" s="1324"/>
      <c r="DL62" s="1324"/>
      <c r="DM62" s="1324"/>
      <c r="DN62" s="1324"/>
      <c r="DO62" s="1324"/>
      <c r="DP62" s="1324"/>
      <c r="DQ62" s="1324"/>
      <c r="DR62" s="1324"/>
      <c r="DS62" s="1324"/>
      <c r="DT62" s="1324"/>
      <c r="DV62" s="789"/>
      <c r="DW62" s="789" t="str">
        <f>IF(V62="","",V62)</f>
        <v>Добавить источник для дифференциации</v>
      </c>
      <c r="DX62" s="789"/>
      <c r="DY62" s="789"/>
      <c r="DZ62" s="518">
        <v>0</v>
      </c>
    </row>
    <row s="1642" customFormat="1" customHeight="1" ht="0">
      <c r="A63" s="1375" t="s">
        <v>208</v>
      </c>
      <c r="B63" s="1375" t="s">
        <v>209</v>
      </c>
      <c r="C63" s="1374"/>
      <c r="D63" s="1374"/>
      <c r="E63" s="2290"/>
      <c r="F63" s="2289"/>
      <c r="G63" s="1374"/>
      <c r="H63" s="1374"/>
      <c r="I63" s="1374"/>
      <c r="J63" s="1374"/>
      <c r="K63" s="1374"/>
      <c r="L63" s="1374"/>
      <c r="M63" s="1377"/>
      <c r="N63" s="1379"/>
      <c r="O63" s="1379"/>
      <c r="P63" s="351"/>
      <c r="Q63" s="1316"/>
      <c r="R63" s="1317"/>
      <c r="S63" s="1316"/>
      <c r="T63" s="1316"/>
      <c r="U63" s="1322"/>
      <c r="V63" s="1325" t="s">
        <v>172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D63" s="1324"/>
      <c r="BE63" s="1324"/>
      <c r="BF63" s="1324"/>
      <c r="BG63" s="1324"/>
      <c r="BH63" s="1324"/>
      <c r="BI63" s="1324"/>
      <c r="BJ63" s="1324"/>
      <c r="BK63" s="1324"/>
      <c r="BL63" s="1324"/>
      <c r="BM63" s="1324"/>
      <c r="BN63" s="1324"/>
      <c r="BO63" s="1324"/>
      <c r="BP63" s="1324"/>
      <c r="BQ63" s="1324"/>
      <c r="BR63" s="1324"/>
      <c r="BS63" s="1324"/>
      <c r="BT63" s="1324"/>
      <c r="BU63" s="1324"/>
      <c r="BV63" s="1324"/>
      <c r="BW63" s="1324"/>
      <c r="BX63" s="1324"/>
      <c r="BY63" s="1324"/>
      <c r="BZ63" s="1324"/>
      <c r="CA63" s="1324"/>
      <c r="CB63" s="1324"/>
      <c r="CC63" s="1324"/>
      <c r="CD63" s="1324"/>
      <c r="CE63" s="1324"/>
      <c r="CF63" s="1324"/>
      <c r="CG63" s="1324"/>
      <c r="CH63" s="1324"/>
      <c r="CI63" s="1324"/>
      <c r="CJ63" s="1324"/>
      <c r="CK63" s="1324"/>
      <c r="CL63" s="1324"/>
      <c r="CM63" s="1324"/>
      <c r="CN63" s="1324"/>
      <c r="CO63" s="1324"/>
      <c r="CP63" s="1324"/>
      <c r="CQ63" s="1324"/>
      <c r="CR63" s="1324"/>
      <c r="CS63" s="1324"/>
      <c r="CT63" s="1324"/>
      <c r="CU63" s="1324"/>
      <c r="CV63" s="1324"/>
      <c r="CW63" s="1324"/>
      <c r="CX63" s="1324"/>
      <c r="CY63" s="1324"/>
      <c r="CZ63" s="1324"/>
      <c r="DA63" s="1324"/>
      <c r="DB63" s="1324"/>
      <c r="DC63" s="1324"/>
      <c r="DD63" s="1324"/>
      <c r="DE63" s="1324"/>
      <c r="DF63" s="1324"/>
      <c r="DG63" s="1324"/>
      <c r="DH63" s="1324"/>
      <c r="DI63" s="1324"/>
      <c r="DJ63" s="1324"/>
      <c r="DK63" s="1324"/>
      <c r="DL63" s="1324"/>
      <c r="DM63" s="1324"/>
      <c r="DN63" s="1324"/>
      <c r="DO63" s="1324"/>
      <c r="DP63" s="1324"/>
      <c r="DQ63" s="1324"/>
      <c r="DR63" s="1324"/>
      <c r="DS63" s="1324"/>
      <c r="DT63" s="1324"/>
      <c r="DV63" s="789"/>
      <c r="DW63" s="789" t="str">
        <f>IF(V63="","",V63)</f>
        <v>Добавить централизованную систему для дифференциации</v>
      </c>
      <c r="DX63" s="789"/>
      <c r="DY63" s="789"/>
      <c r="DZ63" s="518">
        <v>0</v>
      </c>
    </row>
    <row s="1642" customFormat="1" customHeight="1" ht="0">
      <c r="A64" s="1375" t="s">
        <v>208</v>
      </c>
      <c r="B64" s="1375"/>
      <c r="C64" s="1375"/>
      <c r="D64" s="1375"/>
      <c r="E64" s="2289"/>
      <c r="F64" s="1375"/>
      <c r="G64" s="1375"/>
      <c r="H64" s="1375"/>
      <c r="I64" s="1375"/>
      <c r="J64" s="1375"/>
      <c r="K64" s="1375"/>
      <c r="L64" s="1375"/>
      <c r="M64" s="1381"/>
      <c r="N64" s="1379"/>
      <c r="O64" s="1379"/>
      <c r="P64" s="351"/>
      <c r="Q64" s="380"/>
      <c r="R64" s="1344"/>
      <c r="S64" s="380"/>
      <c r="T64" s="380"/>
      <c r="U64" s="1322"/>
      <c r="V64" s="1325" t="s">
        <v>173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R64" s="1324"/>
      <c r="AS64" s="1324"/>
      <c r="AT64" s="1324"/>
      <c r="AU64" s="1324"/>
      <c r="AV64" s="1324"/>
      <c r="AW64" s="1324"/>
      <c r="AX64" s="1324"/>
      <c r="AY64" s="1324"/>
      <c r="AZ64" s="1324"/>
      <c r="BA64" s="1324"/>
      <c r="BB64" s="1324"/>
      <c r="BC64" s="1324"/>
      <c r="BD64" s="1324"/>
      <c r="BE64" s="1324"/>
      <c r="BF64" s="1324"/>
      <c r="BG64" s="1324"/>
      <c r="BH64" s="1324"/>
      <c r="BI64" s="1324"/>
      <c r="BJ64" s="1324"/>
      <c r="BK64" s="1324"/>
      <c r="BL64" s="1324"/>
      <c r="BM64" s="1324"/>
      <c r="BN64" s="1324"/>
      <c r="BO64" s="1324"/>
      <c r="BP64" s="1324"/>
      <c r="BQ64" s="1324"/>
      <c r="BR64" s="1324"/>
      <c r="BS64" s="1324"/>
      <c r="BT64" s="1324"/>
      <c r="BU64" s="1324"/>
      <c r="BV64" s="1324"/>
      <c r="BW64" s="1324"/>
      <c r="BX64" s="1324"/>
      <c r="BY64" s="1324"/>
      <c r="BZ64" s="1324"/>
      <c r="CA64" s="1324"/>
      <c r="CB64" s="1324"/>
      <c r="CC64" s="1324"/>
      <c r="CD64" s="1324"/>
      <c r="CE64" s="1324"/>
      <c r="CF64" s="1324"/>
      <c r="CG64" s="1324"/>
      <c r="CH64" s="1324"/>
      <c r="CI64" s="1324"/>
      <c r="CJ64" s="1324"/>
      <c r="CK64" s="1324"/>
      <c r="CL64" s="1324"/>
      <c r="CM64" s="1324"/>
      <c r="CN64" s="1324"/>
      <c r="CO64" s="1324"/>
      <c r="CP64" s="1324"/>
      <c r="CQ64" s="1324"/>
      <c r="CR64" s="1324"/>
      <c r="CS64" s="1324"/>
      <c r="CT64" s="1324"/>
      <c r="CU64" s="1324"/>
      <c r="CV64" s="1324"/>
      <c r="CW64" s="1324"/>
      <c r="CX64" s="1324"/>
      <c r="CY64" s="1324"/>
      <c r="CZ64" s="1324"/>
      <c r="DA64" s="1324"/>
      <c r="DB64" s="1324"/>
      <c r="DC64" s="1324"/>
      <c r="DD64" s="1324"/>
      <c r="DE64" s="1324"/>
      <c r="DF64" s="1324"/>
      <c r="DG64" s="1324"/>
      <c r="DH64" s="1324"/>
      <c r="DI64" s="1324"/>
      <c r="DJ64" s="1324"/>
      <c r="DK64" s="1324"/>
      <c r="DL64" s="1324"/>
      <c r="DM64" s="1324"/>
      <c r="DN64" s="1324"/>
      <c r="DO64" s="1324"/>
      <c r="DP64" s="1324"/>
      <c r="DQ64" s="1324"/>
      <c r="DR64" s="1324"/>
      <c r="DS64" s="1324"/>
      <c r="DT64" s="1324"/>
      <c r="DV64" s="500"/>
      <c r="DW64" s="500" t="str">
        <f>IF(V64="","",V64)</f>
        <v>Добавить территорию для дифференциации</v>
      </c>
      <c r="DX64" s="500"/>
      <c r="DY64" s="500"/>
      <c r="DZ64" s="511">
        <v>0</v>
      </c>
    </row>
    <row s="1850" customFormat="1" customHeight="1" ht="21">
      <c r="A65" s="1974" t="s">
        <v>213</v>
      </c>
      <c r="B65" s="1974"/>
      <c r="C65" s="1974"/>
      <c r="D65" s="1974"/>
      <c r="E65" s="2310" t="s">
        <v>113</v>
      </c>
      <c r="F65" s="1974"/>
      <c r="G65" s="1974"/>
      <c r="H65" s="1974"/>
      <c r="I65" s="1974"/>
      <c r="J65" s="1974"/>
      <c r="K65" s="1974"/>
      <c r="L65" s="1974"/>
      <c r="M65" s="2182"/>
      <c r="N65" s="2407"/>
      <c r="O65" s="2407"/>
      <c r="P65" s="2407"/>
      <c r="Q65" s="2397"/>
      <c r="R65" s="1823"/>
      <c r="S65" s="1823"/>
      <c r="T65" s="355"/>
      <c r="U65" s="2273" t="str">
        <f>INDEX(PT_DIFFERENTIATION_NUM_NTAR,MATCH(A65,PT_DIFFERENTIATION_NTAR_ID,0))</f>
        <v>2</v>
      </c>
      <c r="V65" s="1525" t="s">
        <v>126</v>
      </c>
      <c r="W65" s="300"/>
      <c r="X65" s="2242"/>
      <c r="Y65" s="2243"/>
      <c r="Z65" s="2243"/>
      <c r="AA65" s="2243"/>
      <c r="AB65" s="2243"/>
      <c r="AC65" s="2243"/>
      <c r="AD65" s="2243"/>
      <c r="AE65" s="2243"/>
      <c r="AF65" s="2244"/>
      <c r="AG65" s="2242" t="str">
        <f>INDEX(PT_DIFFERENTIATION_NTAR,MATCH(A65,PT_DIFFERENTIATION_NTAR_ID,0))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v>
      </c>
      <c r="AH65" s="2243"/>
      <c r="AI65" s="2243"/>
      <c r="AJ65" s="2243"/>
      <c r="AK65" s="2243"/>
      <c r="AL65" s="2243"/>
      <c r="AM65" s="2243"/>
      <c r="AN65" s="2243"/>
      <c r="AO65" s="2243"/>
      <c r="AP65" s="2242"/>
      <c r="AQ65" s="2243"/>
      <c r="AR65" s="2243"/>
      <c r="AS65" s="2243"/>
      <c r="AT65" s="2243"/>
      <c r="AU65" s="2243"/>
      <c r="AV65" s="2243"/>
      <c r="AW65" s="2243"/>
      <c r="AX65" s="2244"/>
      <c r="AY65" s="2242"/>
      <c r="AZ65" s="2243"/>
      <c r="BA65" s="2243"/>
      <c r="BB65" s="2243"/>
      <c r="BC65" s="2243"/>
      <c r="BD65" s="2243"/>
      <c r="BE65" s="2243"/>
      <c r="BF65" s="2243"/>
      <c r="BG65" s="2244"/>
      <c r="BH65" s="2242"/>
      <c r="BI65" s="2243"/>
      <c r="BJ65" s="2243"/>
      <c r="BK65" s="2243"/>
      <c r="BL65" s="2243"/>
      <c r="BM65" s="2243"/>
      <c r="BN65" s="2243"/>
      <c r="BO65" s="2243"/>
      <c r="BP65" s="2244"/>
      <c r="BQ65" s="2242"/>
      <c r="BR65" s="2243"/>
      <c r="BS65" s="2243"/>
      <c r="BT65" s="2243"/>
      <c r="BU65" s="2243"/>
      <c r="BV65" s="2243"/>
      <c r="BW65" s="2243"/>
      <c r="BX65" s="2243"/>
      <c r="BY65" s="2244"/>
      <c r="BZ65" s="2242"/>
      <c r="CA65" s="2243"/>
      <c r="CB65" s="2243"/>
      <c r="CC65" s="2243"/>
      <c r="CD65" s="2243"/>
      <c r="CE65" s="2243"/>
      <c r="CF65" s="2243"/>
      <c r="CG65" s="2243"/>
      <c r="CH65" s="2244"/>
      <c r="CI65" s="2242"/>
      <c r="CJ65" s="2243"/>
      <c r="CK65" s="2243"/>
      <c r="CL65" s="2243"/>
      <c r="CM65" s="2243"/>
      <c r="CN65" s="2243"/>
      <c r="CO65" s="2243"/>
      <c r="CP65" s="2243"/>
      <c r="CQ65" s="2244"/>
      <c r="CR65" s="2242"/>
      <c r="CS65" s="2243"/>
      <c r="CT65" s="2243"/>
      <c r="CU65" s="2243"/>
      <c r="CV65" s="2243"/>
      <c r="CW65" s="2243"/>
      <c r="CX65" s="2243"/>
      <c r="CY65" s="2243"/>
      <c r="CZ65" s="2244"/>
      <c r="DA65" s="2242"/>
      <c r="DB65" s="2243"/>
      <c r="DC65" s="2243"/>
      <c r="DD65" s="2243"/>
      <c r="DE65" s="2243"/>
      <c r="DF65" s="2243"/>
      <c r="DG65" s="2243"/>
      <c r="DH65" s="2243"/>
      <c r="DI65" s="2244"/>
      <c r="DJ65" s="2242"/>
      <c r="DK65" s="2243"/>
      <c r="DL65" s="2243"/>
      <c r="DM65" s="2243"/>
      <c r="DN65" s="2243"/>
      <c r="DO65" s="2243"/>
      <c r="DP65" s="2243"/>
      <c r="DQ65" s="2243"/>
      <c r="DR65" s="2244"/>
      <c r="DS65" s="2244"/>
      <c r="DT65" s="1258" t="s">
        <v>433</v>
      </c>
      <c r="DU65" s="1642"/>
      <c r="DV65" s="1624"/>
      <c r="DW65" s="1624" t="str">
        <f>IF(V65="","",V65)</f>
        <v>Наименование тарифа</v>
      </c>
      <c r="DX65" s="1624"/>
      <c r="DY65" s="1624"/>
      <c r="DZ65" s="1635">
        <v>0</v>
      </c>
    </row>
    <row s="1850" customFormat="1" customHeight="1" ht="21">
      <c r="A66" s="1974"/>
      <c r="B66" s="1974" t="s">
        <v>214</v>
      </c>
      <c r="C66" s="1974"/>
      <c r="D66" s="1974"/>
      <c r="E66" s="2311">
        <v>1</v>
      </c>
      <c r="F66" s="2310">
        <v>1</v>
      </c>
      <c r="G66" s="1974"/>
      <c r="H66" s="1974"/>
      <c r="I66" s="1974"/>
      <c r="J66" s="1974"/>
      <c r="K66" s="1974"/>
      <c r="L66" s="1974"/>
      <c r="M66" s="2182"/>
      <c r="N66" s="2407"/>
      <c r="O66" s="2407"/>
      <c r="P66" s="2407"/>
      <c r="Q66" s="2125"/>
      <c r="R66" s="352"/>
      <c r="S66" s="1635"/>
      <c r="T66" s="353"/>
      <c r="U66" s="2273" t="str">
        <f>INDEX(PT_DIFFERENTIATION_NUM_TER,MATCH(B66,PT_DIFFERENTIATION_TER_ID,0))</f>
        <v>2.1</v>
      </c>
      <c r="V66" s="1522" t="s">
        <v>434</v>
      </c>
      <c r="W66" s="300"/>
      <c r="X66" s="2242"/>
      <c r="Y66" s="2243"/>
      <c r="Z66" s="2243"/>
      <c r="AA66" s="2243"/>
      <c r="AB66" s="2243"/>
      <c r="AC66" s="2243"/>
      <c r="AD66" s="2243"/>
      <c r="AE66" s="2243"/>
      <c r="AF66" s="2244"/>
      <c r="AG66" s="2242" t="str">
        <f>INDEX(PT_DIFFERENTIATION_TER,MATCH(B66,PT_DIFFERENTIATION_TER_ID,0))</f>
        <v>Территория 1</v>
      </c>
      <c r="AH66" s="2243"/>
      <c r="AI66" s="2243"/>
      <c r="AJ66" s="2243"/>
      <c r="AK66" s="2243"/>
      <c r="AL66" s="2243"/>
      <c r="AM66" s="2243"/>
      <c r="AN66" s="2243"/>
      <c r="AO66" s="2243"/>
      <c r="AP66" s="2242"/>
      <c r="AQ66" s="2243"/>
      <c r="AR66" s="2243"/>
      <c r="AS66" s="2243"/>
      <c r="AT66" s="2243"/>
      <c r="AU66" s="2243"/>
      <c r="AV66" s="2243"/>
      <c r="AW66" s="2243"/>
      <c r="AX66" s="2244"/>
      <c r="AY66" s="2242"/>
      <c r="AZ66" s="2243"/>
      <c r="BA66" s="2243"/>
      <c r="BB66" s="2243"/>
      <c r="BC66" s="2243"/>
      <c r="BD66" s="2243"/>
      <c r="BE66" s="2243"/>
      <c r="BF66" s="2243"/>
      <c r="BG66" s="2244"/>
      <c r="BH66" s="2242"/>
      <c r="BI66" s="2243"/>
      <c r="BJ66" s="2243"/>
      <c r="BK66" s="2243"/>
      <c r="BL66" s="2243"/>
      <c r="BM66" s="2243"/>
      <c r="BN66" s="2243"/>
      <c r="BO66" s="2243"/>
      <c r="BP66" s="2244"/>
      <c r="BQ66" s="2242"/>
      <c r="BR66" s="2243"/>
      <c r="BS66" s="2243"/>
      <c r="BT66" s="2243"/>
      <c r="BU66" s="2243"/>
      <c r="BV66" s="2243"/>
      <c r="BW66" s="2243"/>
      <c r="BX66" s="2243"/>
      <c r="BY66" s="2244"/>
      <c r="BZ66" s="2242"/>
      <c r="CA66" s="2243"/>
      <c r="CB66" s="2243"/>
      <c r="CC66" s="2243"/>
      <c r="CD66" s="2243"/>
      <c r="CE66" s="2243"/>
      <c r="CF66" s="2243"/>
      <c r="CG66" s="2243"/>
      <c r="CH66" s="2244"/>
      <c r="CI66" s="2242"/>
      <c r="CJ66" s="2243"/>
      <c r="CK66" s="2243"/>
      <c r="CL66" s="2243"/>
      <c r="CM66" s="2243"/>
      <c r="CN66" s="2243"/>
      <c r="CO66" s="2243"/>
      <c r="CP66" s="2243"/>
      <c r="CQ66" s="2244"/>
      <c r="CR66" s="2242"/>
      <c r="CS66" s="2243"/>
      <c r="CT66" s="2243"/>
      <c r="CU66" s="2243"/>
      <c r="CV66" s="2243"/>
      <c r="CW66" s="2243"/>
      <c r="CX66" s="2243"/>
      <c r="CY66" s="2243"/>
      <c r="CZ66" s="2244"/>
      <c r="DA66" s="2242"/>
      <c r="DB66" s="2243"/>
      <c r="DC66" s="2243"/>
      <c r="DD66" s="2243"/>
      <c r="DE66" s="2243"/>
      <c r="DF66" s="2243"/>
      <c r="DG66" s="2243"/>
      <c r="DH66" s="2243"/>
      <c r="DI66" s="2244"/>
      <c r="DJ66" s="2242"/>
      <c r="DK66" s="2243"/>
      <c r="DL66" s="2243"/>
      <c r="DM66" s="2243"/>
      <c r="DN66" s="2243"/>
      <c r="DO66" s="2243"/>
      <c r="DP66" s="2243"/>
      <c r="DQ66" s="2243"/>
      <c r="DR66" s="2244"/>
      <c r="DS66" s="2244"/>
      <c r="DT66" s="1258" t="s">
        <v>435</v>
      </c>
      <c r="DU66" s="1642"/>
      <c r="DV66" s="1624"/>
      <c r="DW66" s="1624" t="str">
        <f>IF(V66="","",V66)</f>
        <v>Территория действия тарифа</v>
      </c>
      <c r="DX66" s="1624"/>
      <c r="DY66" s="1624"/>
      <c r="DZ66" s="1635">
        <v>0</v>
      </c>
    </row>
    <row s="1850" customFormat="1" customHeight="1" ht="22.5">
      <c r="A67" s="1974"/>
      <c r="B67" s="1974"/>
      <c r="C67" s="1974" t="s">
        <v>215</v>
      </c>
      <c r="D67" s="1974"/>
      <c r="E67" s="2311">
        <v>1</v>
      </c>
      <c r="F67" s="2311"/>
      <c r="G67" s="2310">
        <v>1</v>
      </c>
      <c r="H67" s="1974"/>
      <c r="I67" s="1974"/>
      <c r="J67" s="1974"/>
      <c r="K67" s="1974"/>
      <c r="L67" s="1974"/>
      <c r="M67" s="2182"/>
      <c r="N67" s="2407"/>
      <c r="O67" s="2407"/>
      <c r="P67" s="2407"/>
      <c r="Q67" s="354"/>
      <c r="R67" s="352"/>
      <c r="S67" s="1635"/>
      <c r="T67" s="353"/>
      <c r="U67" s="2273" t="str">
        <f>INDEX(PT_DIFFERENTIATION_NUM_CS,MATCH(C67,PT_DIFFERENTIATION_CS_ID,0))</f>
        <v>2.1.1</v>
      </c>
      <c r="V67" s="309" t="s">
        <v>436</v>
      </c>
      <c r="W67" s="300"/>
      <c r="X67" s="2242"/>
      <c r="Y67" s="2243"/>
      <c r="Z67" s="2243"/>
      <c r="AA67" s="2243"/>
      <c r="AB67" s="2243"/>
      <c r="AC67" s="2243"/>
      <c r="AD67" s="2243"/>
      <c r="AE67" s="2243"/>
      <c r="AF67" s="2244"/>
      <c r="AG67" s="2242" t="str">
        <f>INDEX(PT_DIFFERENTIATION_CS,MATCH(C67,PT_DIFFERENTIATION_CS_ID,0))</f>
        <v>без дифференциации</v>
      </c>
      <c r="AH67" s="2243"/>
      <c r="AI67" s="2243"/>
      <c r="AJ67" s="2243"/>
      <c r="AK67" s="2243"/>
      <c r="AL67" s="2243"/>
      <c r="AM67" s="2243"/>
      <c r="AN67" s="2243"/>
      <c r="AO67" s="2243"/>
      <c r="AP67" s="2242"/>
      <c r="AQ67" s="2243"/>
      <c r="AR67" s="2243"/>
      <c r="AS67" s="2243"/>
      <c r="AT67" s="2243"/>
      <c r="AU67" s="2243"/>
      <c r="AV67" s="2243"/>
      <c r="AW67" s="2243"/>
      <c r="AX67" s="2244"/>
      <c r="AY67" s="2242"/>
      <c r="AZ67" s="2243"/>
      <c r="BA67" s="2243"/>
      <c r="BB67" s="2243"/>
      <c r="BC67" s="2243"/>
      <c r="BD67" s="2243"/>
      <c r="BE67" s="2243"/>
      <c r="BF67" s="2243"/>
      <c r="BG67" s="2244"/>
      <c r="BH67" s="2242"/>
      <c r="BI67" s="2243"/>
      <c r="BJ67" s="2243"/>
      <c r="BK67" s="2243"/>
      <c r="BL67" s="2243"/>
      <c r="BM67" s="2243"/>
      <c r="BN67" s="2243"/>
      <c r="BO67" s="2243"/>
      <c r="BP67" s="2244"/>
      <c r="BQ67" s="2242"/>
      <c r="BR67" s="2243"/>
      <c r="BS67" s="2243"/>
      <c r="BT67" s="2243"/>
      <c r="BU67" s="2243"/>
      <c r="BV67" s="2243"/>
      <c r="BW67" s="2243"/>
      <c r="BX67" s="2243"/>
      <c r="BY67" s="2244"/>
      <c r="BZ67" s="2242"/>
      <c r="CA67" s="2243"/>
      <c r="CB67" s="2243"/>
      <c r="CC67" s="2243"/>
      <c r="CD67" s="2243"/>
      <c r="CE67" s="2243"/>
      <c r="CF67" s="2243"/>
      <c r="CG67" s="2243"/>
      <c r="CH67" s="2244"/>
      <c r="CI67" s="2242"/>
      <c r="CJ67" s="2243"/>
      <c r="CK67" s="2243"/>
      <c r="CL67" s="2243"/>
      <c r="CM67" s="2243"/>
      <c r="CN67" s="2243"/>
      <c r="CO67" s="2243"/>
      <c r="CP67" s="2243"/>
      <c r="CQ67" s="2244"/>
      <c r="CR67" s="2242"/>
      <c r="CS67" s="2243"/>
      <c r="CT67" s="2243"/>
      <c r="CU67" s="2243"/>
      <c r="CV67" s="2243"/>
      <c r="CW67" s="2243"/>
      <c r="CX67" s="2243"/>
      <c r="CY67" s="2243"/>
      <c r="CZ67" s="2244"/>
      <c r="DA67" s="2242"/>
      <c r="DB67" s="2243"/>
      <c r="DC67" s="2243"/>
      <c r="DD67" s="2243"/>
      <c r="DE67" s="2243"/>
      <c r="DF67" s="2243"/>
      <c r="DG67" s="2243"/>
      <c r="DH67" s="2243"/>
      <c r="DI67" s="2244"/>
      <c r="DJ67" s="2242"/>
      <c r="DK67" s="2243"/>
      <c r="DL67" s="2243"/>
      <c r="DM67" s="2243"/>
      <c r="DN67" s="2243"/>
      <c r="DO67" s="2243"/>
      <c r="DP67" s="2243"/>
      <c r="DQ67" s="2243"/>
      <c r="DR67" s="2244"/>
      <c r="DS67" s="2244"/>
      <c r="DT67" s="1258" t="s">
        <v>437</v>
      </c>
      <c r="DU67" s="1642"/>
      <c r="DV67" s="1624"/>
      <c r="DW67" s="1624" t="str">
        <f>IF(V67="","",V67)</f>
        <v>Наименование системы теплоснабжения </v>
      </c>
      <c r="DX67" s="1624"/>
      <c r="DY67" s="1624"/>
      <c r="DZ67" s="1635">
        <v>0</v>
      </c>
    </row>
    <row s="1850" customFormat="1" customHeight="1" ht="21">
      <c r="A68" s="1974"/>
      <c r="B68" s="1974"/>
      <c r="C68" s="1974"/>
      <c r="D68" s="1974" t="s">
        <v>216</v>
      </c>
      <c r="E68" s="2311">
        <v>1</v>
      </c>
      <c r="F68" s="2311"/>
      <c r="G68" s="2311"/>
      <c r="H68" s="2310">
        <v>1</v>
      </c>
      <c r="I68" s="1974"/>
      <c r="J68" s="1974"/>
      <c r="K68" s="1974"/>
      <c r="L68" s="1974"/>
      <c r="M68" s="2182"/>
      <c r="N68" s="2407"/>
      <c r="O68" s="2407"/>
      <c r="P68" s="2407"/>
      <c r="Q68" s="354"/>
      <c r="R68" s="352"/>
      <c r="S68" s="1635"/>
      <c r="T68" s="353"/>
      <c r="U68" s="2273" t="str">
        <f>INDEX(PT_DIFFERENTIATION_NUM_IST_TE,MATCH(D68,PT_DIFFERENTIATION_IST_TE_ID,0))</f>
        <v>2.1.1.1</v>
      </c>
      <c r="V68" s="310" t="s">
        <v>438</v>
      </c>
      <c r="W68" s="300"/>
      <c r="X68" s="2242"/>
      <c r="Y68" s="2243"/>
      <c r="Z68" s="2243"/>
      <c r="AA68" s="2243"/>
      <c r="AB68" s="2243"/>
      <c r="AC68" s="2243"/>
      <c r="AD68" s="2243"/>
      <c r="AE68" s="2243"/>
      <c r="AF68" s="2244"/>
      <c r="AG68" s="2242" t="str">
        <f>INDEX(PT_DIFFERENTIATION_IST_TE,MATCH(D68,PT_DIFFERENTIATION_IST_TE_ID,0))</f>
        <v>без дифференциации</v>
      </c>
      <c r="AH68" s="2243"/>
      <c r="AI68" s="2243"/>
      <c r="AJ68" s="2243"/>
      <c r="AK68" s="2243"/>
      <c r="AL68" s="2243"/>
      <c r="AM68" s="2243"/>
      <c r="AN68" s="2243"/>
      <c r="AO68" s="2243"/>
      <c r="AP68" s="2242"/>
      <c r="AQ68" s="2243"/>
      <c r="AR68" s="2243"/>
      <c r="AS68" s="2243"/>
      <c r="AT68" s="2243"/>
      <c r="AU68" s="2243"/>
      <c r="AV68" s="2243"/>
      <c r="AW68" s="2243"/>
      <c r="AX68" s="2244"/>
      <c r="AY68" s="2242"/>
      <c r="AZ68" s="2243"/>
      <c r="BA68" s="2243"/>
      <c r="BB68" s="2243"/>
      <c r="BC68" s="2243"/>
      <c r="BD68" s="2243"/>
      <c r="BE68" s="2243"/>
      <c r="BF68" s="2243"/>
      <c r="BG68" s="2244"/>
      <c r="BH68" s="2242"/>
      <c r="BI68" s="2243"/>
      <c r="BJ68" s="2243"/>
      <c r="BK68" s="2243"/>
      <c r="BL68" s="2243"/>
      <c r="BM68" s="2243"/>
      <c r="BN68" s="2243"/>
      <c r="BO68" s="2243"/>
      <c r="BP68" s="2244"/>
      <c r="BQ68" s="2242"/>
      <c r="BR68" s="2243"/>
      <c r="BS68" s="2243"/>
      <c r="BT68" s="2243"/>
      <c r="BU68" s="2243"/>
      <c r="BV68" s="2243"/>
      <c r="BW68" s="2243"/>
      <c r="BX68" s="2243"/>
      <c r="BY68" s="2244"/>
      <c r="BZ68" s="2242"/>
      <c r="CA68" s="2243"/>
      <c r="CB68" s="2243"/>
      <c r="CC68" s="2243"/>
      <c r="CD68" s="2243"/>
      <c r="CE68" s="2243"/>
      <c r="CF68" s="2243"/>
      <c r="CG68" s="2243"/>
      <c r="CH68" s="2244"/>
      <c r="CI68" s="2242"/>
      <c r="CJ68" s="2243"/>
      <c r="CK68" s="2243"/>
      <c r="CL68" s="2243"/>
      <c r="CM68" s="2243"/>
      <c r="CN68" s="2243"/>
      <c r="CO68" s="2243"/>
      <c r="CP68" s="2243"/>
      <c r="CQ68" s="2244"/>
      <c r="CR68" s="2242"/>
      <c r="CS68" s="2243"/>
      <c r="CT68" s="2243"/>
      <c r="CU68" s="2243"/>
      <c r="CV68" s="2243"/>
      <c r="CW68" s="2243"/>
      <c r="CX68" s="2243"/>
      <c r="CY68" s="2243"/>
      <c r="CZ68" s="2244"/>
      <c r="DA68" s="2242"/>
      <c r="DB68" s="2243"/>
      <c r="DC68" s="2243"/>
      <c r="DD68" s="2243"/>
      <c r="DE68" s="2243"/>
      <c r="DF68" s="2243"/>
      <c r="DG68" s="2243"/>
      <c r="DH68" s="2243"/>
      <c r="DI68" s="2244"/>
      <c r="DJ68" s="2242"/>
      <c r="DK68" s="2243"/>
      <c r="DL68" s="2243"/>
      <c r="DM68" s="2243"/>
      <c r="DN68" s="2243"/>
      <c r="DO68" s="2243"/>
      <c r="DP68" s="2243"/>
      <c r="DQ68" s="2243"/>
      <c r="DR68" s="2244"/>
      <c r="DS68" s="2244"/>
      <c r="DT68" s="1258" t="s">
        <v>439</v>
      </c>
      <c r="DU68" s="1642"/>
      <c r="DV68" s="1624"/>
      <c r="DW68" s="1624" t="str">
        <f>IF(V68="","",V68)</f>
        <v>Источник тепловой энергии  </v>
      </c>
      <c r="DX68" s="1624"/>
      <c r="DY68" s="1624"/>
      <c r="DZ68" s="1635">
        <v>0</v>
      </c>
    </row>
    <row s="1850" customFormat="1" customHeight="1" ht="14.25">
      <c r="A69" s="1974"/>
      <c r="B69" s="1974"/>
      <c r="C69" s="1974"/>
      <c r="D69" s="1974"/>
      <c r="E69" s="2311">
        <v>1</v>
      </c>
      <c r="F69" s="2311"/>
      <c r="G69" s="2311"/>
      <c r="H69" s="2311"/>
      <c r="I69" s="2312" t="str">
        <f>U68&amp;".1"</f>
        <v>2.1.1.1.1</v>
      </c>
      <c r="J69" s="1974"/>
      <c r="K69" s="1974"/>
      <c r="L69" s="1974"/>
      <c r="M69" s="2182" t="s">
        <v>440</v>
      </c>
      <c r="N69" s="1635"/>
      <c r="O69" s="2397"/>
      <c r="P69" s="2397"/>
      <c r="Q69" s="2374">
        <v>1</v>
      </c>
      <c r="R69" s="2374"/>
      <c r="S69" s="2374"/>
      <c r="T69" s="356"/>
      <c r="U69" s="2304"/>
      <c r="V69" s="1383"/>
      <c r="W69" s="1384"/>
      <c r="X69" s="2296"/>
      <c r="Y69" s="2297"/>
      <c r="Z69" s="2297"/>
      <c r="AA69" s="2297"/>
      <c r="AB69" s="2297"/>
      <c r="AC69" s="2297"/>
      <c r="AD69" s="2297"/>
      <c r="AE69" s="2297"/>
      <c r="AF69" s="2298"/>
      <c r="AG69" s="2296"/>
      <c r="AH69" s="2297"/>
      <c r="AI69" s="2297"/>
      <c r="AJ69" s="2297"/>
      <c r="AK69" s="2297"/>
      <c r="AL69" s="2297"/>
      <c r="AM69" s="2297"/>
      <c r="AN69" s="2297"/>
      <c r="AO69" s="2297"/>
      <c r="AP69" s="2296"/>
      <c r="AQ69" s="2297"/>
      <c r="AR69" s="2297"/>
      <c r="AS69" s="2297"/>
      <c r="AT69" s="2297"/>
      <c r="AU69" s="2297"/>
      <c r="AV69" s="2297"/>
      <c r="AW69" s="2297"/>
      <c r="AX69" s="2298"/>
      <c r="AY69" s="2296"/>
      <c r="AZ69" s="2297"/>
      <c r="BA69" s="2297"/>
      <c r="BB69" s="2297"/>
      <c r="BC69" s="2297"/>
      <c r="BD69" s="2297"/>
      <c r="BE69" s="2297"/>
      <c r="BF69" s="2297"/>
      <c r="BG69" s="2298"/>
      <c r="BH69" s="2296"/>
      <c r="BI69" s="2297"/>
      <c r="BJ69" s="2297"/>
      <c r="BK69" s="2297"/>
      <c r="BL69" s="2297"/>
      <c r="BM69" s="2297"/>
      <c r="BN69" s="2297"/>
      <c r="BO69" s="2297"/>
      <c r="BP69" s="2298"/>
      <c r="BQ69" s="2296"/>
      <c r="BR69" s="2297"/>
      <c r="BS69" s="2297"/>
      <c r="BT69" s="2297"/>
      <c r="BU69" s="2297"/>
      <c r="BV69" s="2297"/>
      <c r="BW69" s="2297"/>
      <c r="BX69" s="2297"/>
      <c r="BY69" s="2298"/>
      <c r="BZ69" s="2296"/>
      <c r="CA69" s="2297"/>
      <c r="CB69" s="2297"/>
      <c r="CC69" s="2297"/>
      <c r="CD69" s="2297"/>
      <c r="CE69" s="2297"/>
      <c r="CF69" s="2297"/>
      <c r="CG69" s="2297"/>
      <c r="CH69" s="2298"/>
      <c r="CI69" s="2296"/>
      <c r="CJ69" s="2297"/>
      <c r="CK69" s="2297"/>
      <c r="CL69" s="2297"/>
      <c r="CM69" s="2297"/>
      <c r="CN69" s="2297"/>
      <c r="CO69" s="2297"/>
      <c r="CP69" s="2297"/>
      <c r="CQ69" s="2298"/>
      <c r="CR69" s="2296"/>
      <c r="CS69" s="2297"/>
      <c r="CT69" s="2297"/>
      <c r="CU69" s="2297"/>
      <c r="CV69" s="2297"/>
      <c r="CW69" s="2297"/>
      <c r="CX69" s="2297"/>
      <c r="CY69" s="2297"/>
      <c r="CZ69" s="2298"/>
      <c r="DA69" s="2296"/>
      <c r="DB69" s="2297"/>
      <c r="DC69" s="2297"/>
      <c r="DD69" s="2297"/>
      <c r="DE69" s="2297"/>
      <c r="DF69" s="2297"/>
      <c r="DG69" s="2297"/>
      <c r="DH69" s="2297"/>
      <c r="DI69" s="2298"/>
      <c r="DJ69" s="2296"/>
      <c r="DK69" s="2297"/>
      <c r="DL69" s="2297"/>
      <c r="DM69" s="2297"/>
      <c r="DN69" s="2297"/>
      <c r="DO69" s="2297"/>
      <c r="DP69" s="2297"/>
      <c r="DQ69" s="2297"/>
      <c r="DR69" s="2298"/>
      <c r="DS69" s="2298"/>
      <c r="DT69" s="1385"/>
      <c r="DU69" s="1642"/>
      <c r="DV69" s="1624"/>
      <c r="DW69" s="1624" t="str">
        <f>IF(V69="","",V69)</f>
        <v/>
      </c>
      <c r="DX69" s="1624"/>
      <c r="DY69" s="1624"/>
      <c r="DZ69" s="1635">
        <v>0</v>
      </c>
    </row>
    <row s="1850" customFormat="1" customHeight="1" ht="21">
      <c r="A70" s="1974"/>
      <c r="B70" s="1974"/>
      <c r="C70" s="1974"/>
      <c r="D70" s="1974"/>
      <c r="E70" s="2311">
        <v>1</v>
      </c>
      <c r="F70" s="2311"/>
      <c r="G70" s="2311"/>
      <c r="H70" s="2311"/>
      <c r="I70" s="2262"/>
      <c r="J70" s="2312" t="str">
        <f>I69&amp;".1"</f>
        <v>2.1.1.1.1.1</v>
      </c>
      <c r="K70" s="1974"/>
      <c r="L70" s="1974"/>
      <c r="M70" s="2182" t="s">
        <v>443</v>
      </c>
      <c r="N70" s="1635"/>
      <c r="O70" s="1635"/>
      <c r="P70" s="2397"/>
      <c r="Q70" s="2374"/>
      <c r="R70" s="2374">
        <v>1</v>
      </c>
      <c r="S70" s="1642"/>
      <c r="T70" s="357"/>
      <c r="U70" s="2273" t="str">
        <f>$J70</f>
        <v>2.1.1.1.1.1</v>
      </c>
      <c r="V70" s="286" t="s">
        <v>444</v>
      </c>
      <c r="W70" s="300"/>
      <c r="X70" s="2245"/>
      <c r="Y70" s="2246"/>
      <c r="Z70" s="2246"/>
      <c r="AA70" s="2246"/>
      <c r="AB70" s="2246"/>
      <c r="AC70" s="2235"/>
      <c r="AD70" s="2235"/>
      <c r="AE70" s="2235"/>
      <c r="AF70" s="2308"/>
      <c r="AG70" s="2245" t="s">
        <v>486</v>
      </c>
      <c r="AH70" s="2246"/>
      <c r="AI70" s="2246"/>
      <c r="AJ70" s="2246"/>
      <c r="AK70" s="2246"/>
      <c r="AL70" s="2246"/>
      <c r="AM70" s="2246"/>
      <c r="AN70" s="2246"/>
      <c r="AO70" s="2246"/>
      <c r="AP70" s="2245"/>
      <c r="AQ70" s="2246"/>
      <c r="AR70" s="2246"/>
      <c r="AS70" s="2246"/>
      <c r="AT70" s="2246"/>
      <c r="AU70" s="2235"/>
      <c r="AV70" s="2235"/>
      <c r="AW70" s="2235"/>
      <c r="AX70" s="2308"/>
      <c r="AY70" s="2245"/>
      <c r="AZ70" s="2246"/>
      <c r="BA70" s="2246"/>
      <c r="BB70" s="2246"/>
      <c r="BC70" s="2246"/>
      <c r="BD70" s="2235"/>
      <c r="BE70" s="2235"/>
      <c r="BF70" s="2235"/>
      <c r="BG70" s="2308"/>
      <c r="BH70" s="2245"/>
      <c r="BI70" s="2246"/>
      <c r="BJ70" s="2246"/>
      <c r="BK70" s="2246"/>
      <c r="BL70" s="2246"/>
      <c r="BM70" s="2235"/>
      <c r="BN70" s="2235"/>
      <c r="BO70" s="2235"/>
      <c r="BP70" s="2308"/>
      <c r="BQ70" s="2245"/>
      <c r="BR70" s="2246"/>
      <c r="BS70" s="2246"/>
      <c r="BT70" s="2246"/>
      <c r="BU70" s="2246"/>
      <c r="BV70" s="2235"/>
      <c r="BW70" s="2235"/>
      <c r="BX70" s="2235"/>
      <c r="BY70" s="2308"/>
      <c r="BZ70" s="2245"/>
      <c r="CA70" s="2246"/>
      <c r="CB70" s="2246"/>
      <c r="CC70" s="2246"/>
      <c r="CD70" s="2246"/>
      <c r="CE70" s="2235"/>
      <c r="CF70" s="2235"/>
      <c r="CG70" s="2235"/>
      <c r="CH70" s="2308"/>
      <c r="CI70" s="2245"/>
      <c r="CJ70" s="2246"/>
      <c r="CK70" s="2246"/>
      <c r="CL70" s="2246"/>
      <c r="CM70" s="2246"/>
      <c r="CN70" s="2235"/>
      <c r="CO70" s="2235"/>
      <c r="CP70" s="2235"/>
      <c r="CQ70" s="2308"/>
      <c r="CR70" s="2245"/>
      <c r="CS70" s="2246"/>
      <c r="CT70" s="2246"/>
      <c r="CU70" s="2246"/>
      <c r="CV70" s="2246"/>
      <c r="CW70" s="2235"/>
      <c r="CX70" s="2235"/>
      <c r="CY70" s="2235"/>
      <c r="CZ70" s="2308"/>
      <c r="DA70" s="2245"/>
      <c r="DB70" s="2246"/>
      <c r="DC70" s="2246"/>
      <c r="DD70" s="2246"/>
      <c r="DE70" s="2246"/>
      <c r="DF70" s="2235"/>
      <c r="DG70" s="2235"/>
      <c r="DH70" s="2235"/>
      <c r="DI70" s="2308"/>
      <c r="DJ70" s="2245"/>
      <c r="DK70" s="2246"/>
      <c r="DL70" s="2246"/>
      <c r="DM70" s="2246"/>
      <c r="DN70" s="2246"/>
      <c r="DO70" s="2235"/>
      <c r="DP70" s="2235"/>
      <c r="DQ70" s="2235"/>
      <c r="DR70" s="2308"/>
      <c r="DS70" s="2247"/>
      <c r="DT70" s="1258" t="s">
        <v>445</v>
      </c>
      <c r="DU70" s="1642"/>
      <c r="DV70" s="1624"/>
      <c r="DW70" s="1624" t="str">
        <f>IF(V70="","",V70)</f>
        <v>Группа потребителей</v>
      </c>
      <c r="DX70" s="1624"/>
      <c r="DY70" s="1624"/>
      <c r="DZ70" s="1635">
        <v>0</v>
      </c>
    </row>
    <row s="1850" customFormat="1" customHeight="1" ht="21">
      <c r="A71" s="1974"/>
      <c r="B71" s="1974"/>
      <c r="C71" s="1974"/>
      <c r="D71" s="1974"/>
      <c r="E71" s="2311">
        <v>1</v>
      </c>
      <c r="F71" s="2311"/>
      <c r="G71" s="2311"/>
      <c r="H71" s="2311"/>
      <c r="I71" s="2262"/>
      <c r="J71" s="2262"/>
      <c r="K71" s="2312" t="str">
        <f>J70&amp;".1"</f>
        <v>2.1.1.1.1.1.1</v>
      </c>
      <c r="L71" s="2125"/>
      <c r="M71" s="2182" t="s">
        <v>446</v>
      </c>
      <c r="N71" s="1635"/>
      <c r="O71" s="1635"/>
      <c r="P71" s="1635"/>
      <c r="Q71" s="2374"/>
      <c r="R71" s="2374"/>
      <c r="S71" s="2374">
        <v>1</v>
      </c>
      <c r="T71" s="357"/>
      <c r="U71" s="2273" t="str">
        <f>$K71</f>
        <v>2.1.1.1.1.1.1</v>
      </c>
      <c r="V71" s="1347" t="s">
        <v>501</v>
      </c>
      <c r="W71" s="300"/>
      <c r="X71" s="751"/>
      <c r="Y71" s="751"/>
      <c r="Z71" s="751"/>
      <c r="AA71" s="751"/>
      <c r="AB71" s="1405"/>
      <c r="AC71" s="2602"/>
      <c r="AD71" s="2107" t="s">
        <v>63</v>
      </c>
      <c r="AE71" s="2602"/>
      <c r="AF71" s="2107" t="s">
        <v>63</v>
      </c>
      <c r="AG71" s="1407"/>
      <c r="AH71" s="751">
        <v>72.25</v>
      </c>
      <c r="AI71" s="751">
        <v>3211.28</v>
      </c>
      <c r="AJ71" s="751"/>
      <c r="AK71" s="1257"/>
      <c r="AL71" s="2602">
        <v>46023</v>
      </c>
      <c r="AM71" s="2107" t="s">
        <v>63</v>
      </c>
      <c r="AN71" s="2602">
        <v>46295</v>
      </c>
      <c r="AO71" s="2107" t="s">
        <v>63</v>
      </c>
      <c r="AP71" s="751"/>
      <c r="AQ71" s="751">
        <v>80.92</v>
      </c>
      <c r="AR71" s="751">
        <v>3596.63</v>
      </c>
      <c r="AS71" s="751"/>
      <c r="AT71" s="1405"/>
      <c r="AU71" s="2602">
        <v>46296</v>
      </c>
      <c r="AV71" s="2107" t="s">
        <v>63</v>
      </c>
      <c r="AW71" s="2602">
        <v>46387</v>
      </c>
      <c r="AX71" s="2107" t="s">
        <v>63</v>
      </c>
      <c r="AY71" s="751"/>
      <c r="AZ71" s="751">
        <v>80.92</v>
      </c>
      <c r="BA71" s="751">
        <v>3596.63</v>
      </c>
      <c r="BB71" s="751"/>
      <c r="BC71" s="1405"/>
      <c r="BD71" s="2602">
        <v>46388</v>
      </c>
      <c r="BE71" s="2107" t="s">
        <v>63</v>
      </c>
      <c r="BF71" s="2602">
        <v>46568</v>
      </c>
      <c r="BG71" s="2107" t="s">
        <v>63</v>
      </c>
      <c r="BH71" s="751"/>
      <c r="BI71" s="751">
        <v>87.97</v>
      </c>
      <c r="BJ71" s="751">
        <v>3909.55</v>
      </c>
      <c r="BK71" s="751"/>
      <c r="BL71" s="1405"/>
      <c r="BM71" s="2602">
        <v>46569</v>
      </c>
      <c r="BN71" s="2107" t="s">
        <v>63</v>
      </c>
      <c r="BO71" s="2602">
        <v>46752</v>
      </c>
      <c r="BP71" s="2107" t="s">
        <v>63</v>
      </c>
      <c r="BQ71" s="751"/>
      <c r="BR71" s="751">
        <v>87.97</v>
      </c>
      <c r="BS71" s="751">
        <v>3909.55</v>
      </c>
      <c r="BT71" s="751"/>
      <c r="BU71" s="1405"/>
      <c r="BV71" s="2602">
        <v>46753</v>
      </c>
      <c r="BW71" s="2107" t="s">
        <v>63</v>
      </c>
      <c r="BX71" s="2602">
        <v>46934</v>
      </c>
      <c r="BY71" s="2107" t="s">
        <v>63</v>
      </c>
      <c r="BZ71" s="751"/>
      <c r="CA71" s="751">
        <v>94.21</v>
      </c>
      <c r="CB71" s="751">
        <v>4187.12</v>
      </c>
      <c r="CC71" s="751"/>
      <c r="CD71" s="1405"/>
      <c r="CE71" s="2602">
        <v>46935</v>
      </c>
      <c r="CF71" s="2107" t="s">
        <v>63</v>
      </c>
      <c r="CG71" s="2602">
        <v>47118</v>
      </c>
      <c r="CH71" s="2107" t="s">
        <v>63</v>
      </c>
      <c r="CI71" s="751"/>
      <c r="CJ71" s="751">
        <v>94.21</v>
      </c>
      <c r="CK71" s="751">
        <v>4187.12</v>
      </c>
      <c r="CL71" s="751"/>
      <c r="CM71" s="1405"/>
      <c r="CN71" s="2602">
        <v>47119</v>
      </c>
      <c r="CO71" s="2107" t="s">
        <v>63</v>
      </c>
      <c r="CP71" s="2602">
        <v>47299</v>
      </c>
      <c r="CQ71" s="2107" t="s">
        <v>63</v>
      </c>
      <c r="CR71" s="751"/>
      <c r="CS71" s="751">
        <v>100.9</v>
      </c>
      <c r="CT71" s="751">
        <v>4484.41</v>
      </c>
      <c r="CU71" s="751"/>
      <c r="CV71" s="1405"/>
      <c r="CW71" s="2602">
        <v>47300</v>
      </c>
      <c r="CX71" s="2107" t="s">
        <v>63</v>
      </c>
      <c r="CY71" s="2602">
        <v>47483</v>
      </c>
      <c r="CZ71" s="2107" t="s">
        <v>63</v>
      </c>
      <c r="DA71" s="751"/>
      <c r="DB71" s="751">
        <v>100.9</v>
      </c>
      <c r="DC71" s="751">
        <v>4484.41</v>
      </c>
      <c r="DD71" s="751"/>
      <c r="DE71" s="1405"/>
      <c r="DF71" s="2602">
        <v>47484</v>
      </c>
      <c r="DG71" s="2107" t="s">
        <v>63</v>
      </c>
      <c r="DH71" s="2602">
        <v>47664</v>
      </c>
      <c r="DI71" s="2107" t="s">
        <v>63</v>
      </c>
      <c r="DJ71" s="751"/>
      <c r="DK71" s="751">
        <v>108.06</v>
      </c>
      <c r="DL71" s="751">
        <v>4802.8</v>
      </c>
      <c r="DM71" s="751"/>
      <c r="DN71" s="1405"/>
      <c r="DO71" s="2602">
        <v>47665</v>
      </c>
      <c r="DP71" s="2107" t="s">
        <v>63</v>
      </c>
      <c r="DQ71" s="2602">
        <v>47848</v>
      </c>
      <c r="DR71" s="2107" t="s">
        <v>63</v>
      </c>
      <c r="DS71" s="325"/>
      <c r="DT71" s="1307" t="s">
        <v>489</v>
      </c>
      <c r="DU71" s="1642">
        <f>STRCHECKDATE(X73:DS73)</f>
      </c>
      <c r="DV71" s="1624"/>
      <c r="DW71" s="1624" t="str">
        <f>IF(V71="","",V71)</f>
        <v>горячая вода в системе централизованного теплоснабжения на отопление</v>
      </c>
      <c r="DX71" s="1624"/>
      <c r="DY71" s="1624"/>
      <c r="DZ71" s="1635">
        <v>0</v>
      </c>
    </row>
    <row s="1850" customFormat="1" customHeight="1" ht="21">
      <c r="A72" s="1974"/>
      <c r="B72" s="1974"/>
      <c r="C72" s="1974"/>
      <c r="D72" s="1974"/>
      <c r="E72" s="2311">
        <v>1</v>
      </c>
      <c r="F72" s="2311"/>
      <c r="G72" s="2311"/>
      <c r="H72" s="2311"/>
      <c r="I72" s="2262"/>
      <c r="J72" s="2262"/>
      <c r="K72" s="2262"/>
      <c r="L72" s="2312" t="str">
        <f>K71&amp;".1"</f>
        <v>2.1.1.1.1.1.1.1</v>
      </c>
      <c r="M72" s="2182"/>
      <c r="N72" s="1635"/>
      <c r="O72" s="1635"/>
      <c r="P72" s="1635"/>
      <c r="Q72" s="2374"/>
      <c r="R72" s="2374"/>
      <c r="S72" s="2374"/>
      <c r="T72" s="357"/>
      <c r="U72" s="2273" t="str">
        <f>$L72</f>
        <v>2.1.1.1.1.1.1.1</v>
      </c>
      <c r="V72" s="1391"/>
      <c r="W72" s="300"/>
      <c r="X72" s="325"/>
      <c r="Y72" s="751"/>
      <c r="Z72" s="751"/>
      <c r="AA72" s="751"/>
      <c r="AB72" s="1405"/>
      <c r="AC72" s="2309"/>
      <c r="AD72" s="2107"/>
      <c r="AE72" s="2309"/>
      <c r="AF72" s="2107"/>
      <c r="AG72" s="1407"/>
      <c r="AH72" s="751"/>
      <c r="AI72" s="751"/>
      <c r="AJ72" s="751"/>
      <c r="AK72" s="1257"/>
      <c r="AL72" s="2309"/>
      <c r="AM72" s="2107"/>
      <c r="AN72" s="2309"/>
      <c r="AO72" s="2107"/>
      <c r="AP72" s="325"/>
      <c r="AQ72" s="751"/>
      <c r="AR72" s="751"/>
      <c r="AS72" s="751"/>
      <c r="AT72" s="1405"/>
      <c r="AU72" s="2309"/>
      <c r="AV72" s="2107"/>
      <c r="AW72" s="2309"/>
      <c r="AX72" s="2107"/>
      <c r="AY72" s="325"/>
      <c r="AZ72" s="751"/>
      <c r="BA72" s="751"/>
      <c r="BB72" s="751"/>
      <c r="BC72" s="1405"/>
      <c r="BD72" s="2309"/>
      <c r="BE72" s="2107"/>
      <c r="BF72" s="2309"/>
      <c r="BG72" s="2107"/>
      <c r="BH72" s="325"/>
      <c r="BI72" s="751"/>
      <c r="BJ72" s="751"/>
      <c r="BK72" s="751"/>
      <c r="BL72" s="1405"/>
      <c r="BM72" s="2309"/>
      <c r="BN72" s="2107"/>
      <c r="BO72" s="2309"/>
      <c r="BP72" s="2107"/>
      <c r="BQ72" s="325"/>
      <c r="BR72" s="751"/>
      <c r="BS72" s="751"/>
      <c r="BT72" s="751"/>
      <c r="BU72" s="1405"/>
      <c r="BV72" s="2309"/>
      <c r="BW72" s="2107"/>
      <c r="BX72" s="2309"/>
      <c r="BY72" s="2107"/>
      <c r="BZ72" s="325"/>
      <c r="CA72" s="751"/>
      <c r="CB72" s="751"/>
      <c r="CC72" s="751"/>
      <c r="CD72" s="1405"/>
      <c r="CE72" s="2309"/>
      <c r="CF72" s="2107"/>
      <c r="CG72" s="2309"/>
      <c r="CH72" s="2107"/>
      <c r="CI72" s="325"/>
      <c r="CJ72" s="751"/>
      <c r="CK72" s="751"/>
      <c r="CL72" s="751"/>
      <c r="CM72" s="1405"/>
      <c r="CN72" s="2309"/>
      <c r="CO72" s="2107"/>
      <c r="CP72" s="2309"/>
      <c r="CQ72" s="2107"/>
      <c r="CR72" s="325"/>
      <c r="CS72" s="751"/>
      <c r="CT72" s="751"/>
      <c r="CU72" s="751"/>
      <c r="CV72" s="1405"/>
      <c r="CW72" s="2309"/>
      <c r="CX72" s="2107"/>
      <c r="CY72" s="2309"/>
      <c r="CZ72" s="2107"/>
      <c r="DA72" s="325"/>
      <c r="DB72" s="751"/>
      <c r="DC72" s="751"/>
      <c r="DD72" s="751"/>
      <c r="DE72" s="1405"/>
      <c r="DF72" s="2309"/>
      <c r="DG72" s="2107"/>
      <c r="DH72" s="2309"/>
      <c r="DI72" s="2107"/>
      <c r="DJ72" s="325"/>
      <c r="DK72" s="751"/>
      <c r="DL72" s="751"/>
      <c r="DM72" s="751"/>
      <c r="DN72" s="1405"/>
      <c r="DO72" s="2309"/>
      <c r="DP72" s="2107"/>
      <c r="DQ72" s="2309"/>
      <c r="DR72" s="2107"/>
      <c r="DS72" s="325"/>
      <c r="DT72" s="2253" t="s">
        <v>490</v>
      </c>
      <c r="DU72" s="1642"/>
      <c r="DV72" s="1624"/>
      <c r="DW72" s="1624"/>
      <c r="DX72" s="1624"/>
      <c r="DY72" s="1624"/>
      <c r="DZ72" s="1635">
        <v>0</v>
      </c>
    </row>
    <row s="1850" customFormat="1" customHeight="1" ht="14.25">
      <c r="A73" s="1974"/>
      <c r="B73" s="1974"/>
      <c r="C73" s="1974"/>
      <c r="D73" s="1974"/>
      <c r="E73" s="2311">
        <v>1</v>
      </c>
      <c r="F73" s="2311"/>
      <c r="G73" s="2311"/>
      <c r="H73" s="2311"/>
      <c r="I73" s="2262"/>
      <c r="J73" s="2262"/>
      <c r="K73" s="2262"/>
      <c r="L73" s="2312"/>
      <c r="M73" s="2182"/>
      <c r="N73" s="1635"/>
      <c r="O73" s="1635"/>
      <c r="P73" s="1635"/>
      <c r="Q73" s="2374"/>
      <c r="R73" s="2374"/>
      <c r="S73" s="2374"/>
      <c r="T73" s="357"/>
      <c r="U73" s="2513"/>
      <c r="V73" s="300"/>
      <c r="W73" s="300"/>
      <c r="X73" s="325"/>
      <c r="Y73" s="325"/>
      <c r="Z73" s="325"/>
      <c r="AA73" s="325"/>
      <c r="AB73" s="1406" t="str">
        <f>AC71&amp;"-"&amp;AE71</f>
        <v>-</v>
      </c>
      <c r="AC73" s="2309"/>
      <c r="AD73" s="2107"/>
      <c r="AE73" s="2309"/>
      <c r="AF73" s="2107"/>
      <c r="AG73" s="1382"/>
      <c r="AH73" s="325"/>
      <c r="AI73" s="325"/>
      <c r="AJ73" s="325"/>
      <c r="AK73" s="328" t="str">
        <f>AL71&amp;"-"&amp;AN71</f>
        <v>46023-46295</v>
      </c>
      <c r="AL73" s="2309"/>
      <c r="AM73" s="2107"/>
      <c r="AN73" s="2309"/>
      <c r="AO73" s="2107"/>
      <c r="AP73" s="325"/>
      <c r="AQ73" s="325"/>
      <c r="AR73" s="325"/>
      <c r="AS73" s="325"/>
      <c r="AT73" s="1406" t="str">
        <f>AU71&amp;"-"&amp;AW71</f>
        <v>46296-46387</v>
      </c>
      <c r="AU73" s="2309"/>
      <c r="AV73" s="2107"/>
      <c r="AW73" s="2309"/>
      <c r="AX73" s="2107"/>
      <c r="AY73" s="325"/>
      <c r="AZ73" s="325"/>
      <c r="BA73" s="325"/>
      <c r="BB73" s="325"/>
      <c r="BC73" s="1406" t="str">
        <f>BD71&amp;"-"&amp;BF71</f>
        <v>46388-46568</v>
      </c>
      <c r="BD73" s="2309"/>
      <c r="BE73" s="2107"/>
      <c r="BF73" s="2309"/>
      <c r="BG73" s="2107"/>
      <c r="BH73" s="325"/>
      <c r="BI73" s="325"/>
      <c r="BJ73" s="325"/>
      <c r="BK73" s="325"/>
      <c r="BL73" s="1406" t="str">
        <f>BM71&amp;"-"&amp;BO71</f>
        <v>46569-46752</v>
      </c>
      <c r="BM73" s="2309"/>
      <c r="BN73" s="2107"/>
      <c r="BO73" s="2309"/>
      <c r="BP73" s="2107"/>
      <c r="BQ73" s="325"/>
      <c r="BR73" s="325"/>
      <c r="BS73" s="325"/>
      <c r="BT73" s="325"/>
      <c r="BU73" s="1406" t="str">
        <f>BV71&amp;"-"&amp;BX71</f>
        <v>46753-46934</v>
      </c>
      <c r="BV73" s="2309"/>
      <c r="BW73" s="2107"/>
      <c r="BX73" s="2309"/>
      <c r="BY73" s="2107"/>
      <c r="BZ73" s="325"/>
      <c r="CA73" s="325"/>
      <c r="CB73" s="325"/>
      <c r="CC73" s="325"/>
      <c r="CD73" s="1406" t="str">
        <f>CE71&amp;"-"&amp;CG71</f>
        <v>46935-47118</v>
      </c>
      <c r="CE73" s="2309"/>
      <c r="CF73" s="2107"/>
      <c r="CG73" s="2309"/>
      <c r="CH73" s="2107"/>
      <c r="CI73" s="325"/>
      <c r="CJ73" s="325"/>
      <c r="CK73" s="325"/>
      <c r="CL73" s="325"/>
      <c r="CM73" s="1406" t="str">
        <f>CN71&amp;"-"&amp;CP71</f>
        <v>47119-47299</v>
      </c>
      <c r="CN73" s="2309"/>
      <c r="CO73" s="2107"/>
      <c r="CP73" s="2309"/>
      <c r="CQ73" s="2107"/>
      <c r="CR73" s="325"/>
      <c r="CS73" s="325"/>
      <c r="CT73" s="325"/>
      <c r="CU73" s="325"/>
      <c r="CV73" s="1406" t="str">
        <f>CW71&amp;"-"&amp;CY71</f>
        <v>47300-47483</v>
      </c>
      <c r="CW73" s="2309"/>
      <c r="CX73" s="2107"/>
      <c r="CY73" s="2309"/>
      <c r="CZ73" s="2107"/>
      <c r="DA73" s="325"/>
      <c r="DB73" s="325"/>
      <c r="DC73" s="325"/>
      <c r="DD73" s="325"/>
      <c r="DE73" s="1406" t="str">
        <f>DF71&amp;"-"&amp;DH71</f>
        <v>47484-47664</v>
      </c>
      <c r="DF73" s="2309"/>
      <c r="DG73" s="2107"/>
      <c r="DH73" s="2309"/>
      <c r="DI73" s="2107"/>
      <c r="DJ73" s="325"/>
      <c r="DK73" s="325"/>
      <c r="DL73" s="325"/>
      <c r="DM73" s="325"/>
      <c r="DN73" s="1406" t="str">
        <f>DO71&amp;"-"&amp;DQ71</f>
        <v>47665-47848</v>
      </c>
      <c r="DO73" s="2309"/>
      <c r="DP73" s="2107"/>
      <c r="DQ73" s="2309"/>
      <c r="DR73" s="2107"/>
      <c r="DS73" s="325"/>
      <c r="DT73" s="2254"/>
      <c r="DU73" s="1642"/>
      <c r="DV73" s="1624"/>
      <c r="DW73" s="1624" t="str">
        <f>IF(V73="","",V73)</f>
        <v/>
      </c>
      <c r="DX73" s="1624"/>
      <c r="DY73" s="1624"/>
      <c r="DZ73" s="1635">
        <v>0</v>
      </c>
    </row>
    <row s="1850" customFormat="1" customHeight="1" ht="11.25">
      <c r="A74" s="1974"/>
      <c r="B74" s="1974"/>
      <c r="C74" s="1974"/>
      <c r="D74" s="1974"/>
      <c r="E74" s="2311">
        <v>1</v>
      </c>
      <c r="F74" s="2311"/>
      <c r="G74" s="2311"/>
      <c r="H74" s="2311"/>
      <c r="I74" s="2262"/>
      <c r="J74" s="2262"/>
      <c r="K74" s="2312"/>
      <c r="L74" s="1974"/>
      <c r="M74" s="2182"/>
      <c r="N74" s="1635"/>
      <c r="O74" s="1635"/>
      <c r="P74" s="1635"/>
      <c r="Q74" s="2374"/>
      <c r="R74" s="2374"/>
      <c r="S74" s="2374"/>
      <c r="T74" s="357"/>
      <c r="U74" s="2688"/>
      <c r="V74" s="2689" t="s">
        <v>491</v>
      </c>
      <c r="W74" s="2690"/>
      <c r="X74" s="2691"/>
      <c r="Y74" s="2691"/>
      <c r="Z74" s="2691"/>
      <c r="AA74" s="2691"/>
      <c r="AB74" s="2692"/>
      <c r="AC74" s="2309"/>
      <c r="AD74" s="2107"/>
      <c r="AE74" s="2309"/>
      <c r="AF74" s="2107"/>
      <c r="AG74" s="2691"/>
      <c r="AH74" s="2691"/>
      <c r="AI74" s="2691"/>
      <c r="AJ74" s="2691"/>
      <c r="AK74" s="2692"/>
      <c r="AL74" s="2309"/>
      <c r="AM74" s="2107"/>
      <c r="AN74" s="2309"/>
      <c r="AO74" s="2107"/>
      <c r="AP74" s="2693"/>
      <c r="AQ74" s="2693"/>
      <c r="AR74" s="2693"/>
      <c r="AS74" s="2693"/>
      <c r="AT74" s="2694"/>
      <c r="AU74" s="2309"/>
      <c r="AV74" s="2107"/>
      <c r="AW74" s="2309"/>
      <c r="AX74" s="2107"/>
      <c r="AY74" s="2693"/>
      <c r="AZ74" s="2693"/>
      <c r="BA74" s="2693"/>
      <c r="BB74" s="2693"/>
      <c r="BC74" s="2694"/>
      <c r="BD74" s="2309"/>
      <c r="BE74" s="2107"/>
      <c r="BF74" s="2309"/>
      <c r="BG74" s="2107"/>
      <c r="BH74" s="2693"/>
      <c r="BI74" s="2693"/>
      <c r="BJ74" s="2693"/>
      <c r="BK74" s="2693"/>
      <c r="BL74" s="2694"/>
      <c r="BM74" s="2309"/>
      <c r="BN74" s="2107"/>
      <c r="BO74" s="2309"/>
      <c r="BP74" s="2107"/>
      <c r="BQ74" s="2693"/>
      <c r="BR74" s="2693"/>
      <c r="BS74" s="2693"/>
      <c r="BT74" s="2693"/>
      <c r="BU74" s="2694"/>
      <c r="BV74" s="2309"/>
      <c r="BW74" s="2107"/>
      <c r="BX74" s="2309"/>
      <c r="BY74" s="2107"/>
      <c r="BZ74" s="2693"/>
      <c r="CA74" s="2693"/>
      <c r="CB74" s="2693"/>
      <c r="CC74" s="2693"/>
      <c r="CD74" s="2694"/>
      <c r="CE74" s="2309"/>
      <c r="CF74" s="2107"/>
      <c r="CG74" s="2309"/>
      <c r="CH74" s="2107"/>
      <c r="CI74" s="2693"/>
      <c r="CJ74" s="2693"/>
      <c r="CK74" s="2693"/>
      <c r="CL74" s="2693"/>
      <c r="CM74" s="2694"/>
      <c r="CN74" s="2309"/>
      <c r="CO74" s="2107"/>
      <c r="CP74" s="2309"/>
      <c r="CQ74" s="2107"/>
      <c r="CR74" s="2693"/>
      <c r="CS74" s="2693"/>
      <c r="CT74" s="2693"/>
      <c r="CU74" s="2693"/>
      <c r="CV74" s="2694"/>
      <c r="CW74" s="2309"/>
      <c r="CX74" s="2107"/>
      <c r="CY74" s="2309"/>
      <c r="CZ74" s="2107"/>
      <c r="DA74" s="2693"/>
      <c r="DB74" s="2693"/>
      <c r="DC74" s="2693"/>
      <c r="DD74" s="2693"/>
      <c r="DE74" s="2694"/>
      <c r="DF74" s="2309"/>
      <c r="DG74" s="2107"/>
      <c r="DH74" s="2309"/>
      <c r="DI74" s="2107"/>
      <c r="DJ74" s="2693"/>
      <c r="DK74" s="2693"/>
      <c r="DL74" s="2693"/>
      <c r="DM74" s="2693"/>
      <c r="DN74" s="2694"/>
      <c r="DO74" s="2309"/>
      <c r="DP74" s="2107"/>
      <c r="DQ74" s="2309"/>
      <c r="DR74" s="2107"/>
      <c r="DS74" s="2695"/>
      <c r="DT74" s="2254"/>
      <c r="DU74" s="1642"/>
      <c r="DV74" s="1624"/>
      <c r="DW74" s="1624"/>
      <c r="DX74" s="1624"/>
      <c r="DY74" s="1624"/>
      <c r="DZ74" s="1635">
        <v>0</v>
      </c>
    </row>
    <row s="1850" customFormat="1" customHeight="1" ht="15">
      <c r="A75" s="1974"/>
      <c r="B75" s="1974"/>
      <c r="C75" s="1974"/>
      <c r="D75" s="1974"/>
      <c r="E75" s="2311">
        <v>1</v>
      </c>
      <c r="F75" s="2311"/>
      <c r="G75" s="2311"/>
      <c r="H75" s="2311"/>
      <c r="I75" s="2262"/>
      <c r="J75" s="2312"/>
      <c r="K75" s="1974"/>
      <c r="L75" s="1974"/>
      <c r="M75" s="2182"/>
      <c r="N75" s="1635"/>
      <c r="O75" s="1635"/>
      <c r="P75" s="2397"/>
      <c r="Q75" s="2374"/>
      <c r="R75" s="2374"/>
      <c r="S75" s="2374"/>
      <c r="T75" s="356"/>
      <c r="U75" s="2688"/>
      <c r="V75" s="2696" t="s">
        <v>448</v>
      </c>
      <c r="W75" s="2697"/>
      <c r="X75" s="2697"/>
      <c r="Y75" s="2697"/>
      <c r="Z75" s="2697"/>
      <c r="AA75" s="2697"/>
      <c r="AB75" s="2697"/>
      <c r="AC75" s="2698"/>
      <c r="AD75" s="2698"/>
      <c r="AE75" s="2698"/>
      <c r="AF75" s="2698"/>
      <c r="AG75" s="2697"/>
      <c r="AH75" s="2697"/>
      <c r="AI75" s="2697"/>
      <c r="AJ75" s="2697"/>
      <c r="AK75" s="2697"/>
      <c r="AL75" s="2697"/>
      <c r="AM75" s="2697"/>
      <c r="AN75" s="2697"/>
      <c r="AO75" s="2697"/>
      <c r="AP75" s="2699"/>
      <c r="AQ75" s="2699"/>
      <c r="AR75" s="2699"/>
      <c r="AS75" s="2699"/>
      <c r="AT75" s="2699"/>
      <c r="AU75" s="2700"/>
      <c r="AV75" s="2700"/>
      <c r="AW75" s="2700"/>
      <c r="AX75" s="2700"/>
      <c r="AY75" s="2699"/>
      <c r="AZ75" s="2699"/>
      <c r="BA75" s="2699"/>
      <c r="BB75" s="2699"/>
      <c r="BC75" s="2699"/>
      <c r="BD75" s="2700"/>
      <c r="BE75" s="2700"/>
      <c r="BF75" s="2700"/>
      <c r="BG75" s="2700"/>
      <c r="BH75" s="2699"/>
      <c r="BI75" s="2699"/>
      <c r="BJ75" s="2699"/>
      <c r="BK75" s="2699"/>
      <c r="BL75" s="2699"/>
      <c r="BM75" s="2700"/>
      <c r="BN75" s="2700"/>
      <c r="BO75" s="2700"/>
      <c r="BP75" s="2700"/>
      <c r="BQ75" s="2699"/>
      <c r="BR75" s="2699"/>
      <c r="BS75" s="2699"/>
      <c r="BT75" s="2699"/>
      <c r="BU75" s="2699"/>
      <c r="BV75" s="2700"/>
      <c r="BW75" s="2700"/>
      <c r="BX75" s="2700"/>
      <c r="BY75" s="2700"/>
      <c r="BZ75" s="2699"/>
      <c r="CA75" s="2699"/>
      <c r="CB75" s="2699"/>
      <c r="CC75" s="2699"/>
      <c r="CD75" s="2699"/>
      <c r="CE75" s="2700"/>
      <c r="CF75" s="2700"/>
      <c r="CG75" s="2700"/>
      <c r="CH75" s="2700"/>
      <c r="CI75" s="2699"/>
      <c r="CJ75" s="2699"/>
      <c r="CK75" s="2699"/>
      <c r="CL75" s="2699"/>
      <c r="CM75" s="2699"/>
      <c r="CN75" s="2700"/>
      <c r="CO75" s="2700"/>
      <c r="CP75" s="2700"/>
      <c r="CQ75" s="2700"/>
      <c r="CR75" s="2699"/>
      <c r="CS75" s="2699"/>
      <c r="CT75" s="2699"/>
      <c r="CU75" s="2699"/>
      <c r="CV75" s="2699"/>
      <c r="CW75" s="2700"/>
      <c r="CX75" s="2700"/>
      <c r="CY75" s="2700"/>
      <c r="CZ75" s="2700"/>
      <c r="DA75" s="2699"/>
      <c r="DB75" s="2699"/>
      <c r="DC75" s="2699"/>
      <c r="DD75" s="2699"/>
      <c r="DE75" s="2699"/>
      <c r="DF75" s="2700"/>
      <c r="DG75" s="2700"/>
      <c r="DH75" s="2700"/>
      <c r="DI75" s="2700"/>
      <c r="DJ75" s="2699"/>
      <c r="DK75" s="2699"/>
      <c r="DL75" s="2699"/>
      <c r="DM75" s="2699"/>
      <c r="DN75" s="2699"/>
      <c r="DO75" s="2700"/>
      <c r="DP75" s="2700"/>
      <c r="DQ75" s="2700"/>
      <c r="DR75" s="2700"/>
      <c r="DS75" s="2701"/>
      <c r="DT75" s="2255"/>
      <c r="DU75" s="1642"/>
      <c r="DV75" s="1624"/>
      <c r="DW75" s="1624" t="str">
        <f>IF(V75="","",V75)</f>
        <v>Добавить вид теплоносителя (параметры теплоносителя)</v>
      </c>
      <c r="DX75" s="1624"/>
      <c r="DY75" s="1624"/>
      <c r="DZ75" s="1635">
        <v>0</v>
      </c>
    </row>
    <row s="1850" customFormat="1" customHeight="1" ht="11.25">
      <c r="A76" s="1974"/>
      <c r="B76" s="1974"/>
      <c r="C76" s="1974"/>
      <c r="D76" s="1974"/>
      <c r="E76" s="2311">
        <v>1</v>
      </c>
      <c r="F76" s="2311"/>
      <c r="G76" s="2311"/>
      <c r="H76" s="2311"/>
      <c r="I76" s="2312"/>
      <c r="J76" s="1974"/>
      <c r="K76" s="1974"/>
      <c r="L76" s="1974"/>
      <c r="M76" s="2182"/>
      <c r="N76" s="1635"/>
      <c r="O76" s="2397"/>
      <c r="P76" s="2397"/>
      <c r="Q76" s="2374"/>
      <c r="R76" s="2374"/>
      <c r="S76" s="2374"/>
      <c r="T76" s="356"/>
      <c r="U76" s="2688"/>
      <c r="V76" s="2702" t="s">
        <v>449</v>
      </c>
      <c r="W76" s="2697"/>
      <c r="X76" s="2697"/>
      <c r="Y76" s="2697"/>
      <c r="Z76" s="2697"/>
      <c r="AA76" s="2697"/>
      <c r="AB76" s="2697"/>
      <c r="AC76" s="2697"/>
      <c r="AD76" s="2697"/>
      <c r="AE76" s="2697"/>
      <c r="AF76" s="2703"/>
      <c r="AG76" s="2697"/>
      <c r="AH76" s="2697"/>
      <c r="AI76" s="2697"/>
      <c r="AJ76" s="2697"/>
      <c r="AK76" s="2697"/>
      <c r="AL76" s="2697"/>
      <c r="AM76" s="2697"/>
      <c r="AN76" s="2697"/>
      <c r="AO76" s="2703"/>
      <c r="AP76" s="2699"/>
      <c r="AQ76" s="2699"/>
      <c r="AR76" s="2699"/>
      <c r="AS76" s="2699"/>
      <c r="AT76" s="2699"/>
      <c r="AU76" s="2699"/>
      <c r="AV76" s="2699"/>
      <c r="AW76" s="2699"/>
      <c r="AX76" s="2704"/>
      <c r="AY76" s="2699"/>
      <c r="AZ76" s="2699"/>
      <c r="BA76" s="2699"/>
      <c r="BB76" s="2699"/>
      <c r="BC76" s="2699"/>
      <c r="BD76" s="2699"/>
      <c r="BE76" s="2699"/>
      <c r="BF76" s="2699"/>
      <c r="BG76" s="2704"/>
      <c r="BH76" s="2699"/>
      <c r="BI76" s="2699"/>
      <c r="BJ76" s="2699"/>
      <c r="BK76" s="2699"/>
      <c r="BL76" s="2699"/>
      <c r="BM76" s="2699"/>
      <c r="BN76" s="2699"/>
      <c r="BO76" s="2699"/>
      <c r="BP76" s="2704"/>
      <c r="BQ76" s="2699"/>
      <c r="BR76" s="2699"/>
      <c r="BS76" s="2699"/>
      <c r="BT76" s="2699"/>
      <c r="BU76" s="2699"/>
      <c r="BV76" s="2699"/>
      <c r="BW76" s="2699"/>
      <c r="BX76" s="2699"/>
      <c r="BY76" s="2704"/>
      <c r="BZ76" s="2699"/>
      <c r="CA76" s="2699"/>
      <c r="CB76" s="2699"/>
      <c r="CC76" s="2699"/>
      <c r="CD76" s="2699"/>
      <c r="CE76" s="2699"/>
      <c r="CF76" s="2699"/>
      <c r="CG76" s="2699"/>
      <c r="CH76" s="2704"/>
      <c r="CI76" s="2699"/>
      <c r="CJ76" s="2699"/>
      <c r="CK76" s="2699"/>
      <c r="CL76" s="2699"/>
      <c r="CM76" s="2699"/>
      <c r="CN76" s="2699"/>
      <c r="CO76" s="2699"/>
      <c r="CP76" s="2699"/>
      <c r="CQ76" s="2704"/>
      <c r="CR76" s="2699"/>
      <c r="CS76" s="2699"/>
      <c r="CT76" s="2699"/>
      <c r="CU76" s="2699"/>
      <c r="CV76" s="2699"/>
      <c r="CW76" s="2699"/>
      <c r="CX76" s="2699"/>
      <c r="CY76" s="2699"/>
      <c r="CZ76" s="2704"/>
      <c r="DA76" s="2699"/>
      <c r="DB76" s="2699"/>
      <c r="DC76" s="2699"/>
      <c r="DD76" s="2699"/>
      <c r="DE76" s="2699"/>
      <c r="DF76" s="2699"/>
      <c r="DG76" s="2699"/>
      <c r="DH76" s="2699"/>
      <c r="DI76" s="2704"/>
      <c r="DJ76" s="2699"/>
      <c r="DK76" s="2699"/>
      <c r="DL76" s="2699"/>
      <c r="DM76" s="2699"/>
      <c r="DN76" s="2699"/>
      <c r="DO76" s="2699"/>
      <c r="DP76" s="2699"/>
      <c r="DQ76" s="2699"/>
      <c r="DR76" s="2704"/>
      <c r="DS76" s="2697"/>
      <c r="DT76" s="2705"/>
      <c r="DU76" s="1642"/>
      <c r="DV76" s="1624"/>
      <c r="DW76" s="1624" t="str">
        <f>IF(V76="","",V76)</f>
        <v>Добавить группу потребителей</v>
      </c>
      <c r="DX76" s="1624"/>
      <c r="DY76" s="1624"/>
      <c r="DZ76" s="1635">
        <v>0</v>
      </c>
    </row>
    <row s="1850" customFormat="1" customHeight="1" ht="14.25">
      <c r="A77" s="1974"/>
      <c r="B77" s="1974"/>
      <c r="C77" s="1974"/>
      <c r="D77" s="1974"/>
      <c r="E77" s="2311">
        <v>1</v>
      </c>
      <c r="F77" s="2311"/>
      <c r="G77" s="2311"/>
      <c r="H77" s="2310"/>
      <c r="I77" s="1974"/>
      <c r="J77" s="1974"/>
      <c r="K77" s="1974"/>
      <c r="L77" s="1974"/>
      <c r="M77" s="2182"/>
      <c r="N77" s="2407"/>
      <c r="O77" s="2407"/>
      <c r="P77" s="1635"/>
      <c r="Q77" s="1823"/>
      <c r="R77" s="375"/>
      <c r="S77" s="355"/>
      <c r="T77" s="1823"/>
      <c r="U77" s="1386"/>
      <c r="V77" s="1387"/>
      <c r="W77" s="1388"/>
      <c r="X77" s="1388"/>
      <c r="Y77" s="1388"/>
      <c r="Z77" s="1388"/>
      <c r="AA77" s="1388"/>
      <c r="AB77" s="1388"/>
      <c r="AC77" s="1388"/>
      <c r="AD77" s="1388"/>
      <c r="AE77" s="1388"/>
      <c r="AF77" s="1388"/>
      <c r="AG77" s="1388"/>
      <c r="AH77" s="1388"/>
      <c r="AI77" s="1388"/>
      <c r="AJ77" s="1388"/>
      <c r="AK77" s="1388"/>
      <c r="AL77" s="1388"/>
      <c r="AM77" s="1388"/>
      <c r="AN77" s="1388"/>
      <c r="AO77" s="1388"/>
      <c r="AP77" s="1388"/>
      <c r="AQ77" s="1388"/>
      <c r="AR77" s="1388"/>
      <c r="AS77" s="1388"/>
      <c r="AT77" s="1388"/>
      <c r="AU77" s="1388"/>
      <c r="AV77" s="1388"/>
      <c r="AW77" s="1388"/>
      <c r="AX77" s="1388"/>
      <c r="AY77" s="1388"/>
      <c r="AZ77" s="1388"/>
      <c r="BA77" s="1388"/>
      <c r="BB77" s="1388"/>
      <c r="BC77" s="1388"/>
      <c r="BD77" s="1388"/>
      <c r="BE77" s="1388"/>
      <c r="BF77" s="1388"/>
      <c r="BG77" s="1388"/>
      <c r="BH77" s="1388"/>
      <c r="BI77" s="1388"/>
      <c r="BJ77" s="1388"/>
      <c r="BK77" s="1388"/>
      <c r="BL77" s="1388"/>
      <c r="BM77" s="1388"/>
      <c r="BN77" s="1388"/>
      <c r="BO77" s="1388"/>
      <c r="BP77" s="1388"/>
      <c r="BQ77" s="1388"/>
      <c r="BR77" s="1388"/>
      <c r="BS77" s="1388"/>
      <c r="BT77" s="1388"/>
      <c r="BU77" s="1388"/>
      <c r="BV77" s="1388"/>
      <c r="BW77" s="1388"/>
      <c r="BX77" s="1388"/>
      <c r="BY77" s="1388"/>
      <c r="BZ77" s="1388"/>
      <c r="CA77" s="1388"/>
      <c r="CB77" s="1388"/>
      <c r="CC77" s="1388"/>
      <c r="CD77" s="1388"/>
      <c r="CE77" s="1388"/>
      <c r="CF77" s="1388"/>
      <c r="CG77" s="1388"/>
      <c r="CH77" s="1388"/>
      <c r="CI77" s="1388"/>
      <c r="CJ77" s="1388"/>
      <c r="CK77" s="1388"/>
      <c r="CL77" s="1388"/>
      <c r="CM77" s="1388"/>
      <c r="CN77" s="1388"/>
      <c r="CO77" s="1388"/>
      <c r="CP77" s="1388"/>
      <c r="CQ77" s="1388"/>
      <c r="CR77" s="1388"/>
      <c r="CS77" s="1388"/>
      <c r="CT77" s="1388"/>
      <c r="CU77" s="1388"/>
      <c r="CV77" s="1388"/>
      <c r="CW77" s="1388"/>
      <c r="CX77" s="1388"/>
      <c r="CY77" s="1388"/>
      <c r="CZ77" s="1388"/>
      <c r="DA77" s="1388"/>
      <c r="DB77" s="1388"/>
      <c r="DC77" s="1388"/>
      <c r="DD77" s="1388"/>
      <c r="DE77" s="1388"/>
      <c r="DF77" s="1388"/>
      <c r="DG77" s="1388"/>
      <c r="DH77" s="1388"/>
      <c r="DI77" s="1388"/>
      <c r="DJ77" s="1388"/>
      <c r="DK77" s="1388"/>
      <c r="DL77" s="1388"/>
      <c r="DM77" s="1388"/>
      <c r="DN77" s="1388"/>
      <c r="DO77" s="1388"/>
      <c r="DP77" s="1388"/>
      <c r="DQ77" s="1388"/>
      <c r="DR77" s="1388"/>
      <c r="DS77" s="1388"/>
      <c r="DT77" s="1389"/>
      <c r="DU77" s="1642"/>
      <c r="DV77" s="1624"/>
      <c r="DW77" s="1624" t="str">
        <f>IF(V77="","",V77)</f>
        <v/>
      </c>
      <c r="DX77" s="1624"/>
      <c r="DY77" s="1624"/>
      <c r="DZ77" s="1635">
        <v>0</v>
      </c>
    </row>
    <row s="622" customFormat="1" customHeight="1" ht="14.25">
      <c r="A78" s="1375"/>
      <c r="B78" s="1375"/>
      <c r="C78" s="1375"/>
      <c r="D78" s="1375"/>
      <c r="E78" s="2311">
        <v>1</v>
      </c>
      <c r="F78" s="2311"/>
      <c r="G78" s="2310"/>
      <c r="H78" s="1375"/>
      <c r="I78" s="1375"/>
      <c r="J78" s="1375"/>
      <c r="K78" s="1375"/>
      <c r="L78" s="1375"/>
      <c r="M78" s="1381"/>
      <c r="N78" s="1378"/>
      <c r="O78" s="1378"/>
      <c r="P78" s="1641"/>
      <c r="Q78" s="1316"/>
      <c r="R78" s="1344"/>
      <c r="S78" s="1316"/>
      <c r="T78" s="1316"/>
      <c r="U78" s="1318"/>
      <c r="V78" s="1319" t="s">
        <v>171</v>
      </c>
      <c r="W78" s="1320"/>
      <c r="X78" s="1320"/>
      <c r="Y78" s="1320"/>
      <c r="Z78" s="1320"/>
      <c r="AA78" s="1320"/>
      <c r="AB78" s="1320"/>
      <c r="AC78" s="1320"/>
      <c r="AD78" s="1320"/>
      <c r="AE78" s="1320"/>
      <c r="AF78" s="1320"/>
      <c r="AG78" s="1320"/>
      <c r="AH78" s="1320"/>
      <c r="AI78" s="1320"/>
      <c r="AJ78" s="1320"/>
      <c r="AK78" s="1320"/>
      <c r="AL78" s="1320"/>
      <c r="AM78" s="1320"/>
      <c r="AN78" s="1320"/>
      <c r="AO78" s="1320"/>
      <c r="AP78" s="1320"/>
      <c r="AQ78" s="1320"/>
      <c r="AR78" s="1320"/>
      <c r="AS78" s="1320"/>
      <c r="AT78" s="1320"/>
      <c r="AU78" s="1320"/>
      <c r="AV78" s="1320"/>
      <c r="AW78" s="1320"/>
      <c r="AX78" s="1320"/>
      <c r="AY78" s="1320"/>
      <c r="AZ78" s="1320"/>
      <c r="BA78" s="1320"/>
      <c r="BB78" s="1320"/>
      <c r="BC78" s="1320"/>
      <c r="BD78" s="1320"/>
      <c r="BE78" s="1320"/>
      <c r="BF78" s="1320"/>
      <c r="BG78" s="1320"/>
      <c r="BH78" s="1320"/>
      <c r="BI78" s="1320"/>
      <c r="BJ78" s="1320"/>
      <c r="BK78" s="1320"/>
      <c r="BL78" s="1320"/>
      <c r="BM78" s="1320"/>
      <c r="BN78" s="1320"/>
      <c r="BO78" s="1320"/>
      <c r="BP78" s="1320"/>
      <c r="BQ78" s="1320"/>
      <c r="BR78" s="1320"/>
      <c r="BS78" s="1320"/>
      <c r="BT78" s="1320"/>
      <c r="BU78" s="1320"/>
      <c r="BV78" s="1320"/>
      <c r="BW78" s="1320"/>
      <c r="BX78" s="1320"/>
      <c r="BY78" s="1320"/>
      <c r="BZ78" s="1320"/>
      <c r="CA78" s="1320"/>
      <c r="CB78" s="1320"/>
      <c r="CC78" s="1320"/>
      <c r="CD78" s="1320"/>
      <c r="CE78" s="1320"/>
      <c r="CF78" s="1320"/>
      <c r="CG78" s="1320"/>
      <c r="CH78" s="1320"/>
      <c r="CI78" s="1320"/>
      <c r="CJ78" s="1320"/>
      <c r="CK78" s="1320"/>
      <c r="CL78" s="1320"/>
      <c r="CM78" s="1320"/>
      <c r="CN78" s="1320"/>
      <c r="CO78" s="1320"/>
      <c r="CP78" s="1320"/>
      <c r="CQ78" s="1320"/>
      <c r="CR78" s="1320"/>
      <c r="CS78" s="1320"/>
      <c r="CT78" s="1320"/>
      <c r="CU78" s="1320"/>
      <c r="CV78" s="1320"/>
      <c r="CW78" s="1320"/>
      <c r="CX78" s="1320"/>
      <c r="CY78" s="1320"/>
      <c r="CZ78" s="1320"/>
      <c r="DA78" s="1320"/>
      <c r="DB78" s="1320"/>
      <c r="DC78" s="1320"/>
      <c r="DD78" s="1320"/>
      <c r="DE78" s="1320"/>
      <c r="DF78" s="1320"/>
      <c r="DG78" s="1320"/>
      <c r="DH78" s="1320"/>
      <c r="DI78" s="1320"/>
      <c r="DJ78" s="1320"/>
      <c r="DK78" s="1320"/>
      <c r="DL78" s="1320"/>
      <c r="DM78" s="1320"/>
      <c r="DN78" s="1320"/>
      <c r="DO78" s="1320"/>
      <c r="DP78" s="1320"/>
      <c r="DQ78" s="1320"/>
      <c r="DR78" s="1320"/>
      <c r="DS78" s="1320"/>
      <c r="DT78" s="1320"/>
      <c r="DU78" s="1642"/>
      <c r="DV78" s="1624"/>
      <c r="DW78" s="1624" t="str">
        <f>IF(V78="","",V78)</f>
        <v>Добавить источник для дифференциации</v>
      </c>
      <c r="DX78" s="1624"/>
      <c r="DY78" s="1624"/>
      <c r="DZ78" s="1642">
        <v>0</v>
      </c>
    </row>
    <row s="622" customFormat="1" customHeight="1" ht="14.25">
      <c r="A79" s="1375"/>
      <c r="B79" s="1375"/>
      <c r="C79" s="1375"/>
      <c r="D79" s="1375"/>
      <c r="E79" s="2311">
        <v>1</v>
      </c>
      <c r="F79" s="2310"/>
      <c r="G79" s="1375"/>
      <c r="H79" s="1375"/>
      <c r="I79" s="1375"/>
      <c r="J79" s="1375"/>
      <c r="K79" s="1375"/>
      <c r="L79" s="1375"/>
      <c r="M79" s="1381"/>
      <c r="N79" s="1379"/>
      <c r="O79" s="1379"/>
      <c r="P79" s="1641"/>
      <c r="Q79" s="1316"/>
      <c r="R79" s="1344"/>
      <c r="S79" s="1316"/>
      <c r="T79" s="1316"/>
      <c r="U79" s="1322"/>
      <c r="V79" s="1323" t="s">
        <v>172</v>
      </c>
      <c r="W79" s="1324"/>
      <c r="X79" s="1324"/>
      <c r="Y79" s="1324"/>
      <c r="Z79" s="1324"/>
      <c r="AA79" s="1324"/>
      <c r="AB79" s="1324"/>
      <c r="AC79" s="1324"/>
      <c r="AD79" s="1324"/>
      <c r="AE79" s="1324"/>
      <c r="AF79" s="1324"/>
      <c r="AG79" s="1324"/>
      <c r="AH79" s="1324"/>
      <c r="AI79" s="1324"/>
      <c r="AJ79" s="1324"/>
      <c r="AK79" s="1324"/>
      <c r="AL79" s="1324"/>
      <c r="AM79" s="1324"/>
      <c r="AN79" s="1324"/>
      <c r="AO79" s="1324"/>
      <c r="AP79" s="1324"/>
      <c r="AQ79" s="1324"/>
      <c r="AR79" s="1324"/>
      <c r="AS79" s="1324"/>
      <c r="AT79" s="1324"/>
      <c r="AU79" s="1324"/>
      <c r="AV79" s="1324"/>
      <c r="AW79" s="1324"/>
      <c r="AX79" s="1324"/>
      <c r="AY79" s="1324"/>
      <c r="AZ79" s="1324"/>
      <c r="BA79" s="1324"/>
      <c r="BB79" s="1324"/>
      <c r="BC79" s="1324"/>
      <c r="BD79" s="1324"/>
      <c r="BE79" s="1324"/>
      <c r="BF79" s="1324"/>
      <c r="BG79" s="1324"/>
      <c r="BH79" s="1324"/>
      <c r="BI79" s="1324"/>
      <c r="BJ79" s="1324"/>
      <c r="BK79" s="1324"/>
      <c r="BL79" s="1324"/>
      <c r="BM79" s="1324"/>
      <c r="BN79" s="1324"/>
      <c r="BO79" s="1324"/>
      <c r="BP79" s="1324"/>
      <c r="BQ79" s="1324"/>
      <c r="BR79" s="1324"/>
      <c r="BS79" s="1324"/>
      <c r="BT79" s="1324"/>
      <c r="BU79" s="1324"/>
      <c r="BV79" s="1324"/>
      <c r="BW79" s="1324"/>
      <c r="BX79" s="1324"/>
      <c r="BY79" s="1324"/>
      <c r="BZ79" s="1324"/>
      <c r="CA79" s="1324"/>
      <c r="CB79" s="1324"/>
      <c r="CC79" s="1324"/>
      <c r="CD79" s="1324"/>
      <c r="CE79" s="1324"/>
      <c r="CF79" s="1324"/>
      <c r="CG79" s="1324"/>
      <c r="CH79" s="1324"/>
      <c r="CI79" s="1324"/>
      <c r="CJ79" s="1324"/>
      <c r="CK79" s="1324"/>
      <c r="CL79" s="1324"/>
      <c r="CM79" s="1324"/>
      <c r="CN79" s="1324"/>
      <c r="CO79" s="1324"/>
      <c r="CP79" s="1324"/>
      <c r="CQ79" s="1324"/>
      <c r="CR79" s="1324"/>
      <c r="CS79" s="1324"/>
      <c r="CT79" s="1324"/>
      <c r="CU79" s="1324"/>
      <c r="CV79" s="1324"/>
      <c r="CW79" s="1324"/>
      <c r="CX79" s="1324"/>
      <c r="CY79" s="1324"/>
      <c r="CZ79" s="1324"/>
      <c r="DA79" s="1324"/>
      <c r="DB79" s="1324"/>
      <c r="DC79" s="1324"/>
      <c r="DD79" s="1324"/>
      <c r="DE79" s="1324"/>
      <c r="DF79" s="1324"/>
      <c r="DG79" s="1324"/>
      <c r="DH79" s="1324"/>
      <c r="DI79" s="1324"/>
      <c r="DJ79" s="1324"/>
      <c r="DK79" s="1324"/>
      <c r="DL79" s="1324"/>
      <c r="DM79" s="1324"/>
      <c r="DN79" s="1324"/>
      <c r="DO79" s="1324"/>
      <c r="DP79" s="1324"/>
      <c r="DQ79" s="1324"/>
      <c r="DR79" s="1324"/>
      <c r="DS79" s="1324"/>
      <c r="DT79" s="1324"/>
      <c r="DU79" s="1642"/>
      <c r="DV79" s="1624"/>
      <c r="DW79" s="1624" t="str">
        <f>IF(V79="","",V79)</f>
        <v>Добавить централизованную систему для дифференциации</v>
      </c>
      <c r="DX79" s="1624"/>
      <c r="DY79" s="1624"/>
      <c r="DZ79" s="1642">
        <v>0</v>
      </c>
    </row>
    <row s="622" customFormat="1" customHeight="1" ht="14.25">
      <c r="A80" s="1375"/>
      <c r="B80" s="1375"/>
      <c r="C80" s="1375"/>
      <c r="D80" s="1375"/>
      <c r="E80" s="2310">
        <v>1</v>
      </c>
      <c r="F80" s="1375"/>
      <c r="G80" s="1375"/>
      <c r="H80" s="1375"/>
      <c r="I80" s="1375"/>
      <c r="J80" s="1375"/>
      <c r="K80" s="1375"/>
      <c r="L80" s="1375"/>
      <c r="M80" s="1381"/>
      <c r="N80" s="1379"/>
      <c r="O80" s="1379"/>
      <c r="P80" s="1641"/>
      <c r="Q80" s="1316"/>
      <c r="R80" s="1344"/>
      <c r="S80" s="1316"/>
      <c r="T80" s="1316"/>
      <c r="U80" s="1322"/>
      <c r="V80" s="1325" t="s">
        <v>173</v>
      </c>
      <c r="W80" s="1324"/>
      <c r="X80" s="1324"/>
      <c r="Y80" s="1324"/>
      <c r="Z80" s="1324"/>
      <c r="AA80" s="1324"/>
      <c r="AB80" s="1324"/>
      <c r="AC80" s="1324"/>
      <c r="AD80" s="1324"/>
      <c r="AE80" s="1324"/>
      <c r="AF80" s="1324"/>
      <c r="AG80" s="1324"/>
      <c r="AH80" s="1324"/>
      <c r="AI80" s="1324"/>
      <c r="AJ80" s="1324"/>
      <c r="AK80" s="1324"/>
      <c r="AL80" s="1324"/>
      <c r="AM80" s="1324"/>
      <c r="AN80" s="1324"/>
      <c r="AO80" s="1324"/>
      <c r="AP80" s="1324"/>
      <c r="AQ80" s="1324"/>
      <c r="AR80" s="1324"/>
      <c r="AS80" s="1324"/>
      <c r="AT80" s="1324"/>
      <c r="AU80" s="1324"/>
      <c r="AV80" s="1324"/>
      <c r="AW80" s="1324"/>
      <c r="AX80" s="1324"/>
      <c r="AY80" s="1324"/>
      <c r="AZ80" s="1324"/>
      <c r="BA80" s="1324"/>
      <c r="BB80" s="1324"/>
      <c r="BC80" s="1324"/>
      <c r="BD80" s="1324"/>
      <c r="BE80" s="1324"/>
      <c r="BF80" s="1324"/>
      <c r="BG80" s="1324"/>
      <c r="BH80" s="1324"/>
      <c r="BI80" s="1324"/>
      <c r="BJ80" s="1324"/>
      <c r="BK80" s="1324"/>
      <c r="BL80" s="1324"/>
      <c r="BM80" s="1324"/>
      <c r="BN80" s="1324"/>
      <c r="BO80" s="1324"/>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c r="DD80" s="1324"/>
      <c r="DE80" s="1324"/>
      <c r="DF80" s="1324"/>
      <c r="DG80" s="1324"/>
      <c r="DH80" s="1324"/>
      <c r="DI80" s="1324"/>
      <c r="DJ80" s="1324"/>
      <c r="DK80" s="1324"/>
      <c r="DL80" s="1324"/>
      <c r="DM80" s="1324"/>
      <c r="DN80" s="1324"/>
      <c r="DO80" s="1324"/>
      <c r="DP80" s="1324"/>
      <c r="DQ80" s="1324"/>
      <c r="DR80" s="1324"/>
      <c r="DS80" s="1324"/>
      <c r="DT80" s="1324"/>
      <c r="DU80" s="1642"/>
      <c r="DV80" s="1624"/>
      <c r="DW80" s="1624" t="str">
        <f>IF(V80="","",V80)</f>
        <v>Добавить территорию для дифференциации</v>
      </c>
      <c r="DX80" s="1624"/>
      <c r="DY80" s="1624"/>
      <c r="DZ80" s="1642">
        <v>0</v>
      </c>
    </row>
    <row s="1642" customFormat="1" customHeight="1" ht="4.2">
      <c r="A81" s="1374"/>
      <c r="B81" s="1374"/>
      <c r="C81" s="1374"/>
      <c r="D81" s="1374"/>
      <c r="E81" s="1375"/>
      <c r="F81" s="1374"/>
      <c r="G81" s="1374"/>
      <c r="H81" s="1374"/>
      <c r="I81" s="1374"/>
      <c r="J81" s="1374"/>
      <c r="K81" s="1374"/>
      <c r="L81" s="1374"/>
      <c r="M81" s="1377"/>
      <c r="N81" s="1379"/>
      <c r="O81" s="1379"/>
      <c r="P81" s="351"/>
      <c r="Q81" s="1316"/>
      <c r="R81" s="1317"/>
      <c r="S81" s="1316"/>
      <c r="T81" s="1316"/>
      <c r="U81" s="1322"/>
      <c r="V81" s="1325" t="s">
        <v>190</v>
      </c>
      <c r="W81" s="1324"/>
      <c r="X81" s="1324"/>
      <c r="Y81" s="1324"/>
      <c r="Z81" s="1324"/>
      <c r="AA81" s="1324"/>
      <c r="AB81" s="1324"/>
      <c r="AC81" s="1324"/>
      <c r="AD81" s="1324"/>
      <c r="AE81" s="1324"/>
      <c r="AF81" s="1324"/>
      <c r="AG81" s="1324"/>
      <c r="AH81" s="1324"/>
      <c r="AI81" s="1324"/>
      <c r="AJ81" s="1324"/>
      <c r="AK81" s="1324"/>
      <c r="AL81" s="1324"/>
      <c r="AM81" s="1324"/>
      <c r="AN81" s="1324"/>
      <c r="AO81" s="1324"/>
      <c r="AP81" s="1324"/>
      <c r="AQ81" s="1324"/>
      <c r="AR81" s="1324"/>
      <c r="AS81" s="1324"/>
      <c r="AT81" s="1324"/>
      <c r="AU81" s="1324"/>
      <c r="AV81" s="1324"/>
      <c r="AW81" s="1324"/>
      <c r="AX81" s="1324"/>
      <c r="AY81" s="1324"/>
      <c r="AZ81" s="1324"/>
      <c r="BA81" s="1324"/>
      <c r="BB81" s="1324"/>
      <c r="BC81" s="1324"/>
      <c r="BD81" s="1324"/>
      <c r="BE81" s="1324"/>
      <c r="BF81" s="1324"/>
      <c r="BG81" s="1324"/>
      <c r="BH81" s="1324"/>
      <c r="BI81" s="1324"/>
      <c r="BJ81" s="1324"/>
      <c r="BK81" s="1324"/>
      <c r="BL81" s="1324"/>
      <c r="BM81" s="1324"/>
      <c r="BN81" s="1324"/>
      <c r="BO81" s="1324"/>
      <c r="BP81" s="1324"/>
      <c r="BQ81" s="1324"/>
      <c r="BR81" s="1324"/>
      <c r="BS81" s="1324"/>
      <c r="BT81" s="1324"/>
      <c r="BU81" s="1324"/>
      <c r="BV81" s="1324"/>
      <c r="BW81" s="1324"/>
      <c r="BX81" s="1324"/>
      <c r="BY81" s="1324"/>
      <c r="BZ81" s="1324"/>
      <c r="CA81" s="1324"/>
      <c r="CB81" s="1324"/>
      <c r="CC81" s="1324"/>
      <c r="CD81" s="1324"/>
      <c r="CE81" s="1324"/>
      <c r="CF81" s="1324"/>
      <c r="CG81" s="1324"/>
      <c r="CH81" s="1324"/>
      <c r="CI81" s="1324"/>
      <c r="CJ81" s="1324"/>
      <c r="CK81" s="1324"/>
      <c r="CL81" s="1324"/>
      <c r="CM81" s="1324"/>
      <c r="CN81" s="1324"/>
      <c r="CO81" s="1324"/>
      <c r="CP81" s="1324"/>
      <c r="CQ81" s="1324"/>
      <c r="CR81" s="1324"/>
      <c r="CS81" s="1324"/>
      <c r="CT81" s="1324"/>
      <c r="CU81" s="1324"/>
      <c r="CV81" s="1324"/>
      <c r="CW81" s="1324"/>
      <c r="CX81" s="1324"/>
      <c r="CY81" s="1324"/>
      <c r="CZ81" s="1324"/>
      <c r="DA81" s="1324"/>
      <c r="DB81" s="1324"/>
      <c r="DC81" s="1324"/>
      <c r="DD81" s="1324"/>
      <c r="DE81" s="1324"/>
      <c r="DF81" s="1324"/>
      <c r="DG81" s="1324"/>
      <c r="DH81" s="1324"/>
      <c r="DI81" s="1324"/>
      <c r="DJ81" s="1324"/>
      <c r="DK81" s="1324"/>
      <c r="DL81" s="1324"/>
      <c r="DM81" s="1324"/>
      <c r="DN81" s="1324"/>
      <c r="DO81" s="1324"/>
      <c r="DP81" s="1324"/>
      <c r="DQ81" s="1324"/>
      <c r="DR81" s="1324"/>
      <c r="DS81" s="1324"/>
      <c r="DT81" s="1324"/>
      <c r="DV81" s="789"/>
      <c r="DW81" s="789" t="str">
        <f>IF(V81="","",V81)</f>
        <v>Добавить наименование тарифа</v>
      </c>
      <c r="DX81" s="789"/>
      <c r="DY81" s="789"/>
      <c r="DZ81" s="518">
        <v>4</v>
      </c>
    </row>
    <row customHeight="1" ht="11.549999999999999">
      <c r="N82" s="1155"/>
      <c r="O82" s="1155"/>
      <c r="P82" s="509"/>
      <c r="Q82" s="1155"/>
      <c r="R82" s="1155"/>
      <c r="S82" s="1155"/>
      <c r="T82" s="1155"/>
      <c r="U82" s="1155"/>
      <c r="AP82" s="1635"/>
      <c r="AQ82" s="1635"/>
      <c r="AR82" s="1635"/>
      <c r="AS82" s="1635"/>
      <c r="AT82" s="1635"/>
      <c r="AU82" s="1635"/>
      <c r="AV82" s="1635"/>
      <c r="AW82" s="1635"/>
      <c r="AX82" s="1635"/>
      <c r="AY82" s="1635"/>
      <c r="AZ82" s="1635"/>
      <c r="BA82" s="1635"/>
      <c r="BB82" s="1635"/>
      <c r="BC82" s="1635"/>
      <c r="BD82" s="1635"/>
      <c r="BE82" s="1635"/>
      <c r="BF82" s="1635"/>
      <c r="BG82" s="1635"/>
      <c r="BH82" s="1635"/>
      <c r="BI82" s="1635"/>
      <c r="BJ82" s="1635"/>
      <c r="BK82" s="1635"/>
      <c r="BL82" s="1635"/>
      <c r="BM82" s="1635"/>
      <c r="BN82" s="1635"/>
      <c r="BO82" s="1635"/>
      <c r="BP82" s="1635"/>
      <c r="BQ82" s="1635"/>
      <c r="BR82" s="1635"/>
      <c r="BS82" s="1635"/>
      <c r="BT82" s="1635"/>
      <c r="BU82" s="1635"/>
      <c r="BV82" s="1635"/>
      <c r="BW82" s="1635"/>
      <c r="BX82" s="1635"/>
      <c r="BY82" s="1635"/>
      <c r="BZ82" s="1635"/>
      <c r="CA82" s="1635"/>
      <c r="CB82" s="1635"/>
      <c r="CC82" s="1635"/>
      <c r="CD82" s="1635"/>
      <c r="CE82" s="1635"/>
      <c r="CF82" s="1635"/>
      <c r="CG82" s="1635"/>
      <c r="CH82" s="1635"/>
      <c r="CI82" s="1635"/>
      <c r="CJ82" s="1635"/>
      <c r="CK82" s="1635"/>
      <c r="CL82" s="1635"/>
      <c r="CM82" s="1635"/>
      <c r="CN82" s="1635"/>
      <c r="CO82" s="1635"/>
      <c r="CP82" s="1635"/>
      <c r="CQ82" s="1635"/>
      <c r="CR82" s="1635"/>
      <c r="CS82" s="1635"/>
      <c r="CT82" s="1635"/>
      <c r="CU82" s="1635"/>
      <c r="CV82" s="1635"/>
      <c r="CW82" s="1635"/>
      <c r="CX82" s="1635"/>
      <c r="CY82" s="1635"/>
      <c r="CZ82" s="1635"/>
      <c r="DA82" s="1635"/>
      <c r="DB82" s="1635"/>
      <c r="DC82" s="1635"/>
      <c r="DD82" s="1635"/>
      <c r="DE82" s="1635"/>
      <c r="DF82" s="1635"/>
      <c r="DG82" s="1635"/>
      <c r="DH82" s="1635"/>
      <c r="DI82" s="1635"/>
      <c r="DJ82" s="1635"/>
      <c r="DK82" s="1635"/>
      <c r="DL82" s="1635"/>
      <c r="DM82" s="1635"/>
      <c r="DN82" s="1635"/>
      <c r="DO82" s="1635"/>
      <c r="DP82" s="1635"/>
      <c r="DQ82" s="1635"/>
      <c r="DR82" s="1635"/>
      <c r="DU82" s="1155"/>
      <c r="DV82" s="1155"/>
      <c r="DW82" s="1155"/>
      <c r="DX82" s="1155"/>
      <c r="DY82" s="1155"/>
      <c r="DZ82" s="1155">
        <v>11</v>
      </c>
    </row>
    <row customHeight="1" ht="35.699999999999996">
      <c r="P83" s="509"/>
      <c r="U83" s="1253"/>
      <c r="V83" s="2285"/>
      <c r="W83" s="2285"/>
      <c r="X83" s="2285"/>
      <c r="Y83" s="2285"/>
      <c r="Z83" s="2285"/>
      <c r="AA83" s="2285"/>
      <c r="AB83" s="2285"/>
      <c r="AC83" s="2285"/>
      <c r="AD83" s="2285"/>
      <c r="AE83" s="2285"/>
      <c r="AF83" s="2285"/>
      <c r="AG83" s="2285"/>
      <c r="AH83" s="2285"/>
      <c r="AI83" s="2285"/>
      <c r="AJ83" s="2285"/>
      <c r="AK83" s="2285"/>
      <c r="AL83" s="2285"/>
      <c r="AM83" s="2285"/>
      <c r="AN83" s="2285"/>
      <c r="AO83" s="2285"/>
      <c r="AP83" s="2385"/>
      <c r="AQ83" s="2385"/>
      <c r="AR83" s="2385"/>
      <c r="AS83" s="2385"/>
      <c r="AT83" s="2385"/>
      <c r="AU83" s="2385"/>
      <c r="AV83" s="2385"/>
      <c r="AW83" s="2385"/>
      <c r="AX83" s="2385"/>
      <c r="AY83" s="2385"/>
      <c r="AZ83" s="2385"/>
      <c r="BA83" s="2385"/>
      <c r="BB83" s="2385"/>
      <c r="BC83" s="2385"/>
      <c r="BD83" s="2385"/>
      <c r="BE83" s="2385"/>
      <c r="BF83" s="2385"/>
      <c r="BG83" s="2385"/>
      <c r="BH83" s="2385"/>
      <c r="BI83" s="2385"/>
      <c r="BJ83" s="2385"/>
      <c r="BK83" s="2385"/>
      <c r="BL83" s="2385"/>
      <c r="BM83" s="2385"/>
      <c r="BN83" s="2385"/>
      <c r="BO83" s="2385"/>
      <c r="BP83" s="2385"/>
      <c r="BQ83" s="2385"/>
      <c r="BR83" s="2385"/>
      <c r="BS83" s="2385"/>
      <c r="BT83" s="2385"/>
      <c r="BU83" s="2385"/>
      <c r="BV83" s="2385"/>
      <c r="BW83" s="2385"/>
      <c r="BX83" s="2385"/>
      <c r="BY83" s="2385"/>
      <c r="BZ83" s="2385"/>
      <c r="CA83" s="2385"/>
      <c r="CB83" s="2385"/>
      <c r="CC83" s="2385"/>
      <c r="CD83" s="2385"/>
      <c r="CE83" s="2385"/>
      <c r="CF83" s="2385"/>
      <c r="CG83" s="2385"/>
      <c r="CH83" s="2385"/>
      <c r="CI83" s="2385"/>
      <c r="CJ83" s="2385"/>
      <c r="CK83" s="2385"/>
      <c r="CL83" s="2385"/>
      <c r="CM83" s="2385"/>
      <c r="CN83" s="2385"/>
      <c r="CO83" s="2385"/>
      <c r="CP83" s="2385"/>
      <c r="CQ83" s="2385"/>
      <c r="CR83" s="2385"/>
      <c r="CS83" s="2385"/>
      <c r="CT83" s="2385"/>
      <c r="CU83" s="2385"/>
      <c r="CV83" s="2385"/>
      <c r="CW83" s="2385"/>
      <c r="CX83" s="2385"/>
      <c r="CY83" s="2385"/>
      <c r="CZ83" s="2385"/>
      <c r="DA83" s="2385"/>
      <c r="DB83" s="2385"/>
      <c r="DC83" s="2385"/>
      <c r="DD83" s="2385"/>
      <c r="DE83" s="2385"/>
      <c r="DF83" s="2385"/>
      <c r="DG83" s="2385"/>
      <c r="DH83" s="2385"/>
      <c r="DI83" s="2385"/>
      <c r="DJ83" s="2385"/>
      <c r="DK83" s="2385"/>
      <c r="DL83" s="2385"/>
      <c r="DM83" s="2385"/>
      <c r="DN83" s="2385"/>
      <c r="DO83" s="2385"/>
      <c r="DP83" s="2385"/>
      <c r="DQ83" s="2385"/>
      <c r="DR83" s="2385"/>
      <c r="DS83" s="2285"/>
      <c r="DT83" s="2285"/>
      <c r="DZ83" s="1155">
        <v>34</v>
      </c>
    </row>
    <row customHeight="1" ht="21">
      <c r="P84" s="509"/>
      <c r="V84" s="2285"/>
      <c r="W84" s="2285"/>
      <c r="X84" s="2285"/>
      <c r="Y84" s="2285"/>
      <c r="Z84" s="2285"/>
      <c r="AA84" s="2285"/>
      <c r="AB84" s="2285"/>
      <c r="AC84" s="2285"/>
      <c r="AD84" s="2285"/>
      <c r="AE84" s="2285"/>
      <c r="AF84" s="2285"/>
      <c r="AG84" s="2285"/>
      <c r="AH84" s="2285"/>
      <c r="AI84" s="2285"/>
      <c r="AJ84" s="2285"/>
      <c r="AK84" s="2285"/>
      <c r="AL84" s="2285"/>
      <c r="AM84" s="2285"/>
      <c r="AN84" s="2285"/>
      <c r="AO84" s="2285"/>
      <c r="AP84" s="2385"/>
      <c r="AQ84" s="2385"/>
      <c r="AR84" s="2385"/>
      <c r="AS84" s="2385"/>
      <c r="AT84" s="2385"/>
      <c r="AU84" s="2385"/>
      <c r="AV84" s="2385"/>
      <c r="AW84" s="2385"/>
      <c r="AX84" s="2385"/>
      <c r="AY84" s="2385"/>
      <c r="AZ84" s="2385"/>
      <c r="BA84" s="2385"/>
      <c r="BB84" s="2385"/>
      <c r="BC84" s="2385"/>
      <c r="BD84" s="2385"/>
      <c r="BE84" s="2385"/>
      <c r="BF84" s="2385"/>
      <c r="BG84" s="2385"/>
      <c r="BH84" s="2385"/>
      <c r="BI84" s="2385"/>
      <c r="BJ84" s="2385"/>
      <c r="BK84" s="2385"/>
      <c r="BL84" s="2385"/>
      <c r="BM84" s="2385"/>
      <c r="BN84" s="2385"/>
      <c r="BO84" s="2385"/>
      <c r="BP84" s="2385"/>
      <c r="BQ84" s="2385"/>
      <c r="BR84" s="2385"/>
      <c r="BS84" s="2385"/>
      <c r="BT84" s="2385"/>
      <c r="BU84" s="2385"/>
      <c r="BV84" s="2385"/>
      <c r="BW84" s="2385"/>
      <c r="BX84" s="2385"/>
      <c r="BY84" s="2385"/>
      <c r="BZ84" s="2385"/>
      <c r="CA84" s="2385"/>
      <c r="CB84" s="2385"/>
      <c r="CC84" s="2385"/>
      <c r="CD84" s="2385"/>
      <c r="CE84" s="2385"/>
      <c r="CF84" s="2385"/>
      <c r="CG84" s="2385"/>
      <c r="CH84" s="2385"/>
      <c r="CI84" s="2385"/>
      <c r="CJ84" s="2385"/>
      <c r="CK84" s="2385"/>
      <c r="CL84" s="2385"/>
      <c r="CM84" s="2385"/>
      <c r="CN84" s="2385"/>
      <c r="CO84" s="2385"/>
      <c r="CP84" s="2385"/>
      <c r="CQ84" s="2385"/>
      <c r="CR84" s="2385"/>
      <c r="CS84" s="2385"/>
      <c r="CT84" s="2385"/>
      <c r="CU84" s="2385"/>
      <c r="CV84" s="2385"/>
      <c r="CW84" s="2385"/>
      <c r="CX84" s="2385"/>
      <c r="CY84" s="2385"/>
      <c r="CZ84" s="2385"/>
      <c r="DA84" s="2385"/>
      <c r="DB84" s="2385"/>
      <c r="DC84" s="2385"/>
      <c r="DD84" s="2385"/>
      <c r="DE84" s="2385"/>
      <c r="DF84" s="2385"/>
      <c r="DG84" s="2385"/>
      <c r="DH84" s="2385"/>
      <c r="DI84" s="2385"/>
      <c r="DJ84" s="2385"/>
      <c r="DK84" s="2385"/>
      <c r="DL84" s="2385"/>
      <c r="DM84" s="2385"/>
      <c r="DN84" s="2385"/>
      <c r="DO84" s="2385"/>
      <c r="DP84" s="2385"/>
      <c r="DQ84" s="2385"/>
      <c r="DR84" s="2385"/>
      <c r="DS84" s="2285"/>
      <c r="DT84" s="2285"/>
      <c r="DZ84" s="1155">
        <v>20</v>
      </c>
    </row>
    <row customHeight="1" ht="14.699999999999998">
      <c r="P85" s="509"/>
      <c r="AP85" s="1635"/>
      <c r="AQ85" s="1635"/>
      <c r="AR85" s="1635"/>
      <c r="AS85" s="1635"/>
      <c r="AT85" s="1635"/>
      <c r="AU85" s="1635"/>
      <c r="AV85" s="1635"/>
      <c r="AW85" s="1635"/>
      <c r="AX85" s="1635"/>
      <c r="AY85" s="1635"/>
      <c r="AZ85" s="1635"/>
      <c r="BA85" s="1635"/>
      <c r="BB85" s="1635"/>
      <c r="BC85" s="1635"/>
      <c r="BD85" s="1635"/>
      <c r="BE85" s="1635"/>
      <c r="BF85" s="1635"/>
      <c r="BG85" s="1635"/>
      <c r="BH85" s="1635"/>
      <c r="BI85" s="1635"/>
      <c r="BJ85" s="1635"/>
      <c r="BK85" s="1635"/>
      <c r="BL85" s="1635"/>
      <c r="BM85" s="1635"/>
      <c r="BN85" s="1635"/>
      <c r="BO85" s="1635"/>
      <c r="BP85" s="1635"/>
      <c r="BQ85" s="1635"/>
      <c r="BR85" s="1635"/>
      <c r="BS85" s="1635"/>
      <c r="BT85" s="1635"/>
      <c r="BU85" s="1635"/>
      <c r="BV85" s="1635"/>
      <c r="BW85" s="1635"/>
      <c r="BX85" s="1635"/>
      <c r="BY85" s="1635"/>
      <c r="BZ85" s="1635"/>
      <c r="CA85" s="1635"/>
      <c r="CB85" s="1635"/>
      <c r="CC85" s="1635"/>
      <c r="CD85" s="1635"/>
      <c r="CE85" s="1635"/>
      <c r="CF85" s="1635"/>
      <c r="CG85" s="1635"/>
      <c r="CH85" s="1635"/>
      <c r="CI85" s="1635"/>
      <c r="CJ85" s="1635"/>
      <c r="CK85" s="1635"/>
      <c r="CL85" s="1635"/>
      <c r="CM85" s="1635"/>
      <c r="CN85" s="1635"/>
      <c r="CO85" s="1635"/>
      <c r="CP85" s="1635"/>
      <c r="CQ85" s="1635"/>
      <c r="CR85" s="1635"/>
      <c r="CS85" s="1635"/>
      <c r="CT85" s="1635"/>
      <c r="CU85" s="1635"/>
      <c r="CV85" s="1635"/>
      <c r="CW85" s="1635"/>
      <c r="CX85" s="1635"/>
      <c r="CY85" s="1635"/>
      <c r="CZ85" s="1635"/>
      <c r="DA85" s="1635"/>
      <c r="DB85" s="1635"/>
      <c r="DC85" s="1635"/>
      <c r="DD85" s="1635"/>
      <c r="DE85" s="1635"/>
      <c r="DF85" s="1635"/>
      <c r="DG85" s="1635"/>
      <c r="DH85" s="1635"/>
      <c r="DI85" s="1635"/>
      <c r="DJ85" s="1635"/>
      <c r="DK85" s="1635"/>
      <c r="DL85" s="1635"/>
      <c r="DM85" s="1635"/>
      <c r="DN85" s="1635"/>
      <c r="DO85" s="1635"/>
      <c r="DP85" s="1635"/>
      <c r="DQ85" s="1635"/>
      <c r="DR85" s="1635"/>
      <c r="DZ85" s="1155">
        <v>14</v>
      </c>
    </row>
    <row customHeight="1" ht="28.5">
      <c r="P86" s="509"/>
      <c r="V86" s="2285"/>
      <c r="W86" s="2285"/>
      <c r="X86" s="2285"/>
      <c r="Y86" s="2285"/>
      <c r="Z86" s="2285"/>
      <c r="AA86" s="2285"/>
      <c r="AB86" s="2285"/>
      <c r="AC86" s="2285"/>
      <c r="AD86" s="2285"/>
      <c r="AE86" s="2285"/>
      <c r="AF86" s="2285"/>
      <c r="AG86" s="2285"/>
      <c r="AH86" s="2285"/>
      <c r="AI86" s="2285"/>
      <c r="AJ86" s="2285"/>
      <c r="AK86" s="2285"/>
      <c r="AL86" s="2285"/>
      <c r="AM86" s="2285"/>
      <c r="AN86" s="2285"/>
      <c r="AO86" s="2285"/>
      <c r="AP86" s="2385"/>
      <c r="AQ86" s="2385"/>
      <c r="AR86" s="2385"/>
      <c r="AS86" s="2385"/>
      <c r="AT86" s="2385"/>
      <c r="AU86" s="2385"/>
      <c r="AV86" s="2385"/>
      <c r="AW86" s="2385"/>
      <c r="AX86" s="2385"/>
      <c r="AY86" s="2385"/>
      <c r="AZ86" s="2385"/>
      <c r="BA86" s="2385"/>
      <c r="BB86" s="2385"/>
      <c r="BC86" s="2385"/>
      <c r="BD86" s="2385"/>
      <c r="BE86" s="2385"/>
      <c r="BF86" s="2385"/>
      <c r="BG86" s="2385"/>
      <c r="BH86" s="2385"/>
      <c r="BI86" s="2385"/>
      <c r="BJ86" s="2385"/>
      <c r="BK86" s="2385"/>
      <c r="BL86" s="2385"/>
      <c r="BM86" s="2385"/>
      <c r="BN86" s="2385"/>
      <c r="BO86" s="2385"/>
      <c r="BP86" s="2385"/>
      <c r="BQ86" s="2385"/>
      <c r="BR86" s="2385"/>
      <c r="BS86" s="2385"/>
      <c r="BT86" s="2385"/>
      <c r="BU86" s="2385"/>
      <c r="BV86" s="2385"/>
      <c r="BW86" s="2385"/>
      <c r="BX86" s="2385"/>
      <c r="BY86" s="2385"/>
      <c r="BZ86" s="2385"/>
      <c r="CA86" s="2385"/>
      <c r="CB86" s="2385"/>
      <c r="CC86" s="2385"/>
      <c r="CD86" s="2385"/>
      <c r="CE86" s="2385"/>
      <c r="CF86" s="2385"/>
      <c r="CG86" s="2385"/>
      <c r="CH86" s="2385"/>
      <c r="CI86" s="2385"/>
      <c r="CJ86" s="2385"/>
      <c r="CK86" s="2385"/>
      <c r="CL86" s="2385"/>
      <c r="CM86" s="2385"/>
      <c r="CN86" s="2385"/>
      <c r="CO86" s="2385"/>
      <c r="CP86" s="2385"/>
      <c r="CQ86" s="2385"/>
      <c r="CR86" s="2385"/>
      <c r="CS86" s="2385"/>
      <c r="CT86" s="2385"/>
      <c r="CU86" s="2385"/>
      <c r="CV86" s="2385"/>
      <c r="CW86" s="2385"/>
      <c r="CX86" s="2385"/>
      <c r="CY86" s="2385"/>
      <c r="CZ86" s="2385"/>
      <c r="DA86" s="2385"/>
      <c r="DB86" s="2385"/>
      <c r="DC86" s="2385"/>
      <c r="DD86" s="2385"/>
      <c r="DE86" s="2385"/>
      <c r="DF86" s="2385"/>
      <c r="DG86" s="2385"/>
      <c r="DH86" s="2385"/>
      <c r="DI86" s="2385"/>
      <c r="DJ86" s="2385"/>
      <c r="DK86" s="2385"/>
      <c r="DL86" s="2385"/>
      <c r="DM86" s="2385"/>
      <c r="DN86" s="2385"/>
      <c r="DO86" s="2385"/>
      <c r="DP86" s="2385"/>
      <c r="DQ86" s="2385"/>
      <c r="DR86" s="2385"/>
      <c r="DS86" s="2285"/>
      <c r="DT86" s="2285"/>
      <c r="DZ86" s="1155">
        <v>27</v>
      </c>
    </row>
    <row customHeight="1" ht="18.75">
      <c r="P87" s="509"/>
      <c r="V87" s="2285"/>
      <c r="W87" s="2285"/>
      <c r="X87" s="2285"/>
      <c r="Y87" s="2285"/>
      <c r="Z87" s="2285"/>
      <c r="AA87" s="2285"/>
      <c r="AB87" s="2285"/>
      <c r="AC87" s="2285"/>
      <c r="AD87" s="2285"/>
      <c r="AE87" s="2285"/>
      <c r="AF87" s="2285"/>
      <c r="AG87" s="2285"/>
      <c r="AH87" s="2285"/>
      <c r="AI87" s="2285"/>
      <c r="AJ87" s="2285"/>
      <c r="AK87" s="2285"/>
      <c r="AL87" s="2285"/>
      <c r="AM87" s="2285"/>
      <c r="AN87" s="2285"/>
      <c r="AO87" s="2285"/>
      <c r="AP87" s="2385"/>
      <c r="AQ87" s="2385"/>
      <c r="AR87" s="2385"/>
      <c r="AS87" s="2385"/>
      <c r="AT87" s="2385"/>
      <c r="AU87" s="2385"/>
      <c r="AV87" s="2385"/>
      <c r="AW87" s="2385"/>
      <c r="AX87" s="2385"/>
      <c r="AY87" s="2385"/>
      <c r="AZ87" s="2385"/>
      <c r="BA87" s="2385"/>
      <c r="BB87" s="2385"/>
      <c r="BC87" s="2385"/>
      <c r="BD87" s="2385"/>
      <c r="BE87" s="2385"/>
      <c r="BF87" s="2385"/>
      <c r="BG87" s="2385"/>
      <c r="BH87" s="2385"/>
      <c r="BI87" s="2385"/>
      <c r="BJ87" s="2385"/>
      <c r="BK87" s="2385"/>
      <c r="BL87" s="2385"/>
      <c r="BM87" s="2385"/>
      <c r="BN87" s="2385"/>
      <c r="BO87" s="2385"/>
      <c r="BP87" s="2385"/>
      <c r="BQ87" s="2385"/>
      <c r="BR87" s="2385"/>
      <c r="BS87" s="2385"/>
      <c r="BT87" s="2385"/>
      <c r="BU87" s="2385"/>
      <c r="BV87" s="2385"/>
      <c r="BW87" s="2385"/>
      <c r="BX87" s="2385"/>
      <c r="BY87" s="2385"/>
      <c r="BZ87" s="2385"/>
      <c r="CA87" s="2385"/>
      <c r="CB87" s="2385"/>
      <c r="CC87" s="2385"/>
      <c r="CD87" s="2385"/>
      <c r="CE87" s="2385"/>
      <c r="CF87" s="2385"/>
      <c r="CG87" s="2385"/>
      <c r="CH87" s="2385"/>
      <c r="CI87" s="2385"/>
      <c r="CJ87" s="2385"/>
      <c r="CK87" s="2385"/>
      <c r="CL87" s="2385"/>
      <c r="CM87" s="2385"/>
      <c r="CN87" s="2385"/>
      <c r="CO87" s="2385"/>
      <c r="CP87" s="2385"/>
      <c r="CQ87" s="2385"/>
      <c r="CR87" s="2385"/>
      <c r="CS87" s="2385"/>
      <c r="CT87" s="2385"/>
      <c r="CU87" s="2385"/>
      <c r="CV87" s="2385"/>
      <c r="CW87" s="2385"/>
      <c r="CX87" s="2385"/>
      <c r="CY87" s="2385"/>
      <c r="CZ87" s="2385"/>
      <c r="DA87" s="2385"/>
      <c r="DB87" s="2385"/>
      <c r="DC87" s="2385"/>
      <c r="DD87" s="2385"/>
      <c r="DE87" s="2385"/>
      <c r="DF87" s="2385"/>
      <c r="DG87" s="2385"/>
      <c r="DH87" s="2385"/>
      <c r="DI87" s="2385"/>
      <c r="DJ87" s="2385"/>
      <c r="DK87" s="2385"/>
      <c r="DL87" s="2385"/>
      <c r="DM87" s="2385"/>
      <c r="DN87" s="2385"/>
      <c r="DO87" s="2385"/>
      <c r="DP87" s="2385"/>
      <c r="DQ87" s="2385"/>
      <c r="DR87" s="2385"/>
      <c r="DS87" s="2285"/>
      <c r="DT87" s="2285"/>
      <c r="DZ87" s="1155">
        <v>18</v>
      </c>
    </row>
    <row customHeight="1" ht="22.5" hidden="1">
      <c r="A88" s="1155" t="s">
        <v>84</v>
      </c>
      <c r="B88" s="1155">
        <v>0</v>
      </c>
      <c r="C88" s="1155">
        <v>0</v>
      </c>
      <c r="D88" s="1155">
        <v>0</v>
      </c>
      <c r="E88" s="1155">
        <v>0</v>
      </c>
      <c r="F88" s="1155">
        <v>0</v>
      </c>
      <c r="G88" s="1155">
        <v>0</v>
      </c>
      <c r="H88" s="1155">
        <v>0</v>
      </c>
      <c r="I88" s="1155">
        <v>0</v>
      </c>
      <c r="J88" s="1155">
        <v>0</v>
      </c>
      <c r="K88" s="1155">
        <v>0</v>
      </c>
      <c r="L88" s="1155">
        <v>0</v>
      </c>
      <c r="M88" s="1327">
        <v>0</v>
      </c>
      <c r="N88" s="1328">
        <v>0</v>
      </c>
      <c r="O88" s="1328">
        <v>0</v>
      </c>
      <c r="P88" s="1328">
        <v>0</v>
      </c>
      <c r="Q88" s="1328">
        <v>0</v>
      </c>
      <c r="R88" s="344">
        <v>3</v>
      </c>
      <c r="S88" s="344">
        <v>3</v>
      </c>
      <c r="T88" s="344">
        <v>3</v>
      </c>
      <c r="U88" s="581">
        <v>12</v>
      </c>
      <c r="V88" s="1155">
        <v>31</v>
      </c>
      <c r="W88" s="1155">
        <v>0</v>
      </c>
      <c r="X88" s="1155">
        <v>0</v>
      </c>
      <c r="Y88" s="1155">
        <v>0</v>
      </c>
      <c r="Z88" s="1155">
        <v>0</v>
      </c>
      <c r="AA88" s="1155">
        <v>0</v>
      </c>
      <c r="AB88" s="1155">
        <v>0</v>
      </c>
      <c r="AC88" s="1155">
        <v>0</v>
      </c>
      <c r="AD88" s="1155">
        <v>0</v>
      </c>
      <c r="AE88" s="1155">
        <v>0</v>
      </c>
      <c r="AF88" s="1155">
        <v>0</v>
      </c>
      <c r="AG88" s="1155">
        <v>21</v>
      </c>
      <c r="AH88" s="1155">
        <v>21</v>
      </c>
      <c r="AI88" s="1155">
        <v>21</v>
      </c>
      <c r="AJ88" s="1155">
        <v>21</v>
      </c>
      <c r="AK88" s="1155">
        <v>21</v>
      </c>
      <c r="AL88" s="1155">
        <v>11</v>
      </c>
      <c r="AM88" s="1155">
        <v>3</v>
      </c>
      <c r="AN88" s="1155">
        <v>11</v>
      </c>
      <c r="AO88" s="1155">
        <v>8</v>
      </c>
      <c r="AP88" s="1635">
        <v>0</v>
      </c>
      <c r="AQ88" s="1635">
        <v>0</v>
      </c>
      <c r="AR88" s="1635">
        <v>0</v>
      </c>
      <c r="AS88" s="1635">
        <v>0</v>
      </c>
      <c r="AT88" s="1635">
        <v>0</v>
      </c>
      <c r="AU88" s="1635">
        <v>0</v>
      </c>
      <c r="AV88" s="1635">
        <v>0</v>
      </c>
      <c r="AW88" s="1635">
        <v>0</v>
      </c>
      <c r="AX88" s="1635">
        <v>0</v>
      </c>
      <c r="AY88" s="1635">
        <v>0</v>
      </c>
      <c r="AZ88" s="1635">
        <v>0</v>
      </c>
      <c r="BA88" s="1635">
        <v>0</v>
      </c>
      <c r="BB88" s="1635">
        <v>0</v>
      </c>
      <c r="BC88" s="1635">
        <v>0</v>
      </c>
      <c r="BD88" s="1635">
        <v>0</v>
      </c>
      <c r="BE88" s="1635">
        <v>0</v>
      </c>
      <c r="BF88" s="1635">
        <v>0</v>
      </c>
      <c r="BG88" s="1635">
        <v>0</v>
      </c>
      <c r="BH88" s="1635">
        <v>0</v>
      </c>
      <c r="BI88" s="1635">
        <v>0</v>
      </c>
      <c r="BJ88" s="1635">
        <v>0</v>
      </c>
      <c r="BK88" s="1635">
        <v>0</v>
      </c>
      <c r="BL88" s="1635">
        <v>0</v>
      </c>
      <c r="BM88" s="1635">
        <v>0</v>
      </c>
      <c r="BN88" s="1635">
        <v>0</v>
      </c>
      <c r="BO88" s="1635">
        <v>0</v>
      </c>
      <c r="BP88" s="1635">
        <v>0</v>
      </c>
      <c r="BQ88" s="1635">
        <v>0</v>
      </c>
      <c r="BR88" s="1635">
        <v>0</v>
      </c>
      <c r="BS88" s="1635">
        <v>0</v>
      </c>
      <c r="BT88" s="1635">
        <v>0</v>
      </c>
      <c r="BU88" s="1635">
        <v>0</v>
      </c>
      <c r="BV88" s="1635">
        <v>0</v>
      </c>
      <c r="BW88" s="1635">
        <v>0</v>
      </c>
      <c r="BX88" s="1635">
        <v>0</v>
      </c>
      <c r="BY88" s="1635">
        <v>0</v>
      </c>
      <c r="BZ88" s="1635">
        <v>0</v>
      </c>
      <c r="CA88" s="1635">
        <v>0</v>
      </c>
      <c r="CB88" s="1635">
        <v>0</v>
      </c>
      <c r="CC88" s="1635">
        <v>0</v>
      </c>
      <c r="CD88" s="1635">
        <v>0</v>
      </c>
      <c r="CE88" s="1635">
        <v>0</v>
      </c>
      <c r="CF88" s="1635">
        <v>0</v>
      </c>
      <c r="CG88" s="1635">
        <v>0</v>
      </c>
      <c r="CH88" s="1635">
        <v>0</v>
      </c>
      <c r="CI88" s="1635">
        <v>0</v>
      </c>
      <c r="CJ88" s="1635">
        <v>0</v>
      </c>
      <c r="CK88" s="1635">
        <v>0</v>
      </c>
      <c r="CL88" s="1635">
        <v>0</v>
      </c>
      <c r="CM88" s="1635">
        <v>0</v>
      </c>
      <c r="CN88" s="1635">
        <v>0</v>
      </c>
      <c r="CO88" s="1635">
        <v>0</v>
      </c>
      <c r="CP88" s="1635">
        <v>0</v>
      </c>
      <c r="CQ88" s="1635">
        <v>0</v>
      </c>
      <c r="CR88" s="1635">
        <v>0</v>
      </c>
      <c r="CS88" s="1635">
        <v>0</v>
      </c>
      <c r="CT88" s="1635">
        <v>0</v>
      </c>
      <c r="CU88" s="1635">
        <v>0</v>
      </c>
      <c r="CV88" s="1635">
        <v>0</v>
      </c>
      <c r="CW88" s="1635">
        <v>0</v>
      </c>
      <c r="CX88" s="1635">
        <v>0</v>
      </c>
      <c r="CY88" s="1635">
        <v>0</v>
      </c>
      <c r="CZ88" s="1635">
        <v>0</v>
      </c>
      <c r="DA88" s="1635">
        <v>0</v>
      </c>
      <c r="DB88" s="1635">
        <v>0</v>
      </c>
      <c r="DC88" s="1635">
        <v>0</v>
      </c>
      <c r="DD88" s="1635">
        <v>0</v>
      </c>
      <c r="DE88" s="1635">
        <v>0</v>
      </c>
      <c r="DF88" s="1635">
        <v>0</v>
      </c>
      <c r="DG88" s="1635">
        <v>0</v>
      </c>
      <c r="DH88" s="1635">
        <v>0</v>
      </c>
      <c r="DI88" s="1635">
        <v>0</v>
      </c>
      <c r="DJ88" s="1635">
        <v>0</v>
      </c>
      <c r="DK88" s="1635">
        <v>0</v>
      </c>
      <c r="DL88" s="1635">
        <v>0</v>
      </c>
      <c r="DM88" s="1635">
        <v>0</v>
      </c>
      <c r="DN88" s="1635">
        <v>0</v>
      </c>
      <c r="DO88" s="1635">
        <v>0</v>
      </c>
      <c r="DP88" s="1635">
        <v>0</v>
      </c>
      <c r="DQ88" s="1635">
        <v>0</v>
      </c>
      <c r="DR88" s="1635">
        <v>0</v>
      </c>
      <c r="DS88" s="1155">
        <v>4</v>
      </c>
      <c r="DT88" s="1155">
        <v>115</v>
      </c>
      <c r="DU88" s="511">
        <v>10</v>
      </c>
      <c r="DV88" s="511">
        <v>10</v>
      </c>
      <c r="DW88" s="511">
        <v>10</v>
      </c>
      <c r="DX88" s="511">
        <v>10</v>
      </c>
      <c r="DY88" s="511">
        <v>10</v>
      </c>
      <c r="DZ88" s="1155">
        <v>23</v>
      </c>
    </row>
  </sheetData>
  <sheetProtection formatColumns="0" formatRows="0" autoFilter="0" sort="0" insertRows="0" insertColumns="1" deleteRows="0" deleteColumns="0"/>
  <mergeCells count="433">
    <mergeCell ref="V87:DT87"/>
    <mergeCell ref="U39:V39"/>
    <mergeCell ref="X39:AE39"/>
    <mergeCell ref="AG39:AN39"/>
    <mergeCell ref="U38:V38"/>
    <mergeCell ref="X38:AE38"/>
    <mergeCell ref="AG38:AN38"/>
    <mergeCell ref="AL55:AL58"/>
    <mergeCell ref="AM55:AM58"/>
    <mergeCell ref="AN55:AN58"/>
    <mergeCell ref="AO55:AO58"/>
    <mergeCell ref="V86:DT86"/>
    <mergeCell ref="DT42:DT47"/>
    <mergeCell ref="DT56:DT59"/>
    <mergeCell ref="V83:DT83"/>
    <mergeCell ref="V84:DT84"/>
    <mergeCell ref="Y44:AB44"/>
    <mergeCell ref="Y45:Y47"/>
    <mergeCell ref="Z45:AB45"/>
    <mergeCell ref="AA46:AB46"/>
    <mergeCell ref="Z46:Z47"/>
    <mergeCell ref="AC46:AC47"/>
    <mergeCell ref="AD46:AE47"/>
    <mergeCell ref="AC44:AE45"/>
    <mergeCell ref="AH44:AK44"/>
    <mergeCell ref="AL44:AN45"/>
    <mergeCell ref="AH45:AH47"/>
    <mergeCell ref="X53:AF53"/>
    <mergeCell ref="AG53:DS53"/>
    <mergeCell ref="AI45:AK45"/>
    <mergeCell ref="AI46:AI47"/>
    <mergeCell ref="AJ46:AK46"/>
    <mergeCell ref="AL46:AL47"/>
    <mergeCell ref="AM46:AN47"/>
    <mergeCell ref="DS43:DS47"/>
    <mergeCell ref="X44:X47"/>
    <mergeCell ref="AG44:AG47"/>
    <mergeCell ref="AC55:AC58"/>
    <mergeCell ref="AE55:AE58"/>
    <mergeCell ref="AD55:AD58"/>
    <mergeCell ref="E49:E64"/>
    <mergeCell ref="X49:AF49"/>
    <mergeCell ref="AG49:DS49"/>
    <mergeCell ref="F50:F63"/>
    <mergeCell ref="X50:AF50"/>
    <mergeCell ref="AG50:DS50"/>
    <mergeCell ref="G51:G62"/>
    <mergeCell ref="X51:AF51"/>
    <mergeCell ref="AG51:DS51"/>
    <mergeCell ref="H52:H61"/>
    <mergeCell ref="X52:AF52"/>
    <mergeCell ref="AG52:DS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DS54"/>
    <mergeCell ref="K55:K58"/>
    <mergeCell ref="AD48:AE48"/>
    <mergeCell ref="AM48:AN48"/>
    <mergeCell ref="X41:AF41"/>
    <mergeCell ref="AG41:AO41"/>
    <mergeCell ref="U42:DS42"/>
    <mergeCell ref="U43:U47"/>
    <mergeCell ref="V43:V47"/>
    <mergeCell ref="X43:AE43"/>
    <mergeCell ref="AF43:AF47"/>
    <mergeCell ref="AG43:AN43"/>
    <mergeCell ref="AO43:AO47"/>
    <mergeCell ref="DT9:DT12"/>
    <mergeCell ref="J7:J12"/>
    <mergeCell ref="R7:R12"/>
    <mergeCell ref="X7:AF7"/>
    <mergeCell ref="AG7:DS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DS2"/>
    <mergeCell ref="F3:F16"/>
    <mergeCell ref="X3:AF3"/>
    <mergeCell ref="AG3:DS3"/>
    <mergeCell ref="G4:G15"/>
    <mergeCell ref="X4:AF4"/>
    <mergeCell ref="AG4:DS4"/>
    <mergeCell ref="H5:H14"/>
    <mergeCell ref="X5:AF5"/>
    <mergeCell ref="AG5:DS5"/>
    <mergeCell ref="I6:I13"/>
    <mergeCell ref="Q6:Q13"/>
    <mergeCell ref="X6:AF6"/>
    <mergeCell ref="AG6:DS6"/>
    <mergeCell ref="DT72:DT75"/>
    <mergeCell ref="J70:J75"/>
    <mergeCell ref="R70:R75"/>
    <mergeCell ref="X70:AF70"/>
    <mergeCell ref="AG70:DS70"/>
    <mergeCell ref="S71:S74"/>
    <mergeCell ref="K71:K74"/>
    <mergeCell ref="L72:L73"/>
    <mergeCell ref="AC71:AC74"/>
    <mergeCell ref="AE71:AE74"/>
    <mergeCell ref="AD71:AD74"/>
    <mergeCell ref="AF71:AF74"/>
    <mergeCell ref="AL71:AL74"/>
    <mergeCell ref="AM71:AM74"/>
    <mergeCell ref="AN71:AN74"/>
    <mergeCell ref="AO71:AO74"/>
    <mergeCell ref="E65:E80"/>
    <mergeCell ref="X65:AF65"/>
    <mergeCell ref="AG65:DS65"/>
    <mergeCell ref="F66:F79"/>
    <mergeCell ref="X66:AF66"/>
    <mergeCell ref="AG66:DS66"/>
    <mergeCell ref="G67:G78"/>
    <mergeCell ref="X67:AF67"/>
    <mergeCell ref="AG67:DS67"/>
    <mergeCell ref="H68:H77"/>
    <mergeCell ref="X68:AF68"/>
    <mergeCell ref="AG68:DS68"/>
    <mergeCell ref="I69:I76"/>
    <mergeCell ref="Q69:Q76"/>
    <mergeCell ref="X69:AF69"/>
    <mergeCell ref="AG69:DS69"/>
    <mergeCell ref="AP39:AW39"/>
    <mergeCell ref="AP38:AW38"/>
    <mergeCell ref="AQ44:AT44"/>
    <mergeCell ref="AQ45:AQ47"/>
    <mergeCell ref="AR45:AT45"/>
    <mergeCell ref="AS46:AT46"/>
    <mergeCell ref="AR46:AR47"/>
    <mergeCell ref="AU46:AU47"/>
    <mergeCell ref="AV46:AW47"/>
    <mergeCell ref="AU44:AW45"/>
    <mergeCell ref="AU8:AU11"/>
    <mergeCell ref="AV8:AV11"/>
    <mergeCell ref="AW8:AW11"/>
    <mergeCell ref="AX8:AX11"/>
    <mergeCell ref="AP33:AW33"/>
    <mergeCell ref="AP34:AW34"/>
    <mergeCell ref="AP35:AW35"/>
    <mergeCell ref="AP36:AW36"/>
    <mergeCell ref="AP41:AX41"/>
    <mergeCell ref="AP43:AW43"/>
    <mergeCell ref="AX43:AX47"/>
    <mergeCell ref="AP44:AP47"/>
    <mergeCell ref="AV48:AW48"/>
    <mergeCell ref="AU55:AU58"/>
    <mergeCell ref="AV55:AV58"/>
    <mergeCell ref="AW55:AW58"/>
    <mergeCell ref="AX55:AX58"/>
    <mergeCell ref="AU71:AU74"/>
    <mergeCell ref="AV71:AV74"/>
    <mergeCell ref="AW71:AW74"/>
    <mergeCell ref="AX71:AX74"/>
    <mergeCell ref="AY39:BF39"/>
    <mergeCell ref="AY38:BF38"/>
    <mergeCell ref="AZ44:BC44"/>
    <mergeCell ref="AZ45:AZ47"/>
    <mergeCell ref="BA45:BC45"/>
    <mergeCell ref="BB46:BC46"/>
    <mergeCell ref="BA46:BA47"/>
    <mergeCell ref="BD46:BD47"/>
    <mergeCell ref="BE46:BF47"/>
    <mergeCell ref="BD44:BF45"/>
    <mergeCell ref="BD8:BD11"/>
    <mergeCell ref="BE8:BE11"/>
    <mergeCell ref="BF8:BF11"/>
    <mergeCell ref="BG8:BG11"/>
    <mergeCell ref="AY33:BF33"/>
    <mergeCell ref="AY34:BF34"/>
    <mergeCell ref="AY35:BF35"/>
    <mergeCell ref="AY36:BF36"/>
    <mergeCell ref="AY41:BG41"/>
    <mergeCell ref="AY43:BF43"/>
    <mergeCell ref="BG43:BG47"/>
    <mergeCell ref="AY44:AY47"/>
    <mergeCell ref="BE48:BF48"/>
    <mergeCell ref="BD55:BD58"/>
    <mergeCell ref="BE55:BE58"/>
    <mergeCell ref="BF55:BF58"/>
    <mergeCell ref="BG55:BG58"/>
    <mergeCell ref="BD71:BD74"/>
    <mergeCell ref="BE71:BE74"/>
    <mergeCell ref="BF71:BF74"/>
    <mergeCell ref="BG71:BG74"/>
    <mergeCell ref="BH39:BO39"/>
    <mergeCell ref="BH38:BO38"/>
    <mergeCell ref="BI44:BL44"/>
    <mergeCell ref="BI45:BI47"/>
    <mergeCell ref="BJ45:BL45"/>
    <mergeCell ref="BK46:BL46"/>
    <mergeCell ref="BJ46:BJ47"/>
    <mergeCell ref="BM46:BM47"/>
    <mergeCell ref="BN46:BO47"/>
    <mergeCell ref="BM44:BO45"/>
    <mergeCell ref="BM8:BM11"/>
    <mergeCell ref="BN8:BN11"/>
    <mergeCell ref="BO8:BO11"/>
    <mergeCell ref="BP8:BP11"/>
    <mergeCell ref="BH33:BO33"/>
    <mergeCell ref="BH34:BO34"/>
    <mergeCell ref="BH35:BO35"/>
    <mergeCell ref="BH36:BO36"/>
    <mergeCell ref="BH41:BP41"/>
    <mergeCell ref="BH43:BO43"/>
    <mergeCell ref="BP43:BP47"/>
    <mergeCell ref="BH44:BH47"/>
    <mergeCell ref="BN48:BO48"/>
    <mergeCell ref="BM55:BM58"/>
    <mergeCell ref="BN55:BN58"/>
    <mergeCell ref="BO55:BO58"/>
    <mergeCell ref="BP55:BP58"/>
    <mergeCell ref="BM71:BM74"/>
    <mergeCell ref="BN71:BN74"/>
    <mergeCell ref="BO71:BO74"/>
    <mergeCell ref="BP71:BP74"/>
    <mergeCell ref="BQ39:BX39"/>
    <mergeCell ref="BQ38:BX38"/>
    <mergeCell ref="BR44:BU44"/>
    <mergeCell ref="BR45:BR47"/>
    <mergeCell ref="BS45:BU45"/>
    <mergeCell ref="BT46:BU46"/>
    <mergeCell ref="BS46:BS47"/>
    <mergeCell ref="BV46:BV47"/>
    <mergeCell ref="BW46:BX47"/>
    <mergeCell ref="BV44:BX45"/>
    <mergeCell ref="BV8:BV11"/>
    <mergeCell ref="BW8:BW11"/>
    <mergeCell ref="BX8:BX11"/>
    <mergeCell ref="BY8:BY11"/>
    <mergeCell ref="BQ33:BX33"/>
    <mergeCell ref="BQ34:BX34"/>
    <mergeCell ref="BQ35:BX35"/>
    <mergeCell ref="BQ36:BX36"/>
    <mergeCell ref="BQ41:BY41"/>
    <mergeCell ref="BQ43:BX43"/>
    <mergeCell ref="BY43:BY47"/>
    <mergeCell ref="BQ44:BQ47"/>
    <mergeCell ref="BW48:BX48"/>
    <mergeCell ref="BV55:BV58"/>
    <mergeCell ref="BW55:BW58"/>
    <mergeCell ref="BX55:BX58"/>
    <mergeCell ref="BY55:BY58"/>
    <mergeCell ref="BV71:BV74"/>
    <mergeCell ref="BW71:BW74"/>
    <mergeCell ref="BX71:BX74"/>
    <mergeCell ref="BY71:BY74"/>
    <mergeCell ref="BZ39:CG39"/>
    <mergeCell ref="BZ38:CG38"/>
    <mergeCell ref="CA44:CD44"/>
    <mergeCell ref="CA45:CA47"/>
    <mergeCell ref="CB45:CD45"/>
    <mergeCell ref="CC46:CD46"/>
    <mergeCell ref="CB46:CB47"/>
    <mergeCell ref="CE46:CE47"/>
    <mergeCell ref="CF46:CG47"/>
    <mergeCell ref="CE44:CG45"/>
    <mergeCell ref="CE8:CE11"/>
    <mergeCell ref="CF8:CF11"/>
    <mergeCell ref="CG8:CG11"/>
    <mergeCell ref="CH8:CH11"/>
    <mergeCell ref="BZ33:CG33"/>
    <mergeCell ref="BZ34:CG34"/>
    <mergeCell ref="BZ35:CG35"/>
    <mergeCell ref="BZ36:CG36"/>
    <mergeCell ref="BZ41:CH41"/>
    <mergeCell ref="BZ43:CG43"/>
    <mergeCell ref="CH43:CH47"/>
    <mergeCell ref="BZ44:BZ47"/>
    <mergeCell ref="CF48:CG48"/>
    <mergeCell ref="CE55:CE58"/>
    <mergeCell ref="CF55:CF58"/>
    <mergeCell ref="CG55:CG58"/>
    <mergeCell ref="CH55:CH58"/>
    <mergeCell ref="CE71:CE74"/>
    <mergeCell ref="CF71:CF74"/>
    <mergeCell ref="CG71:CG74"/>
    <mergeCell ref="CH71:CH74"/>
    <mergeCell ref="CI39:CP39"/>
    <mergeCell ref="CI38:CP38"/>
    <mergeCell ref="CJ44:CM44"/>
    <mergeCell ref="CJ45:CJ47"/>
    <mergeCell ref="CK45:CM45"/>
    <mergeCell ref="CL46:CM46"/>
    <mergeCell ref="CK46:CK47"/>
    <mergeCell ref="CN46:CN47"/>
    <mergeCell ref="CO46:CP47"/>
    <mergeCell ref="CN44:CP45"/>
    <mergeCell ref="CN8:CN11"/>
    <mergeCell ref="CO8:CO11"/>
    <mergeCell ref="CP8:CP11"/>
    <mergeCell ref="CQ8:CQ11"/>
    <mergeCell ref="CI33:CP33"/>
    <mergeCell ref="CI34:CP34"/>
    <mergeCell ref="CI35:CP35"/>
    <mergeCell ref="CI36:CP36"/>
    <mergeCell ref="CI41:CQ41"/>
    <mergeCell ref="CI43:CP43"/>
    <mergeCell ref="CQ43:CQ47"/>
    <mergeCell ref="CI44:CI47"/>
    <mergeCell ref="CO48:CP48"/>
    <mergeCell ref="CN55:CN58"/>
    <mergeCell ref="CO55:CO58"/>
    <mergeCell ref="CP55:CP58"/>
    <mergeCell ref="CQ55:CQ58"/>
    <mergeCell ref="CN71:CN74"/>
    <mergeCell ref="CO71:CO74"/>
    <mergeCell ref="CP71:CP74"/>
    <mergeCell ref="CQ71:CQ74"/>
    <mergeCell ref="CR39:CY39"/>
    <mergeCell ref="CR38:CY38"/>
    <mergeCell ref="CS44:CV44"/>
    <mergeCell ref="CS45:CS47"/>
    <mergeCell ref="CT45:CV45"/>
    <mergeCell ref="CU46:CV46"/>
    <mergeCell ref="CT46:CT47"/>
    <mergeCell ref="CW46:CW47"/>
    <mergeCell ref="CX46:CY47"/>
    <mergeCell ref="CW44:CY45"/>
    <mergeCell ref="CW8:CW11"/>
    <mergeCell ref="CX8:CX11"/>
    <mergeCell ref="CY8:CY11"/>
    <mergeCell ref="CZ8:CZ11"/>
    <mergeCell ref="CR33:CY33"/>
    <mergeCell ref="CR34:CY34"/>
    <mergeCell ref="CR35:CY35"/>
    <mergeCell ref="CR36:CY36"/>
    <mergeCell ref="CR41:CZ41"/>
    <mergeCell ref="CR43:CY43"/>
    <mergeCell ref="CZ43:CZ47"/>
    <mergeCell ref="CR44:CR47"/>
    <mergeCell ref="CX48:CY48"/>
    <mergeCell ref="CW55:CW58"/>
    <mergeCell ref="CX55:CX58"/>
    <mergeCell ref="CY55:CY58"/>
    <mergeCell ref="CZ55:CZ58"/>
    <mergeCell ref="CW71:CW74"/>
    <mergeCell ref="CX71:CX74"/>
    <mergeCell ref="CY71:CY74"/>
    <mergeCell ref="CZ71:CZ74"/>
    <mergeCell ref="DA39:DH39"/>
    <mergeCell ref="DA38:DH38"/>
    <mergeCell ref="DB44:DE44"/>
    <mergeCell ref="DB45:DB47"/>
    <mergeCell ref="DC45:DE45"/>
    <mergeCell ref="DD46:DE46"/>
    <mergeCell ref="DC46:DC47"/>
    <mergeCell ref="DF46:DF47"/>
    <mergeCell ref="DG46:DH47"/>
    <mergeCell ref="DF44:DH45"/>
    <mergeCell ref="DF8:DF11"/>
    <mergeCell ref="DG8:DG11"/>
    <mergeCell ref="DH8:DH11"/>
    <mergeCell ref="DI8:DI11"/>
    <mergeCell ref="DA33:DH33"/>
    <mergeCell ref="DA34:DH34"/>
    <mergeCell ref="DA35:DH35"/>
    <mergeCell ref="DA36:DH36"/>
    <mergeCell ref="DA41:DI41"/>
    <mergeCell ref="DA43:DH43"/>
    <mergeCell ref="DI43:DI47"/>
    <mergeCell ref="DA44:DA47"/>
    <mergeCell ref="DG48:DH48"/>
    <mergeCell ref="DF55:DF58"/>
    <mergeCell ref="DG55:DG58"/>
    <mergeCell ref="DH55:DH58"/>
    <mergeCell ref="DI55:DI58"/>
    <mergeCell ref="DF71:DF74"/>
    <mergeCell ref="DG71:DG74"/>
    <mergeCell ref="DH71:DH74"/>
    <mergeCell ref="DI71:DI74"/>
    <mergeCell ref="DJ39:DQ39"/>
    <mergeCell ref="DJ38:DQ38"/>
    <mergeCell ref="DK44:DN44"/>
    <mergeCell ref="DK45:DK47"/>
    <mergeCell ref="DL45:DN45"/>
    <mergeCell ref="DM46:DN46"/>
    <mergeCell ref="DL46:DL47"/>
    <mergeCell ref="DO46:DO47"/>
    <mergeCell ref="DP46:DQ47"/>
    <mergeCell ref="DO44:DQ45"/>
    <mergeCell ref="DO8:DO11"/>
    <mergeCell ref="DP8:DP11"/>
    <mergeCell ref="DQ8:DQ11"/>
    <mergeCell ref="DR8:DR11"/>
    <mergeCell ref="DJ33:DQ33"/>
    <mergeCell ref="DJ34:DQ34"/>
    <mergeCell ref="DJ35:DQ35"/>
    <mergeCell ref="DJ36:DQ36"/>
    <mergeCell ref="DJ41:DR41"/>
    <mergeCell ref="DJ43:DQ43"/>
    <mergeCell ref="DR43:DR47"/>
    <mergeCell ref="DJ44:DJ47"/>
    <mergeCell ref="DP48:DQ48"/>
    <mergeCell ref="DO55:DO58"/>
    <mergeCell ref="DP55:DP58"/>
    <mergeCell ref="DQ55:DQ58"/>
    <mergeCell ref="DR55:DR58"/>
    <mergeCell ref="DO71:DO74"/>
    <mergeCell ref="DP71:DP74"/>
    <mergeCell ref="DQ71:DQ74"/>
    <mergeCell ref="DR71:DR74"/>
  </mergeCells>
  <dataValidations count="8">
    <dataValidation allowBlank="1" showInputMessage="1" showErrorMessage="1" prompt="Для выбора выполните двойной щелчок левой клавиши мыши по соответствующей ячейке." sqref="AD65608 AD131144 AD196680 AD262216 AD327752 AD393288 AD458824 AD524360 AD589896 AD655432 AD720968 AD786504 AD852040 AD917576 AD983112 AF131144 AF458824 AF196680 AF262216 AF327752 AF393288 AF524360 AF589896 AF655432 AF720968 AF786504 AF852040 AF917576 AF983112 AF65608 AM65608 AM131144 AM196680 AM262216 AM327752 AM393288 AM458824 AM524360 AM589896 AM655432 AM720968 AM786504 AM852040 AM917576 AM983112 AO393288:DR393288 AO327752:DR327752 AO524360:DR524360 AO55 AV55 AX55 BE55 BG55 BN55 BP55 BW55 BY55 CF55 CH55 CO55 CQ55 CX55 CZ55 DG55 DI55 DP55 DR55 AO589896:DR589896 AO655432:DR655432 AO19:AO21 AO720968:DR720968 AO786504:DR786504 AO852040:DR852040 AO917576:DR917576 AO983112:DR983112 AO65608:DR65608 AO131144:DR131144 AO458824:DR458824 AF55 AO196680:DR196680 AF8 AD8 AM55 AM19:AM21 AO262216:DR262216 AD55 AO8 AV8 AX8 BE8 BG8 BN8 BP8 BW8 BY8 CF8 CH8 CO8 CQ8 CX8 CZ8 DG8 DI8 DP8 DR8 AM8 AD71 AF71 AM71 AO71 AV71 AX71 BE71 BG71 BN71 BP71 BW71 BY71 CF71 CH71 CO71 CQ71 CX71 CZ71 DG71 DI71 DP71 DR71"/>
    <dataValidation allowBlank="1" promptTitle="checkPeriodRange" sqref="AB65609 AB131145 AB196681 AB262217 AB327753 AB393289 AB458825 AB524361 AB589897 AB655433 AB720969 AB786505 AB852041 AB917577 AB983113 AB10:AB11 AK65609 AK131145 AK196681 AK262217 AK327753 AK393289 AK458825 AK524361 AK589897 AK655433 AK720969 AK786505 AK852041 AK917577 AK983113 AK10:AK11 AK57 AK22 AB57 AB73 AK73 AB74 AK74 AT10 AT11 AT57 AT73 AT74 BC10 BC11 BC57 BC73 BC74 BL10 BL11 BL57 BL73 BL74 BU10 BU11 BU57 BU73 BU74 CD10 CD11 CD57 CD73 CD74 CM10 CM11 CM57 CM73 CM74 CV10 CV11 CV57 CV73 CV74 DE10 DE11 DE57 DE73 DE74 DN10 DN11 DN57 DN73 DN7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608 AC131144 AC196680 AC262216 AC327752 AC393288 AC458824 AC524360 AC589896 AC655432 AC720968 AC786504 AC852040 AC917576 AC983112 AE65608 AE131144 AE196680 AE262216 AE327752 AE393288 AE458824 AE524360 AE589896 AE655432 AE720968 AE786504 AE852040 AE917576 AE983112 AN55 AL65608 AL131144 AL196680 AL262216 AL327752 AL393288 AL458824 AL524360 AL589896 AL655432 AL720968 AL786504 AL852040 AL917576 AL983112 AN65608 AN131144 AN196680 AN262216 AN327752 AN393288 AN458824 AN524360 AN589896 AN655432 AN720968 AN786504 AN852040 AN917576 AN983112 AC55 AE55 AL55 AE8 AC8 AL19:AL21 AN19:AN21 AN8 AL8 AC71 AE71 AL71 AN71 AU8 AW8 AU55 AW55 AU71 AW71 BD8 BF8 BD55 BF55 BD71 BF71 BM8 BO8 BM55 BO55 BM71 BO71 BV8 BX8 BV55 BX55 BV71 BX71 CE8 CG8 CE55 CG55 CE71 CG71 CN8 CP8 CN55 CP55 CN71 CP71 CW8 CY8 CW55 CY55 CW71 CY71 DF8 DH8 DF55 DH55 DF71 DH71 DO8 DQ8 DO55 DQ55 DO71 DQ71"/>
    <dataValidation type="textLength" operator="lessThanOrEqual" allowBlank="1" showInputMessage="1" showErrorMessage="1" errorTitle="Ошибка" error="Допускается ввод не более 900 символов!" sqref="DT65602:DT65609 DT131138:DT131145 DT196674:DT196681 DT262210:DT262217 DT327746:DT327753 DT393282:DT393289 DT458818:DT458825 DT524354:DT524361 DT589890:DT589897 DT655426:DT655433 DT720962:DT720969 DT786498:DT786505 DT852034:DT852041 DT917570:DT917577 DT983106:DT983113">
      <formula1>900</formula1>
    </dataValidation>
    <dataValidation allowBlank="1" sqref="U131146:DT131152 U196682:DT196688 U262218:DT262224 U327754:DT327760 U393290:DT393296 U458826:DT458832 U524362:DT524368 U589898:DT589904 U655434:DT655440 U720970:DT720976 U786506:DT786512 U852042:DT852048 U917578:DT917584 U983114:DT983120 U65610:DT65616"/>
    <dataValidation type="list" allowBlank="1" showInputMessage="1" errorTitle="Ошибка" error="Выберите значение из списка" prompt="Выберите значение из списка" sqref="X983111:DS983111 X65607:DS65607 X131143:DS131143 X196679:DS196679 X262215:DS262215 X327751:DS327751 X393287:DS393287 X458823:DS458823 X524359:DS524359 X589895:DS589895 X655431:DS655431 X720967:DS720967 X786503:DS786503 X852039:DS852039 X917575:DS917575">
      <formula1>kind_of_cons</formula1>
    </dataValidation>
    <dataValidation type="list" allowBlank="1" showInputMessage="1" showErrorMessage="1" errorTitle="Ошибка" error="Выберите значение из списка" sqref="X983110:Z983110 X65606:Z65606 X131142:Z131142 X196678:Z196678 X262214:Z262214 X327750:Z327750 X393286:Z393286 X458822:Z458822 X524358:Z524358 X589894:Z589894 X655430:Z655430 X720966:Z720966 X786502:Z786502 X852038:Z852038 X917574:Z917574 AG983110:AI983110 AG65606:AI65606 AG131142:AI131142 AG196678:AI196678 AG262214:AI262214 AG327750:AI327750 AG393286:AI393286 AG458822:AI458822 AG524358:AI524358 AG589894:AI589894 AG655430:AI655430 AG720966:AI720966 AG786502:AI786502 AG852038:AI852038 AG917574:AI917574">
      <formula1>kind_of_scheme_in</formula1>
    </dataValidation>
    <dataValidation type="list" allowBlank="1" showInputMessage="1" showErrorMessage="1" errorTitle="Ошибка" error="Выберите значение из списка" sqref="V65608 V131144 V196680 V262216 V327752 V393288 V458824 V524360 V589896 V655432 V720968 V786504 V852040 V917576 V983112">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8E2B5DD-28E8-C099-8F27-0.01A14014}" mc:Ignorable="x14ac xr xr2 xr3">
  <sheetPr>
    <tabColor rgb="FFCCCCFF"/>
  </sheetPr>
  <dimension ref="A1:Q79"/>
  <sheetViews>
    <sheetView topLeftCell="A1" showGridLines="0" zoomScale="90" workbookViewId="0">
      <selection activeCell="F49" sqref="F49"/>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46023</v>
      </c>
      <c r="G11" s="77"/>
      <c r="H11" s="773" t="s">
        <v>22</v>
      </c>
      <c r="J11" s="876" t="s">
        <v>23</v>
      </c>
      <c r="Q11" s="74">
        <v>0</v>
      </c>
    </row>
    <row customHeight="1" ht="22.5">
      <c r="A12" s="2098"/>
      <c r="D12" s="75"/>
      <c r="E12" s="1165" t="s">
        <v>24</v>
      </c>
      <c r="F12" s="1732">
        <v>47848</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46009.59274305555</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16" t="s">
        <v>45</v>
      </c>
      <c r="G24" s="73"/>
      <c r="Q24" s="74">
        <v>0</v>
      </c>
    </row>
    <row customHeight="1" ht="22.5" hidden="1">
      <c r="D25" s="75"/>
      <c r="E25" s="76"/>
      <c r="F25" s="270" t="str">
        <f>"Изменение "&amp;IF(TEMPLATE_GROUP="P","тарифов","предложения по тарифам")</f>
        <v>Изменение тарифов</v>
      </c>
      <c r="G25" s="73"/>
      <c r="J25" s="875" t="s">
        <v>46</v>
      </c>
      <c r="Q25" s="74">
        <v>0</v>
      </c>
    </row>
    <row customHeight="1" ht="19.5" hidden="1">
      <c r="D26" s="75"/>
      <c r="E26" s="391" t="str">
        <f>"Дата "&amp;IF(TEMPLATE_GROUP="P","принятия решения","подачи заявления")&amp;" об изменении тарифов"</f>
        <v>Дата принятия решения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принятия решения об изменении тарифов</v>
      </c>
      <c r="F27" s="218"/>
      <c r="G27" s="73"/>
      <c r="Q27" s="74">
        <v>0</v>
      </c>
    </row>
    <row customHeight="1" ht="24.75" hidden="1">
      <c r="D28" s="75"/>
      <c r="E28" s="391" t="s">
        <v>47</v>
      </c>
      <c r="F28" s="218"/>
      <c r="G28" s="73"/>
      <c r="Q28" s="74">
        <v>0</v>
      </c>
    </row>
    <row customHeight="1" ht="19.5" hidden="1">
      <c r="D29" s="75"/>
      <c r="E29" s="391" t="s">
        <v>44</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48</v>
      </c>
      <c r="G31" s="776"/>
      <c r="Q31" s="74">
        <v>20</v>
      </c>
    </row>
    <row customHeight="1" ht="21" hidden="1">
      <c r="C32" s="78"/>
      <c r="D32" s="79"/>
      <c r="E32" s="392" t="s">
        <v>49</v>
      </c>
      <c r="F32" s="217"/>
      <c r="G32" s="776"/>
      <c r="Q32" s="74">
        <v>20</v>
      </c>
    </row>
    <row customHeight="1" ht="21">
      <c r="C33" s="78"/>
      <c r="D33" s="79"/>
      <c r="E33" s="391" t="s">
        <v>50</v>
      </c>
      <c r="F33" s="217" t="s">
        <v>51</v>
      </c>
      <c r="G33" s="776"/>
      <c r="Q33" s="74">
        <v>20</v>
      </c>
    </row>
    <row customHeight="1" ht="21">
      <c r="C34" s="78"/>
      <c r="D34" s="79"/>
      <c r="E34" s="391" t="s">
        <v>52</v>
      </c>
      <c r="F34" s="217" t="s">
        <v>53</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54</v>
      </c>
      <c r="F36" s="1210" t="s">
        <v>55</v>
      </c>
      <c r="G36" s="77"/>
      <c r="Q36" s="74">
        <v>0</v>
      </c>
    </row>
    <row customHeight="1" ht="21">
      <c r="A37" s="879"/>
      <c r="D37" s="79"/>
      <c r="E37" s="391" t="s">
        <v>56</v>
      </c>
      <c r="F37" s="1210" t="s">
        <v>57</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58</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59</v>
      </c>
      <c r="F43" s="710" t="s">
        <v>19</v>
      </c>
      <c r="G43" s="73"/>
      <c r="I43" s="411"/>
      <c r="J43" s="876"/>
      <c r="Q43" s="409">
        <v>0</v>
      </c>
    </row>
    <row s="1635" customFormat="1" customHeight="1" ht="27" hidden="1">
      <c r="A44" s="784"/>
      <c r="B44" s="413"/>
      <c r="C44" s="408"/>
      <c r="D44" s="410"/>
      <c r="E44" s="1165" t="s">
        <v>60</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61</v>
      </c>
      <c r="F46" s="710" t="s">
        <v>19</v>
      </c>
      <c r="G46" s="73"/>
      <c r="H46" s="409"/>
      <c r="I46" s="411"/>
      <c r="J46" s="876"/>
      <c r="Q46" s="430">
        <v>0</v>
      </c>
    </row>
    <row s="1635" customFormat="1" customHeight="1" ht="24.75">
      <c r="A47" s="784"/>
      <c r="B47" s="413"/>
      <c r="C47" s="408"/>
      <c r="D47" s="410"/>
      <c r="E47" s="1165" t="s">
        <v>62</v>
      </c>
      <c r="F47" s="710" t="s">
        <v>19</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63</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64</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65</v>
      </c>
      <c r="F53" s="1048" t="s">
        <v>19</v>
      </c>
      <c r="G53" s="532"/>
      <c r="I53" s="534"/>
      <c r="J53" s="878"/>
      <c r="P53" s="535"/>
      <c r="Q53" s="533">
        <v>0</v>
      </c>
    </row>
    <row s="1635" customFormat="1" customHeight="1" ht="27" hidden="1">
      <c r="A54" s="786"/>
      <c r="B54" s="413"/>
      <c r="C54" s="530"/>
      <c r="D54" s="531"/>
      <c r="E54" s="391" t="s">
        <v>66</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67</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68</v>
      </c>
      <c r="F58" s="1048" t="s">
        <v>63</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69</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70</v>
      </c>
      <c r="F62" s="1671" t="s">
        <v>63</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71</v>
      </c>
      <c r="F64" s="216" t="s">
        <v>72</v>
      </c>
      <c r="G64" s="77"/>
      <c r="Q64" s="74">
        <v>20</v>
      </c>
    </row>
    <row customHeight="1" ht="21">
      <c r="A65" s="787"/>
      <c r="B65" s="99"/>
      <c r="D65" s="82"/>
      <c r="E65" s="391" t="s">
        <v>73</v>
      </c>
      <c r="F65" s="216" t="s">
        <v>74</v>
      </c>
      <c r="G65" s="77"/>
      <c r="Q65" s="74">
        <v>20</v>
      </c>
    </row>
    <row customHeight="1" ht="36.75">
      <c r="D66" s="75"/>
      <c r="E66" s="393" t="s">
        <v>75</v>
      </c>
      <c r="F66" s="1054"/>
      <c r="G66" s="73"/>
      <c r="Q66" s="74">
        <v>35</v>
      </c>
    </row>
    <row customHeight="1" ht="21">
      <c r="A67" s="787"/>
      <c r="D67" s="410"/>
      <c r="E67" s="391" t="s">
        <v>76</v>
      </c>
      <c r="F67" s="271" t="s">
        <v>77</v>
      </c>
      <c r="G67" s="77"/>
      <c r="Q67" s="74">
        <v>20</v>
      </c>
    </row>
    <row customHeight="1" ht="21">
      <c r="A68" s="787"/>
      <c r="B68" s="99"/>
      <c r="D68" s="82"/>
      <c r="E68" s="391" t="s">
        <v>78</v>
      </c>
      <c r="F68" s="271" t="s">
        <v>79</v>
      </c>
      <c r="G68" s="77"/>
      <c r="Q68" s="74">
        <v>20</v>
      </c>
    </row>
    <row customHeight="1" ht="21">
      <c r="A69" s="787"/>
      <c r="B69" s="99"/>
      <c r="D69" s="82"/>
      <c r="E69" s="391" t="s">
        <v>80</v>
      </c>
      <c r="F69" s="271" t="s">
        <v>81</v>
      </c>
      <c r="G69" s="77"/>
      <c r="Q69" s="74">
        <v>20</v>
      </c>
    </row>
    <row customHeight="1" ht="21">
      <c r="D70" s="410"/>
      <c r="E70" s="391" t="s">
        <v>82</v>
      </c>
      <c r="F70" s="271" t="s">
        <v>83</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84</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5BA2D25-C58C-4286-CC44-0.7E8B417E}"/>
    <hyperlink ref="H17" location="Титульный!H9" display="Как заполнить?" tooltip="Помощь по работе с полями отчётной формы" xr:uid="{59F94647-1568-0C1A-0BA8-0.6AF07475}"/>
    <hyperlink ref="H39" location="Титульный!H9" display="Как заполнить?" tooltip="Помощь по работе с полями отчётной формы" xr:uid="{26C49875-31FC-F37E-7085-0.22C971B2}"/>
    <hyperlink ref="H62" location="Титульный!H9" display="Как заполнить?" tooltip="Помощь по работе с полями отчётной формы" xr:uid="{DAA84B64-7A75-B1D9-A921-0.DE6053E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555D8-15DC-6776-4251-0.B897003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126</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433</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434</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435</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436</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437</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438</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439</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440</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63</v>
      </c>
      <c r="Z8" s="2265"/>
      <c r="AA8" s="2107" t="s">
        <v>63</v>
      </c>
      <c r="AB8" s="2107" t="s">
        <v>19</v>
      </c>
      <c r="AC8" s="2326"/>
      <c r="AD8" s="2205">
        <v>1</v>
      </c>
      <c r="AE8" s="2327"/>
      <c r="AF8" s="2107" t="s">
        <v>19</v>
      </c>
      <c r="AG8" s="2326"/>
      <c r="AH8" s="2205">
        <v>1</v>
      </c>
      <c r="AI8" s="2327"/>
      <c r="AJ8" s="2107" t="s">
        <v>19</v>
      </c>
      <c r="AK8" s="311"/>
      <c r="AL8" s="1337">
        <v>1</v>
      </c>
      <c r="AM8" s="1398"/>
      <c r="AN8" s="751"/>
      <c r="AO8" s="1257"/>
      <c r="AP8" s="1734"/>
      <c r="AQ8" s="1459" t="s">
        <v>63</v>
      </c>
      <c r="AR8" s="1734"/>
      <c r="AS8" s="1459" t="s">
        <v>63</v>
      </c>
      <c r="AT8" s="1348"/>
      <c r="AU8" s="2253" t="s">
        <v>502</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503</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504</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505</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506</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171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172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173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63</v>
      </c>
      <c r="AR19" s="1736"/>
      <c r="AS19" s="1460" t="s">
        <v>63</v>
      </c>
      <c r="BA19" s="1155">
        <v>0</v>
      </c>
    </row>
    <row customHeight="1" ht="14.25" hidden="1">
      <c r="AV20" s="496"/>
      <c r="AW20" s="496"/>
      <c r="AX20" s="496"/>
      <c r="AY20" s="496"/>
      <c r="AZ20" s="496"/>
      <c r="BA20" s="1155">
        <v>0</v>
      </c>
    </row>
    <row customHeight="1" ht="14.25" hidden="1">
      <c r="O21" s="1367" t="s">
        <v>451</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452</v>
      </c>
      <c r="P23" s="1508"/>
      <c r="Q23" s="1510"/>
      <c r="R23" s="1510"/>
      <c r="Y23" s="1507" t="s">
        <v>454</v>
      </c>
      <c r="AA23" s="1507" t="s">
        <v>455</v>
      </c>
      <c r="AB23" s="1507" t="s">
        <v>507</v>
      </c>
      <c r="AE23" s="1507" t="s">
        <v>508</v>
      </c>
      <c r="AF23" s="1507" t="s">
        <v>507</v>
      </c>
      <c r="AI23" s="1507" t="s">
        <v>509</v>
      </c>
      <c r="AJ23" s="1507" t="s">
        <v>507</v>
      </c>
      <c r="AM23" s="1507" t="s">
        <v>510</v>
      </c>
      <c r="AQ23" s="1507" t="s">
        <v>454</v>
      </c>
      <c r="AS23" s="1507" t="s">
        <v>455</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ИМУП «ПОСЖИЛКОМСЕРВИС»</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Управление по государственному регулированию цен (тарифов) Ненецкого автономного округа</v>
      </c>
      <c r="W30" s="2251"/>
      <c r="X30" s="2251"/>
      <c r="Y30" s="2251"/>
      <c r="Z30" s="2251"/>
      <c r="AA30" s="326"/>
      <c r="AB30" s="2251" t="str">
        <f>IF(TITLE_NAME_OR_PR_CHANGE="",IF(TITLE_NAME_OR_PR="","",TITLE_NAME_OR_PR),TITLE_NAME_OR_PR_CHANGE)</f>
        <v>Управление по государственному регулированию цен (тарифов) Ненецкого автономного округа</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457</v>
      </c>
      <c r="T31" s="2250"/>
      <c r="U31" s="1372"/>
      <c r="V31" s="2264" t="str">
        <f>IF(TITLE_DATE_PR_CHANGE="",IF(TITLE_DATE_PR="","",TITLE_DATE_PR),TITLE_DATE_PR_CHANGE)</f>
        <v>46009.59274305555</v>
      </c>
      <c r="W31" s="2264"/>
      <c r="X31" s="2264"/>
      <c r="Y31" s="2264"/>
      <c r="Z31" s="2264"/>
      <c r="AA31" s="326"/>
      <c r="AB31" s="2264" t="str">
        <f>IF(TITLE_DATE_PR_CHANGE="",IF(TITLE_DATE_PR="","",TITLE_DATE_PR),TITLE_DATE_PR_CHANGE)</f>
        <v>46009.59274305555</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458</v>
      </c>
      <c r="T32" s="2250"/>
      <c r="U32" s="1372"/>
      <c r="V32" s="2251" t="str">
        <f>IF(TITLE_NUMBER_PR_CHANGE="",IF(TITLE_NUMBER_PR="","",TITLE_NUMBER_PR),TITLE_NUMBER_PR_CHANGE)</f>
        <v>64</v>
      </c>
      <c r="W32" s="2251"/>
      <c r="X32" s="2251"/>
      <c r="Y32" s="2251"/>
      <c r="Z32" s="2251"/>
      <c r="AA32" s="326"/>
      <c r="AB32" s="2251" t="str">
        <f>IF(TITLE_NUMBER_PR_CHANGE="",IF(TITLE_NUMBER_PR="","",TITLE_NUMBER_PR),TITLE_NUMBER_PR_CHANGE)</f>
        <v>64</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Официальный интернет портал правовой информации http://pravo.gov.ru </v>
      </c>
      <c r="W33" s="2251"/>
      <c r="X33" s="2251"/>
      <c r="Y33" s="2251"/>
      <c r="Z33" s="2251"/>
      <c r="AA33" s="326"/>
      <c r="AB33" s="2251" t="str">
        <f>IF(TITLE_IST_PUB_CHANGE="",IF(TITLE_IST_PUB="","",TITLE_IST_PUB),TITLE_IST_PUB_CHANGE)</f>
        <v>Официальный интернет портал правовой информации http://pravo.gov.ru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457</v>
      </c>
      <c r="T35" s="2250"/>
      <c r="U35" s="1372"/>
      <c r="V35" s="2264" t="str">
        <f>IF(TITLE_DATE_PR_CHANGE="",IF(TITLE_DATE_PR="","",TITLE_DATE_PR),TITLE_DATE_PR_CHANGE)</f>
        <v>46009.59274305555</v>
      </c>
      <c r="W35" s="2264"/>
      <c r="X35" s="2264"/>
      <c r="Y35" s="2264"/>
      <c r="Z35" s="2264"/>
      <c r="AA35" s="326"/>
      <c r="AB35" s="2264" t="str">
        <f>IF(TITLE_DATE_PR_CHANGE="",IF(TITLE_DATE_PR="","",TITLE_DATE_PR),TITLE_DATE_PR_CHANGE)</f>
        <v>46009.59274305555</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458</v>
      </c>
      <c r="T36" s="2250"/>
      <c r="U36" s="1372"/>
      <c r="V36" s="2251" t="str">
        <f>IF(TITLE_NUMBER_PR_CHANGE="",IF(TITLE_NUMBER_PR="","",TITLE_NUMBER_PR),TITLE_NUMBER_PR_CHANGE)</f>
        <v>64</v>
      </c>
      <c r="W36" s="2251"/>
      <c r="X36" s="2251"/>
      <c r="Y36" s="2251"/>
      <c r="Z36" s="2251"/>
      <c r="AA36" s="326"/>
      <c r="AB36" s="2251" t="str">
        <f>IF(TITLE_NUMBER_PR_CHANGE="",IF(TITLE_NUMBER_PR="","",TITLE_NUMBER_PR),TITLE_NUMBER_PR_CHANGE)</f>
        <v>64</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461</v>
      </c>
      <c r="AB37" s="326"/>
      <c r="AC37" s="326"/>
      <c r="AD37" s="326"/>
      <c r="AE37" s="326"/>
      <c r="AF37" s="326"/>
      <c r="AG37" s="326"/>
      <c r="AH37" s="326"/>
      <c r="AI37" s="326"/>
      <c r="AJ37" s="326"/>
      <c r="AK37" s="326"/>
      <c r="AL37" s="326"/>
      <c r="AM37" s="326"/>
      <c r="AN37" s="326"/>
      <c r="AO37" s="326"/>
      <c r="AP37" s="326"/>
      <c r="AQ37" s="326"/>
      <c r="AR37" s="326"/>
      <c r="AS37" s="278" t="s">
        <v>461</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337</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338</v>
      </c>
      <c r="BA39" s="1155">
        <v>14</v>
      </c>
    </row>
    <row customHeight="1" ht="14.699999999999998">
      <c r="Q40" s="291"/>
      <c r="R40" s="376"/>
      <c r="S40" s="2273" t="s">
        <v>90</v>
      </c>
      <c r="T40" s="2209" t="s">
        <v>511</v>
      </c>
      <c r="U40" s="301"/>
      <c r="V40" s="2275"/>
      <c r="W40" s="2275"/>
      <c r="X40" s="2275"/>
      <c r="Y40" s="2275"/>
      <c r="Z40" s="2276"/>
      <c r="AA40" s="2336" t="s">
        <v>464</v>
      </c>
      <c r="AB40" s="2328" t="s">
        <v>512</v>
      </c>
      <c r="AC40" s="2291"/>
      <c r="AD40" s="2291"/>
      <c r="AE40" s="2329"/>
      <c r="AF40" s="2291" t="s">
        <v>513</v>
      </c>
      <c r="AG40" s="2291"/>
      <c r="AH40" s="2291"/>
      <c r="AI40" s="2329"/>
      <c r="AJ40" s="2328" t="s">
        <v>514</v>
      </c>
      <c r="AK40" s="2291"/>
      <c r="AL40" s="2291"/>
      <c r="AM40" s="2329"/>
      <c r="AN40" s="2328" t="s">
        <v>463</v>
      </c>
      <c r="AO40" s="2291"/>
      <c r="AP40" s="2275"/>
      <c r="AQ40" s="2275"/>
      <c r="AR40" s="2276"/>
      <c r="AS40" s="2277" t="s">
        <v>464</v>
      </c>
      <c r="AT40" s="2280" t="s">
        <v>466</v>
      </c>
      <c r="AU40" s="2127"/>
      <c r="BA40" s="1155">
        <v>14</v>
      </c>
    </row>
    <row customHeight="1" ht="35.699999999999996">
      <c r="Q41" s="291"/>
      <c r="R41" s="376"/>
      <c r="S41" s="2273"/>
      <c r="T41" s="2209"/>
      <c r="U41" s="1031"/>
      <c r="V41" s="2127" t="s">
        <v>515</v>
      </c>
      <c r="W41" s="2127"/>
      <c r="X41" s="2294" t="s">
        <v>470</v>
      </c>
      <c r="Y41" s="2313"/>
      <c r="Z41" s="2314"/>
      <c r="AA41" s="2337"/>
      <c r="AB41" s="2330"/>
      <c r="AC41" s="2331"/>
      <c r="AD41" s="2331"/>
      <c r="AE41" s="2332"/>
      <c r="AF41" s="2331"/>
      <c r="AG41" s="2331"/>
      <c r="AH41" s="2331"/>
      <c r="AI41" s="2332"/>
      <c r="AJ41" s="2330"/>
      <c r="AK41" s="2331"/>
      <c r="AL41" s="2331"/>
      <c r="AM41" s="2331"/>
      <c r="AN41" s="2127" t="s">
        <v>515</v>
      </c>
      <c r="AO41" s="2127"/>
      <c r="AP41" s="2313" t="s">
        <v>470</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138</v>
      </c>
      <c r="C43" s="1370" t="s">
        <v>139</v>
      </c>
      <c r="D43" s="1370" t="s">
        <v>140</v>
      </c>
      <c r="E43" s="1364" t="s">
        <v>471</v>
      </c>
      <c r="F43" s="1364" t="s">
        <v>472</v>
      </c>
      <c r="G43" s="1364" t="s">
        <v>473</v>
      </c>
      <c r="H43" s="1364" t="s">
        <v>474</v>
      </c>
      <c r="I43" s="1364" t="s">
        <v>475</v>
      </c>
      <c r="J43" s="1364" t="s">
        <v>476</v>
      </c>
      <c r="K43" s="1364" t="s">
        <v>477</v>
      </c>
      <c r="L43" s="1364" t="s">
        <v>452</v>
      </c>
      <c r="Q43" s="291"/>
      <c r="R43" s="376"/>
      <c r="S43" s="2273"/>
      <c r="T43" s="2209"/>
      <c r="U43" s="302"/>
      <c r="V43" s="1330" t="s">
        <v>516</v>
      </c>
      <c r="W43" s="1330" t="s">
        <v>517</v>
      </c>
      <c r="X43" s="1338" t="s">
        <v>480</v>
      </c>
      <c r="Y43" s="2270" t="s">
        <v>481</v>
      </c>
      <c r="Z43" s="2271"/>
      <c r="AA43" s="2338"/>
      <c r="AB43" s="2333"/>
      <c r="AC43" s="2334"/>
      <c r="AD43" s="2334"/>
      <c r="AE43" s="2335"/>
      <c r="AF43" s="2334"/>
      <c r="AG43" s="2334"/>
      <c r="AH43" s="2334"/>
      <c r="AI43" s="2335"/>
      <c r="AJ43" s="2333"/>
      <c r="AK43" s="2334"/>
      <c r="AL43" s="2334"/>
      <c r="AM43" s="2335"/>
      <c r="AN43" s="1860" t="s">
        <v>516</v>
      </c>
      <c r="AO43" s="1860" t="s">
        <v>517</v>
      </c>
      <c r="AP43" s="1338" t="s">
        <v>480</v>
      </c>
      <c r="AQ43" s="2270" t="s">
        <v>481</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112</v>
      </c>
      <c r="T44" s="1255" t="s">
        <v>113</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237</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126</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237</v>
      </c>
      <c r="B46" s="1363" t="s">
        <v>238</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434</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435</v>
      </c>
      <c r="AW46" s="500"/>
      <c r="AX46" s="500" t="str">
        <f>IF(T46="","",T46)</f>
        <v>Территория действия тарифа</v>
      </c>
      <c r="AY46" s="500"/>
      <c r="AZ46" s="500"/>
      <c r="BA46" s="1155">
        <v>21</v>
      </c>
    </row>
    <row customHeight="1" ht="24">
      <c r="A47" s="1363" t="s">
        <v>237</v>
      </c>
      <c r="B47" s="1363" t="s">
        <v>238</v>
      </c>
      <c r="C47" s="1363" t="s">
        <v>239</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436</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437</v>
      </c>
      <c r="AW47" s="500"/>
      <c r="AX47" s="500" t="str">
        <f>IF(T47="","",T47)</f>
        <v>Наименование системы теплоснабжения </v>
      </c>
      <c r="AY47" s="500"/>
      <c r="AZ47" s="500"/>
      <c r="BA47" s="1155">
        <v>23</v>
      </c>
    </row>
    <row customHeight="1" ht="21">
      <c r="A48" s="1363" t="s">
        <v>237</v>
      </c>
      <c r="B48" s="1363" t="s">
        <v>238</v>
      </c>
      <c r="C48" s="1363" t="s">
        <v>239</v>
      </c>
      <c r="D48" s="1363" t="s">
        <v>240</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438</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439</v>
      </c>
      <c r="AW48" s="500"/>
      <c r="AX48" s="500" t="str">
        <f>IF(T48="","",T48)</f>
        <v>Источник тепловой энергии  </v>
      </c>
      <c r="AY48" s="500"/>
      <c r="AZ48" s="500"/>
      <c r="BA48" s="1155">
        <v>20</v>
      </c>
    </row>
    <row s="1642" customFormat="1" customHeight="1" ht="1.05">
      <c r="A49" s="1343" t="s">
        <v>237</v>
      </c>
      <c r="B49" s="1343" t="s">
        <v>238</v>
      </c>
      <c r="C49" s="1343" t="s">
        <v>239</v>
      </c>
      <c r="D49" s="1343" t="s">
        <v>240</v>
      </c>
      <c r="E49" s="2259"/>
      <c r="F49" s="2259"/>
      <c r="G49" s="2259"/>
      <c r="H49" s="2259"/>
      <c r="I49" s="2256" t="str">
        <f>S48&amp;".1"</f>
        <v>....1</v>
      </c>
      <c r="J49" s="1343"/>
      <c r="K49" s="1343"/>
      <c r="L49" s="1346" t="s">
        <v>440</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237</v>
      </c>
      <c r="B50" s="1343" t="s">
        <v>238</v>
      </c>
      <c r="C50" s="1343" t="s">
        <v>239</v>
      </c>
      <c r="D50" s="1343" t="s">
        <v>240</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237</v>
      </c>
      <c r="B51" s="1363" t="s">
        <v>238</v>
      </c>
      <c r="C51" s="1363" t="s">
        <v>239</v>
      </c>
      <c r="D51" s="1363" t="s">
        <v>240</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63</v>
      </c>
      <c r="Z51" s="1734"/>
      <c r="AA51" s="1459" t="s">
        <v>63</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63</v>
      </c>
      <c r="AR51" s="1734"/>
      <c r="AS51" s="1459" t="s">
        <v>63</v>
      </c>
      <c r="AT51" s="1348"/>
      <c r="AU51" s="2253" t="s">
        <v>518</v>
      </c>
      <c r="AV51" s="511">
        <f>STRCHECKDATE(V54:AT54)</f>
      </c>
      <c r="AW51" s="500"/>
      <c r="AX51" s="500" t="str">
        <f>IF(T51="","",T51)</f>
        <v/>
      </c>
      <c r="AY51" s="500"/>
      <c r="AZ51" s="500"/>
      <c r="BA51" s="1155">
        <v>21</v>
      </c>
    </row>
    <row customHeight="1" ht="11.549999999999999">
      <c r="A52" s="1363" t="s">
        <v>237</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503</v>
      </c>
      <c r="AN52" s="1393"/>
      <c r="AO52" s="1496"/>
      <c r="AP52" s="1393"/>
      <c r="AQ52" s="1393"/>
      <c r="AR52" s="1393"/>
      <c r="AS52" s="1393"/>
      <c r="AT52" s="1390"/>
      <c r="AU52" s="2254"/>
      <c r="AW52" s="500"/>
      <c r="AX52" s="500"/>
      <c r="AY52" s="500"/>
      <c r="AZ52" s="500"/>
      <c r="BA52" s="1155">
        <v>11</v>
      </c>
    </row>
    <row customHeight="1" ht="11.549999999999999">
      <c r="A53" s="1363" t="s">
        <v>237</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504</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237</v>
      </c>
      <c r="B54" s="1363" t="s">
        <v>238</v>
      </c>
      <c r="C54" s="1363" t="s">
        <v>239</v>
      </c>
      <c r="D54" s="1363" t="s">
        <v>240</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505</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237</v>
      </c>
      <c r="B55" s="1363" t="s">
        <v>238</v>
      </c>
      <c r="C55" s="1363" t="s">
        <v>239</v>
      </c>
      <c r="D55" s="1363" t="s">
        <v>240</v>
      </c>
      <c r="E55" s="2259"/>
      <c r="F55" s="2259"/>
      <c r="G55" s="2259"/>
      <c r="H55" s="2259"/>
      <c r="I55" s="2286"/>
      <c r="J55" s="2256"/>
      <c r="K55" s="1363"/>
      <c r="L55" s="1364"/>
      <c r="P55" s="2257"/>
      <c r="Q55" s="2257"/>
      <c r="R55" s="356"/>
      <c r="S55" s="1278"/>
      <c r="T55" s="287" t="s">
        <v>506</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237</v>
      </c>
      <c r="B56" s="1343" t="s">
        <v>238</v>
      </c>
      <c r="C56" s="1343" t="s">
        <v>239</v>
      </c>
      <c r="D56" s="1343" t="s">
        <v>240</v>
      </c>
      <c r="E56" s="2259"/>
      <c r="F56" s="2259"/>
      <c r="G56" s="2259"/>
      <c r="H56" s="2259"/>
      <c r="I56" s="2256"/>
      <c r="J56" s="1343"/>
      <c r="K56" s="1343"/>
      <c r="L56" s="1346"/>
      <c r="M56" s="510"/>
      <c r="N56" s="510"/>
      <c r="O56" s="510"/>
      <c r="P56" s="2257"/>
      <c r="Q56" s="1331"/>
      <c r="R56" s="356"/>
      <c r="S56" s="1386"/>
      <c r="T56" s="1387" t="s">
        <v>449</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237</v>
      </c>
      <c r="B57" s="1343" t="s">
        <v>238</v>
      </c>
      <c r="C57" s="1343" t="s">
        <v>239</v>
      </c>
      <c r="D57" s="1343" t="s">
        <v>240</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237</v>
      </c>
      <c r="B58" s="1343" t="s">
        <v>238</v>
      </c>
      <c r="C58" s="1343" t="s">
        <v>239</v>
      </c>
      <c r="D58" s="1314"/>
      <c r="E58" s="2259"/>
      <c r="F58" s="2259"/>
      <c r="G58" s="2258"/>
      <c r="H58" s="1314"/>
      <c r="I58" s="1314"/>
      <c r="J58" s="1314"/>
      <c r="K58" s="1314"/>
      <c r="L58" s="1339"/>
      <c r="M58" s="1315"/>
      <c r="N58" s="1315"/>
      <c r="P58" s="1316"/>
      <c r="Q58" s="1317"/>
      <c r="R58" s="1316"/>
      <c r="S58" s="1322"/>
      <c r="T58" s="1325" t="s">
        <v>171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237</v>
      </c>
      <c r="B59" s="1343" t="s">
        <v>238</v>
      </c>
      <c r="C59" s="1314"/>
      <c r="D59" s="1314"/>
      <c r="E59" s="2259"/>
      <c r="F59" s="2258"/>
      <c r="G59" s="1314"/>
      <c r="H59" s="1314"/>
      <c r="I59" s="1314"/>
      <c r="J59" s="1314"/>
      <c r="K59" s="1314"/>
      <c r="L59" s="1339"/>
      <c r="M59" s="1321"/>
      <c r="N59" s="1321"/>
      <c r="P59" s="1316"/>
      <c r="Q59" s="1317"/>
      <c r="R59" s="1316"/>
      <c r="S59" s="1322"/>
      <c r="T59" s="1325" t="s">
        <v>172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237</v>
      </c>
      <c r="B60" s="1343"/>
      <c r="C60" s="1343"/>
      <c r="D60" s="1343"/>
      <c r="E60" s="2259"/>
      <c r="F60" s="1343"/>
      <c r="G60" s="1343"/>
      <c r="H60" s="1343"/>
      <c r="I60" s="1343"/>
      <c r="J60" s="1343"/>
      <c r="K60" s="1343"/>
      <c r="L60" s="1346"/>
      <c r="M60" s="1321"/>
      <c r="N60" s="1321"/>
      <c r="O60" s="518"/>
      <c r="P60" s="380"/>
      <c r="Q60" s="1344"/>
      <c r="R60" s="380"/>
      <c r="S60" s="1322"/>
      <c r="T60" s="1325" t="s">
        <v>173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237</v>
      </c>
      <c r="B61" s="1343"/>
      <c r="C61" s="1343"/>
      <c r="D61" s="1343"/>
      <c r="E61" s="2258"/>
      <c r="F61" s="1343"/>
      <c r="G61" s="1343"/>
      <c r="H61" s="1343"/>
      <c r="I61" s="1343"/>
      <c r="J61" s="1343"/>
      <c r="K61" s="1343"/>
      <c r="L61" s="1346"/>
      <c r="M61" s="1321"/>
      <c r="N61" s="1321"/>
      <c r="O61" s="518"/>
      <c r="P61" s="380"/>
      <c r="Q61" s="1344"/>
      <c r="R61" s="380"/>
      <c r="S61" s="1322"/>
      <c r="T61" s="1325" t="s">
        <v>173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190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84</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30DEF-534A-0C1E-5B61-0.D4A8F89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434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521</v>
      </c>
      <c r="U5" s="300"/>
      <c r="V5" s="2350"/>
      <c r="W5" s="2351"/>
      <c r="X5" s="2351"/>
      <c r="Y5" s="2351"/>
      <c r="Z5" s="2351"/>
      <c r="AA5" s="2351"/>
      <c r="AB5" s="2352"/>
      <c r="AC5" s="2353"/>
      <c r="AD5" s="2354"/>
      <c r="AE5" s="2354"/>
      <c r="AF5" s="2354"/>
      <c r="AG5" s="2354"/>
      <c r="AH5" s="2354"/>
      <c r="AI5" s="2354"/>
      <c r="AJ5" s="2355"/>
      <c r="AK5" s="1258" t="s">
        <v>522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443</v>
      </c>
      <c r="P6" s="2257"/>
      <c r="Q6" s="2257">
        <v>1</v>
      </c>
      <c r="R6" s="357"/>
      <c r="S6" s="1425">
        <f>$J6</f>
      </c>
      <c r="T6" s="286" t="s">
        <v>444</v>
      </c>
      <c r="U6" s="300"/>
      <c r="V6" s="2245"/>
      <c r="W6" s="2246"/>
      <c r="X6" s="2246"/>
      <c r="Y6" s="2246"/>
      <c r="Z6" s="2246"/>
      <c r="AA6" s="2246"/>
      <c r="AB6" s="2247"/>
      <c r="AC6" s="2245"/>
      <c r="AD6" s="2246"/>
      <c r="AE6" s="2246"/>
      <c r="AF6" s="2246"/>
      <c r="AG6" s="2246"/>
      <c r="AH6" s="2246"/>
      <c r="AI6" s="2246"/>
      <c r="AJ6" s="2247"/>
      <c r="AK6" s="1307" t="s">
        <v>523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367"/>
      <c r="X9" s="367"/>
      <c r="Y9" s="367"/>
      <c r="Z9" s="367"/>
      <c r="AA9" s="367"/>
      <c r="AB9" s="367"/>
      <c r="AC9" s="367"/>
      <c r="AD9" s="367"/>
      <c r="AE9" s="367"/>
      <c r="AF9" s="367"/>
      <c r="AG9" s="367"/>
      <c r="AH9" s="367"/>
      <c r="AI9" s="367"/>
      <c r="AJ9" s="367"/>
      <c r="AK9" s="1258" t="s">
        <v>525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449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451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452</v>
      </c>
      <c r="P20" s="1362"/>
      <c r="Q20" s="1442"/>
      <c r="R20" s="1442"/>
      <c r="S20" s="729"/>
      <c r="T20" s="1160" t="s">
        <v>453</v>
      </c>
      <c r="Z20" s="186" t="s">
        <v>454</v>
      </c>
      <c r="AB20" s="186" t="s">
        <v>455</v>
      </c>
      <c r="AC20" s="1160" t="s">
        <v>453</v>
      </c>
      <c r="AG20" s="186" t="s">
        <v>456</v>
      </c>
      <c r="AI20" s="186" t="s">
        <v>455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326"/>
      <c r="AC28" s="2264" t="str">
        <f>IF(TITLE_DATE_PR_CHANGE="",IF(TITLE_DATE_PR="","",TITLE_DATE_PR),TITLE_DATE_PR_CHANGE)</f>
        <v>46009.59274305555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326"/>
      <c r="AC29" s="2251" t="str">
        <f>IF(TITLE_NUMBER_PR_CHANGE="",IF(TITLE_NUMBER_PR="","",TITLE_NUMBER_PR),TITLE_NUMBER_PR_CHANGE)</f>
        <v>64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326"/>
      <c r="AC32" s="2264" t="str">
        <f>IF(TITLE_DATE_PR_CHANGE="",IF(TITLE_DATE_PR="","",TITLE_DATE_PR),TITLE_DATE_PR_CHANGE)</f>
        <v>46009.59274305555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326"/>
      <c r="AC33" s="2251" t="str">
        <f>IF(TITLE_NUMBER_PR_CHANGE="",IF(TITLE_NUMBER_PR="","",TITLE_NUMBER_PR),TITLE_NUMBER_PR_CHANGE)</f>
        <v>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461</v>
      </c>
      <c r="AC34" s="326"/>
      <c r="AD34" s="326"/>
      <c r="AE34" s="326"/>
      <c r="AF34" s="326"/>
      <c r="AG34" s="326"/>
      <c r="AH34" s="326"/>
      <c r="AI34" s="278" t="s">
        <v>461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t="s">
        <v>338</v>
      </c>
      <c r="AQ36" s="1155">
        <v>14</v>
      </c>
    </row>
    <row customHeight="1" ht="14.699999999999998">
      <c r="Q37" s="376"/>
      <c r="R37" s="376"/>
      <c r="S37" s="2273" t="s">
        <v>90</v>
      </c>
      <c r="T37" s="2209" t="s">
        <v>462</v>
      </c>
      <c r="U37" s="301"/>
      <c r="V37" s="2274" t="s">
        <v>463</v>
      </c>
      <c r="W37" s="2275"/>
      <c r="X37" s="2275"/>
      <c r="Y37" s="2275"/>
      <c r="Z37" s="2275"/>
      <c r="AA37" s="2276"/>
      <c r="AB37" s="2277" t="s">
        <v>464</v>
      </c>
      <c r="AC37" s="2274" t="s">
        <v>463</v>
      </c>
      <c r="AD37" s="2275"/>
      <c r="AE37" s="2275"/>
      <c r="AF37" s="2275"/>
      <c r="AG37" s="2275"/>
      <c r="AH37" s="2276"/>
      <c r="AI37" s="2277" t="s">
        <v>465</v>
      </c>
      <c r="AJ37" s="2280" t="s">
        <v>466</v>
      </c>
      <c r="AK37" s="2127"/>
      <c r="AQ37" s="1155">
        <v>14</v>
      </c>
    </row>
    <row customHeight="1" ht="35.699999999999996">
      <c r="Q38" s="376"/>
      <c r="R38" s="376"/>
      <c r="S38" s="2273"/>
      <c r="T38" s="2209"/>
      <c r="U38" s="1031"/>
      <c r="V38" s="1352" t="s">
        <v>527</v>
      </c>
      <c r="W38" s="2262" t="s">
        <v>469</v>
      </c>
      <c r="X38" s="2263"/>
      <c r="Y38" s="2262" t="s">
        <v>470</v>
      </c>
      <c r="Z38" s="2269"/>
      <c r="AA38" s="2263"/>
      <c r="AB38" s="2278"/>
      <c r="AC38" s="1352" t="s">
        <v>527</v>
      </c>
      <c r="AD38" s="2262" t="s">
        <v>469</v>
      </c>
      <c r="AE38" s="2263"/>
      <c r="AF38" s="2262" t="s">
        <v>470</v>
      </c>
      <c r="AG38" s="2269"/>
      <c r="AH38" s="2263"/>
      <c r="AI38" s="2278"/>
      <c r="AJ38" s="2281"/>
      <c r="AK38" s="2127"/>
      <c r="AQ38" s="1155">
        <v>34</v>
      </c>
    </row>
    <row customHeight="1" ht="35.699999999999996">
      <c r="A39" s="1370"/>
      <c r="B39" s="1370" t="s">
        <v>138</v>
      </c>
      <c r="C39" s="1370" t="s">
        <v>139</v>
      </c>
      <c r="D39" s="1370" t="s">
        <v>140</v>
      </c>
      <c r="E39" s="1364" t="s">
        <v>471</v>
      </c>
      <c r="F39" s="1364" t="s">
        <v>472</v>
      </c>
      <c r="G39" s="1364" t="s">
        <v>473</v>
      </c>
      <c r="H39" s="1364"/>
      <c r="I39" s="1364" t="s">
        <v>528</v>
      </c>
      <c r="J39" s="1364" t="s">
        <v>476</v>
      </c>
      <c r="K39" s="1364" t="s">
        <v>529</v>
      </c>
      <c r="L39" s="1364" t="s">
        <v>452</v>
      </c>
      <c r="Q39" s="376"/>
      <c r="R39" s="376"/>
      <c r="S39" s="2273"/>
      <c r="T39" s="2209"/>
      <c r="U39" s="302"/>
      <c r="V39" s="1352" t="s">
        <v>530</v>
      </c>
      <c r="W39" s="1222" t="s">
        <v>531</v>
      </c>
      <c r="X39" s="1222" t="s">
        <v>532</v>
      </c>
      <c r="Y39" s="1357" t="s">
        <v>480</v>
      </c>
      <c r="Z39" s="2270" t="s">
        <v>481</v>
      </c>
      <c r="AA39" s="2271"/>
      <c r="AB39" s="2279"/>
      <c r="AC39" s="1352" t="s">
        <v>530</v>
      </c>
      <c r="AD39" s="1222" t="s">
        <v>531</v>
      </c>
      <c r="AE39" s="1222" t="s">
        <v>532</v>
      </c>
      <c r="AF39" s="1357" t="s">
        <v>480</v>
      </c>
      <c r="AG39" s="2270" t="s">
        <v>481</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263</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263</v>
      </c>
      <c r="B42" s="1363" t="s">
        <v>264</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434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435</v>
      </c>
      <c r="AM42" s="500"/>
      <c r="AN42" s="500" t="str">
        <f>IF(T42="","",T42)</f>
        <v>Территория действия тарифа</v>
      </c>
      <c r="AO42" s="500"/>
      <c r="AP42" s="500"/>
      <c r="AQ42" s="1155">
        <v>23</v>
      </c>
    </row>
    <row customHeight="1" ht="24">
      <c r="A43" s="1363" t="s">
        <v>263</v>
      </c>
      <c r="B43" s="1363" t="s">
        <v>264</v>
      </c>
      <c r="C43" s="1363" t="s">
        <v>265</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холодного водоснабжения</v>
      </c>
      <c r="AO43" s="500"/>
      <c r="AP43" s="500"/>
      <c r="AQ43" s="1155">
        <v>23</v>
      </c>
    </row>
    <row customHeight="1" ht="24">
      <c r="A44" s="1363" t="s">
        <v>263</v>
      </c>
      <c r="B44" s="1363" t="s">
        <v>264</v>
      </c>
      <c r="C44" s="1363" t="s">
        <v>265</v>
      </c>
      <c r="D44" s="1363" t="s">
        <v>533</v>
      </c>
      <c r="E44" s="2259"/>
      <c r="F44" s="2259"/>
      <c r="G44" s="2259"/>
      <c r="H44" s="2259"/>
      <c r="I44" s="2256" t="str">
        <f>S43&amp;".1"</f>
        <v>...1</v>
      </c>
      <c r="J44" s="1363"/>
      <c r="K44" s="1363"/>
      <c r="L44" s="1364"/>
      <c r="P44" s="2257">
        <v>1</v>
      </c>
      <c r="Q44" s="1354"/>
      <c r="R44" s="356"/>
      <c r="S44" s="1358" t="str">
        <f>$I44</f>
        <v>...1</v>
      </c>
      <c r="T44" s="285" t="s">
        <v>521</v>
      </c>
      <c r="U44" s="300"/>
      <c r="V44" s="2350"/>
      <c r="W44" s="2351"/>
      <c r="X44" s="2351"/>
      <c r="Y44" s="2351"/>
      <c r="Z44" s="2351"/>
      <c r="AA44" s="2351"/>
      <c r="AB44" s="2352"/>
      <c r="AC44" s="2353"/>
      <c r="AD44" s="2354"/>
      <c r="AE44" s="2354"/>
      <c r="AF44" s="2354"/>
      <c r="AG44" s="2354"/>
      <c r="AH44" s="2354"/>
      <c r="AI44" s="2354"/>
      <c r="AJ44" s="2355"/>
      <c r="AK44" s="1258" t="s">
        <v>522</v>
      </c>
      <c r="AM44" s="500"/>
      <c r="AN44" s="500" t="str">
        <f>IF(T44="","",T44)</f>
        <v>Наименование признака дифференциации</v>
      </c>
      <c r="AO44" s="500"/>
      <c r="AP44" s="500"/>
      <c r="AQ44" s="1155">
        <v>23</v>
      </c>
    </row>
    <row customHeight="1" ht="24">
      <c r="A45" s="1363" t="s">
        <v>263</v>
      </c>
      <c r="B45" s="1363" t="s">
        <v>264</v>
      </c>
      <c r="C45" s="1363" t="s">
        <v>265</v>
      </c>
      <c r="D45" s="1363" t="s">
        <v>533</v>
      </c>
      <c r="E45" s="2259"/>
      <c r="F45" s="2259"/>
      <c r="G45" s="2259"/>
      <c r="H45" s="2259"/>
      <c r="I45" s="2286"/>
      <c r="J45" s="2256" t="str">
        <f>I44&amp;".1"</f>
        <v>...1.1</v>
      </c>
      <c r="K45" s="1363"/>
      <c r="L45" s="1364" t="s">
        <v>443</v>
      </c>
      <c r="P45" s="2257"/>
      <c r="Q45" s="2257">
        <v>1</v>
      </c>
      <c r="R45" s="357"/>
      <c r="S45" s="1358" t="str">
        <f>$J45</f>
        <v>...1.1</v>
      </c>
      <c r="T45" s="286" t="s">
        <v>444</v>
      </c>
      <c r="U45" s="300"/>
      <c r="V45" s="2245"/>
      <c r="W45" s="2246"/>
      <c r="X45" s="2246"/>
      <c r="Y45" s="2246"/>
      <c r="Z45" s="2246"/>
      <c r="AA45" s="2246"/>
      <c r="AB45" s="2247"/>
      <c r="AC45" s="2245"/>
      <c r="AD45" s="2246"/>
      <c r="AE45" s="2246"/>
      <c r="AF45" s="2246"/>
      <c r="AG45" s="2246"/>
      <c r="AH45" s="2246"/>
      <c r="AI45" s="2246"/>
      <c r="AJ45" s="2247"/>
      <c r="AK45" s="1307" t="s">
        <v>523</v>
      </c>
      <c r="AM45" s="500"/>
      <c r="AN45" s="500" t="str">
        <f>IF(T45="","",T45)</f>
        <v>Группа потребителей</v>
      </c>
      <c r="AO45" s="500"/>
      <c r="AP45" s="500"/>
      <c r="AQ45" s="1155">
        <v>23</v>
      </c>
    </row>
    <row customHeight="1" ht="24">
      <c r="A46" s="1363" t="s">
        <v>263</v>
      </c>
      <c r="B46" s="1363" t="s">
        <v>264</v>
      </c>
      <c r="C46" s="1363" t="s">
        <v>265</v>
      </c>
      <c r="D46" s="1363" t="s">
        <v>533</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263</v>
      </c>
      <c r="B47" s="1363" t="s">
        <v>264</v>
      </c>
      <c r="C47" s="1363" t="s">
        <v>265</v>
      </c>
      <c r="D47" s="1363" t="s">
        <v>533</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263</v>
      </c>
      <c r="B48" s="1363" t="s">
        <v>264</v>
      </c>
      <c r="C48" s="1363" t="s">
        <v>265</v>
      </c>
      <c r="D48" s="1363" t="s">
        <v>533</v>
      </c>
      <c r="E48" s="2259"/>
      <c r="F48" s="2259"/>
      <c r="G48" s="2259"/>
      <c r="H48" s="2259"/>
      <c r="I48" s="2286"/>
      <c r="J48" s="2256"/>
      <c r="K48" s="1363"/>
      <c r="L48" s="1364"/>
      <c r="P48" s="2257"/>
      <c r="Q48" s="2257"/>
      <c r="R48" s="356"/>
      <c r="S48" s="1278"/>
      <c r="T48" s="287" t="s">
        <v>524</v>
      </c>
      <c r="U48" s="367"/>
      <c r="V48" s="367"/>
      <c r="W48" s="367"/>
      <c r="X48" s="367"/>
      <c r="Y48" s="367"/>
      <c r="Z48" s="367"/>
      <c r="AA48" s="367"/>
      <c r="AB48" s="367"/>
      <c r="AC48" s="367"/>
      <c r="AD48" s="367"/>
      <c r="AE48" s="367"/>
      <c r="AF48" s="367"/>
      <c r="AG48" s="367"/>
      <c r="AH48" s="367"/>
      <c r="AI48" s="367"/>
      <c r="AJ48" s="367"/>
      <c r="AK48" s="1258" t="s">
        <v>525</v>
      </c>
      <c r="AM48" s="500"/>
      <c r="AN48" s="500" t="str">
        <f>IF(T48="","",T48)</f>
        <v>Добавить значение признака дифференциации</v>
      </c>
      <c r="AO48" s="500"/>
      <c r="AP48" s="500"/>
      <c r="AQ48" s="1155">
        <v>20</v>
      </c>
    </row>
    <row customHeight="1" ht="22.049999999999997">
      <c r="A49" s="1363" t="s">
        <v>263</v>
      </c>
      <c r="B49" s="1363" t="s">
        <v>264</v>
      </c>
      <c r="C49" s="1363" t="s">
        <v>265</v>
      </c>
      <c r="D49" s="1363" t="s">
        <v>533</v>
      </c>
      <c r="E49" s="2259"/>
      <c r="F49" s="2259"/>
      <c r="G49" s="2259"/>
      <c r="H49" s="2259"/>
      <c r="I49" s="2256"/>
      <c r="J49" s="1363"/>
      <c r="K49" s="1363"/>
      <c r="L49" s="1364"/>
      <c r="P49" s="2257"/>
      <c r="Q49" s="1354"/>
      <c r="R49" s="356"/>
      <c r="S49" s="1278"/>
      <c r="T49" s="365" t="s">
        <v>449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263</v>
      </c>
      <c r="B50" s="1363" t="s">
        <v>264</v>
      </c>
      <c r="C50" s="1363" t="s">
        <v>265</v>
      </c>
      <c r="D50" s="1363" t="s">
        <v>533</v>
      </c>
      <c r="E50" s="2259"/>
      <c r="F50" s="2259"/>
      <c r="G50" s="2259"/>
      <c r="H50" s="2258"/>
      <c r="I50" s="1363"/>
      <c r="J50" s="1363"/>
      <c r="K50" s="1363"/>
      <c r="L50" s="1364"/>
      <c r="M50" s="1365"/>
      <c r="N50" s="1365"/>
      <c r="O50" s="537"/>
      <c r="P50" s="360"/>
      <c r="Q50" s="375"/>
      <c r="R50" s="355"/>
      <c r="S50" s="1278"/>
      <c r="T50" s="372" t="s">
        <v>526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263</v>
      </c>
      <c r="B51" s="1343" t="s">
        <v>264</v>
      </c>
      <c r="C51" s="1314"/>
      <c r="D51" s="1314"/>
      <c r="E51" s="2259"/>
      <c r="F51" s="2258"/>
      <c r="G51" s="1314"/>
      <c r="H51" s="1314"/>
      <c r="I51" s="1314"/>
      <c r="J51" s="1314"/>
      <c r="K51" s="1314"/>
      <c r="L51" s="1426"/>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190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A9283-2D69-2724-DE42-0.AF62024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521</v>
      </c>
      <c r="U5" s="300"/>
      <c r="V5" s="2350"/>
      <c r="W5" s="2351"/>
      <c r="X5" s="2351"/>
      <c r="Y5" s="2351"/>
      <c r="Z5" s="2351"/>
      <c r="AA5" s="2351"/>
      <c r="AB5" s="2352"/>
      <c r="AC5" s="2353"/>
      <c r="AD5" s="2354"/>
      <c r="AE5" s="2354"/>
      <c r="AF5" s="2354"/>
      <c r="AG5" s="2354"/>
      <c r="AH5" s="2354"/>
      <c r="AI5" s="2354"/>
      <c r="AJ5" s="2355"/>
      <c r="AK5" s="1258" t="s">
        <v>522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443</v>
      </c>
      <c r="P6" s="2257"/>
      <c r="Q6" s="2257">
        <v>1</v>
      </c>
      <c r="R6" s="357"/>
      <c r="S6" s="1457">
        <f>$J6</f>
      </c>
      <c r="T6" s="286" t="s">
        <v>444</v>
      </c>
      <c r="U6" s="300"/>
      <c r="V6" s="2245"/>
      <c r="W6" s="2246"/>
      <c r="X6" s="2246"/>
      <c r="Y6" s="2246"/>
      <c r="Z6" s="2246"/>
      <c r="AA6" s="2246"/>
      <c r="AB6" s="2247"/>
      <c r="AC6" s="2245"/>
      <c r="AD6" s="2246"/>
      <c r="AE6" s="2246"/>
      <c r="AF6" s="2246"/>
      <c r="AG6" s="2246"/>
      <c r="AH6" s="2246"/>
      <c r="AI6" s="2246"/>
      <c r="AJ6" s="2247"/>
      <c r="AK6" s="1307" t="s">
        <v>523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367"/>
      <c r="X9" s="367"/>
      <c r="Y9" s="367"/>
      <c r="Z9" s="367"/>
      <c r="AA9" s="367"/>
      <c r="AB9" s="367"/>
      <c r="AC9" s="367"/>
      <c r="AD9" s="367"/>
      <c r="AE9" s="367"/>
      <c r="AF9" s="367"/>
      <c r="AG9" s="367"/>
      <c r="AH9" s="367"/>
      <c r="AI9" s="367"/>
      <c r="AJ9" s="367"/>
      <c r="AK9" s="1258" t="s">
        <v>525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449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452</v>
      </c>
      <c r="P20" s="1362"/>
      <c r="Q20" s="1442"/>
      <c r="R20" s="1442"/>
      <c r="S20" s="729"/>
      <c r="T20" s="1160" t="s">
        <v>453</v>
      </c>
      <c r="Z20" s="186" t="s">
        <v>454</v>
      </c>
      <c r="AB20" s="186" t="s">
        <v>455</v>
      </c>
      <c r="AC20" s="1160" t="s">
        <v>453</v>
      </c>
      <c r="AG20" s="186" t="s">
        <v>456</v>
      </c>
      <c r="AI20" s="186" t="s">
        <v>455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326"/>
      <c r="AC28" s="2264" t="str">
        <f>IF(TITLE_DATE_PR_CHANGE="",IF(TITLE_DATE_PR="","",TITLE_DATE_PR),TITLE_DATE_PR_CHANGE)</f>
        <v>46009.59274305555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326"/>
      <c r="AC29" s="2251" t="str">
        <f>IF(TITLE_NUMBER_PR_CHANGE="",IF(TITLE_NUMBER_PR="","",TITLE_NUMBER_PR),TITLE_NUMBER_PR_CHANGE)</f>
        <v>64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326"/>
      <c r="AC32" s="2264" t="str">
        <f>IF(TITLE_DATE_PR_CHANGE="",IF(TITLE_DATE_PR="","",TITLE_DATE_PR),TITLE_DATE_PR_CHANGE)</f>
        <v>46009.59274305555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326"/>
      <c r="AC33" s="2251" t="str">
        <f>IF(TITLE_NUMBER_PR_CHANGE="",IF(TITLE_NUMBER_PR="","",TITLE_NUMBER_PR),TITLE_NUMBER_PR_CHANGE)</f>
        <v>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461</v>
      </c>
      <c r="AC34" s="326"/>
      <c r="AD34" s="326"/>
      <c r="AE34" s="326"/>
      <c r="AF34" s="326"/>
      <c r="AG34" s="326"/>
      <c r="AH34" s="326"/>
      <c r="AI34" s="278" t="s">
        <v>461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t="s">
        <v>338</v>
      </c>
      <c r="AQ36" s="1155">
        <v>14</v>
      </c>
    </row>
    <row customHeight="1" ht="14.699999999999998">
      <c r="Q37" s="376"/>
      <c r="R37" s="376"/>
      <c r="S37" s="2273" t="s">
        <v>90</v>
      </c>
      <c r="T37" s="2209" t="s">
        <v>462</v>
      </c>
      <c r="U37" s="301"/>
      <c r="V37" s="2274" t="s">
        <v>463</v>
      </c>
      <c r="W37" s="2275"/>
      <c r="X37" s="2275"/>
      <c r="Y37" s="2275"/>
      <c r="Z37" s="2275"/>
      <c r="AA37" s="2276"/>
      <c r="AB37" s="2277" t="s">
        <v>464</v>
      </c>
      <c r="AC37" s="2274" t="s">
        <v>463</v>
      </c>
      <c r="AD37" s="2275"/>
      <c r="AE37" s="2275"/>
      <c r="AF37" s="2275"/>
      <c r="AG37" s="2275"/>
      <c r="AH37" s="2276"/>
      <c r="AI37" s="2277" t="s">
        <v>465</v>
      </c>
      <c r="AJ37" s="2280" t="s">
        <v>466</v>
      </c>
      <c r="AK37" s="2127"/>
      <c r="AQ37" s="1155">
        <v>14</v>
      </c>
    </row>
    <row customHeight="1" ht="35.699999999999996">
      <c r="Q38" s="376"/>
      <c r="R38" s="376"/>
      <c r="S38" s="2273"/>
      <c r="T38" s="2209"/>
      <c r="U38" s="1031"/>
      <c r="V38" s="1452" t="s">
        <v>527</v>
      </c>
      <c r="W38" s="2262" t="s">
        <v>469</v>
      </c>
      <c r="X38" s="2263"/>
      <c r="Y38" s="2262" t="s">
        <v>470</v>
      </c>
      <c r="Z38" s="2269"/>
      <c r="AA38" s="2263"/>
      <c r="AB38" s="2278"/>
      <c r="AC38" s="1452" t="s">
        <v>527</v>
      </c>
      <c r="AD38" s="2262" t="s">
        <v>469</v>
      </c>
      <c r="AE38" s="2263"/>
      <c r="AF38" s="2262" t="s">
        <v>470</v>
      </c>
      <c r="AG38" s="2269"/>
      <c r="AH38" s="2263"/>
      <c r="AI38" s="2278"/>
      <c r="AJ38" s="2281"/>
      <c r="AK38" s="2127"/>
      <c r="AQ38" s="1155">
        <v>34</v>
      </c>
    </row>
    <row customHeight="1" ht="35.699999999999996">
      <c r="A39" s="1370"/>
      <c r="B39" s="1370" t="s">
        <v>138</v>
      </c>
      <c r="C39" s="1370" t="s">
        <v>139</v>
      </c>
      <c r="D39" s="1370" t="s">
        <v>140</v>
      </c>
      <c r="E39" s="1364" t="s">
        <v>471</v>
      </c>
      <c r="F39" s="1364" t="s">
        <v>472</v>
      </c>
      <c r="G39" s="1364" t="s">
        <v>473</v>
      </c>
      <c r="H39" s="1364"/>
      <c r="I39" s="1364" t="s">
        <v>528</v>
      </c>
      <c r="J39" s="1364" t="s">
        <v>476</v>
      </c>
      <c r="K39" s="1364" t="s">
        <v>529</v>
      </c>
      <c r="L39" s="1364" t="s">
        <v>452</v>
      </c>
      <c r="Q39" s="376"/>
      <c r="R39" s="376"/>
      <c r="S39" s="2273"/>
      <c r="T39" s="2209"/>
      <c r="U39" s="302"/>
      <c r="V39" s="1452" t="s">
        <v>530</v>
      </c>
      <c r="W39" s="1222" t="s">
        <v>531</v>
      </c>
      <c r="X39" s="1222" t="s">
        <v>532</v>
      </c>
      <c r="Y39" s="1455" t="s">
        <v>480</v>
      </c>
      <c r="Z39" s="2270" t="s">
        <v>481</v>
      </c>
      <c r="AA39" s="2271"/>
      <c r="AB39" s="2279"/>
      <c r="AC39" s="1452" t="s">
        <v>530</v>
      </c>
      <c r="AD39" s="1222" t="s">
        <v>531</v>
      </c>
      <c r="AE39" s="1222" t="s">
        <v>532</v>
      </c>
      <c r="AF39" s="1455" t="s">
        <v>480</v>
      </c>
      <c r="AG39" s="2270" t="s">
        <v>481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268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268</v>
      </c>
      <c r="B42" s="1363" t="s">
        <v>269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435</v>
      </c>
      <c r="AM42" s="500"/>
      <c r="AN42" s="500" t="str">
        <f>IF(T42="","",T42)</f>
        <v>Территория действия тарифа</v>
      </c>
      <c r="AO42" s="500"/>
      <c r="AP42" s="500"/>
      <c r="AQ42" s="1155">
        <v>23</v>
      </c>
    </row>
    <row customHeight="1" ht="24">
      <c r="A43" s="1363" t="s">
        <v>268</v>
      </c>
      <c r="B43" s="1363" t="s">
        <v>269</v>
      </c>
      <c r="C43" s="1363" t="s">
        <v>270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холодного водоснабжения</v>
      </c>
      <c r="AO43" s="500"/>
      <c r="AP43" s="500"/>
      <c r="AQ43" s="1155">
        <v>23</v>
      </c>
    </row>
    <row customHeight="1" ht="24">
      <c r="A44" s="1363" t="s">
        <v>268</v>
      </c>
      <c r="B44" s="1363" t="s">
        <v>269</v>
      </c>
      <c r="C44" s="1363" t="s">
        <v>270</v>
      </c>
      <c r="D44" s="1363" t="s">
        <v>534</v>
      </c>
      <c r="E44" s="2259"/>
      <c r="F44" s="2259"/>
      <c r="G44" s="2259"/>
      <c r="H44" s="2259"/>
      <c r="I44" s="2256" t="str">
        <f>S43&amp;".1"</f>
        <v>...1</v>
      </c>
      <c r="J44" s="1363"/>
      <c r="K44" s="1363"/>
      <c r="L44" s="1364"/>
      <c r="P44" s="2257">
        <v>1</v>
      </c>
      <c r="Q44" s="1450"/>
      <c r="R44" s="356"/>
      <c r="S44" s="1457" t="str">
        <f>$I44</f>
        <v>...1</v>
      </c>
      <c r="T44" s="285" t="s">
        <v>521</v>
      </c>
      <c r="U44" s="300"/>
      <c r="V44" s="2350"/>
      <c r="W44" s="2351"/>
      <c r="X44" s="2351"/>
      <c r="Y44" s="2351"/>
      <c r="Z44" s="2351"/>
      <c r="AA44" s="2351"/>
      <c r="AB44" s="2352"/>
      <c r="AC44" s="2353"/>
      <c r="AD44" s="2354"/>
      <c r="AE44" s="2354"/>
      <c r="AF44" s="2354"/>
      <c r="AG44" s="2354"/>
      <c r="AH44" s="2354"/>
      <c r="AI44" s="2354"/>
      <c r="AJ44" s="2355"/>
      <c r="AK44" s="1258" t="s">
        <v>522</v>
      </c>
      <c r="AM44" s="500"/>
      <c r="AN44" s="500" t="str">
        <f>IF(T44="","",T44)</f>
        <v>Наименование признака дифференциации</v>
      </c>
      <c r="AO44" s="500"/>
      <c r="AP44" s="500"/>
      <c r="AQ44" s="1155">
        <v>23</v>
      </c>
    </row>
    <row customHeight="1" ht="24">
      <c r="A45" s="1363" t="s">
        <v>268</v>
      </c>
      <c r="B45" s="1363" t="s">
        <v>269</v>
      </c>
      <c r="C45" s="1363" t="s">
        <v>270</v>
      </c>
      <c r="D45" s="1363" t="s">
        <v>534</v>
      </c>
      <c r="E45" s="2259"/>
      <c r="F45" s="2259"/>
      <c r="G45" s="2259"/>
      <c r="H45" s="2259"/>
      <c r="I45" s="2286"/>
      <c r="J45" s="2256" t="str">
        <f>I44&amp;".1"</f>
        <v>...1.1</v>
      </c>
      <c r="K45" s="1363"/>
      <c r="L45" s="1364" t="s">
        <v>443</v>
      </c>
      <c r="P45" s="2257"/>
      <c r="Q45" s="2257">
        <v>1</v>
      </c>
      <c r="R45" s="357"/>
      <c r="S45" s="1457" t="str">
        <f>$J45</f>
        <v>...1.1</v>
      </c>
      <c r="T45" s="286" t="s">
        <v>444</v>
      </c>
      <c r="U45" s="300"/>
      <c r="V45" s="2245"/>
      <c r="W45" s="2246"/>
      <c r="X45" s="2246"/>
      <c r="Y45" s="2246"/>
      <c r="Z45" s="2246"/>
      <c r="AA45" s="2246"/>
      <c r="AB45" s="2247"/>
      <c r="AC45" s="2245"/>
      <c r="AD45" s="2246"/>
      <c r="AE45" s="2246"/>
      <c r="AF45" s="2246"/>
      <c r="AG45" s="2246"/>
      <c r="AH45" s="2246"/>
      <c r="AI45" s="2246"/>
      <c r="AJ45" s="2247"/>
      <c r="AK45" s="1307" t="s">
        <v>523</v>
      </c>
      <c r="AM45" s="500"/>
      <c r="AN45" s="500" t="str">
        <f>IF(T45="","",T45)</f>
        <v>Группа потребителей</v>
      </c>
      <c r="AO45" s="500"/>
      <c r="AP45" s="500"/>
      <c r="AQ45" s="1155">
        <v>23</v>
      </c>
    </row>
    <row customHeight="1" ht="24">
      <c r="A46" s="1363" t="s">
        <v>268</v>
      </c>
      <c r="B46" s="1363" t="s">
        <v>269</v>
      </c>
      <c r="C46" s="1363" t="s">
        <v>270</v>
      </c>
      <c r="D46" s="1363" t="s">
        <v>534</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268</v>
      </c>
      <c r="B47" s="1363" t="s">
        <v>269</v>
      </c>
      <c r="C47" s="1363" t="s">
        <v>270</v>
      </c>
      <c r="D47" s="1363" t="s">
        <v>534</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268</v>
      </c>
      <c r="B48" s="1363" t="s">
        <v>269</v>
      </c>
      <c r="C48" s="1363" t="s">
        <v>270</v>
      </c>
      <c r="D48" s="1363" t="s">
        <v>534</v>
      </c>
      <c r="E48" s="2259"/>
      <c r="F48" s="2259"/>
      <c r="G48" s="2259"/>
      <c r="H48" s="2259"/>
      <c r="I48" s="2286"/>
      <c r="J48" s="2256"/>
      <c r="K48" s="1363"/>
      <c r="L48" s="1364"/>
      <c r="P48" s="2257"/>
      <c r="Q48" s="2257"/>
      <c r="R48" s="356"/>
      <c r="S48" s="1278"/>
      <c r="T48" s="287" t="s">
        <v>524</v>
      </c>
      <c r="U48" s="367"/>
      <c r="V48" s="367"/>
      <c r="W48" s="367"/>
      <c r="X48" s="367"/>
      <c r="Y48" s="367"/>
      <c r="Z48" s="367"/>
      <c r="AA48" s="367"/>
      <c r="AB48" s="367"/>
      <c r="AC48" s="367"/>
      <c r="AD48" s="367"/>
      <c r="AE48" s="367"/>
      <c r="AF48" s="367"/>
      <c r="AG48" s="367"/>
      <c r="AH48" s="367"/>
      <c r="AI48" s="367"/>
      <c r="AJ48" s="367"/>
      <c r="AK48" s="1258" t="s">
        <v>525</v>
      </c>
      <c r="AM48" s="500"/>
      <c r="AN48" s="500" t="str">
        <f>IF(T48="","",T48)</f>
        <v>Добавить значение признака дифференциации</v>
      </c>
      <c r="AO48" s="500"/>
      <c r="AP48" s="500"/>
      <c r="AQ48" s="1155">
        <v>20</v>
      </c>
    </row>
    <row customHeight="1" ht="22.049999999999997">
      <c r="A49" s="1363" t="s">
        <v>268</v>
      </c>
      <c r="B49" s="1363" t="s">
        <v>269</v>
      </c>
      <c r="C49" s="1363" t="s">
        <v>270</v>
      </c>
      <c r="D49" s="1363" t="s">
        <v>534</v>
      </c>
      <c r="E49" s="2259"/>
      <c r="F49" s="2259"/>
      <c r="G49" s="2259"/>
      <c r="H49" s="2259"/>
      <c r="I49" s="2256"/>
      <c r="J49" s="1363"/>
      <c r="K49" s="1363"/>
      <c r="L49" s="1364"/>
      <c r="P49" s="2257"/>
      <c r="Q49" s="1450"/>
      <c r="R49" s="356"/>
      <c r="S49" s="1278"/>
      <c r="T49" s="365" t="s">
        <v>449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268</v>
      </c>
      <c r="B50" s="1363" t="s">
        <v>269</v>
      </c>
      <c r="C50" s="1363" t="s">
        <v>270</v>
      </c>
      <c r="D50" s="1363" t="s">
        <v>534</v>
      </c>
      <c r="E50" s="2259"/>
      <c r="F50" s="2259"/>
      <c r="G50" s="2259"/>
      <c r="H50" s="2258"/>
      <c r="I50" s="1363"/>
      <c r="J50" s="1363"/>
      <c r="K50" s="1363"/>
      <c r="L50" s="1364"/>
      <c r="M50" s="1365"/>
      <c r="N50" s="1365"/>
      <c r="O50" s="537"/>
      <c r="P50" s="360"/>
      <c r="Q50" s="375"/>
      <c r="R50" s="355"/>
      <c r="S50" s="1278"/>
      <c r="T50" s="372" t="s">
        <v>526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268</v>
      </c>
      <c r="B51" s="1343" t="s">
        <v>269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C0B9C-619A-965A-F6F5-0.6DC08D3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521</v>
      </c>
      <c r="U5" s="300"/>
      <c r="V5" s="2350"/>
      <c r="W5" s="2351"/>
      <c r="X5" s="2351"/>
      <c r="Y5" s="2351"/>
      <c r="Z5" s="2351"/>
      <c r="AA5" s="2351"/>
      <c r="AB5" s="2352"/>
      <c r="AC5" s="2353"/>
      <c r="AD5" s="2354"/>
      <c r="AE5" s="2354"/>
      <c r="AF5" s="2354"/>
      <c r="AG5" s="2354"/>
      <c r="AH5" s="2354"/>
      <c r="AI5" s="2354"/>
      <c r="AJ5" s="2355"/>
      <c r="AK5" s="1258" t="s">
        <v>522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443</v>
      </c>
      <c r="P6" s="2257"/>
      <c r="Q6" s="2257">
        <v>1</v>
      </c>
      <c r="R6" s="357"/>
      <c r="S6" s="1457">
        <f>$J6</f>
      </c>
      <c r="T6" s="286" t="s">
        <v>444</v>
      </c>
      <c r="U6" s="300"/>
      <c r="V6" s="2245"/>
      <c r="W6" s="2246"/>
      <c r="X6" s="2246"/>
      <c r="Y6" s="2246"/>
      <c r="Z6" s="2246"/>
      <c r="AA6" s="2246"/>
      <c r="AB6" s="2247"/>
      <c r="AC6" s="2245"/>
      <c r="AD6" s="2246"/>
      <c r="AE6" s="2246"/>
      <c r="AF6" s="2246"/>
      <c r="AG6" s="2246"/>
      <c r="AH6" s="2246"/>
      <c r="AI6" s="2246"/>
      <c r="AJ6" s="2247"/>
      <c r="AK6" s="1307" t="s">
        <v>523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367"/>
      <c r="X9" s="367"/>
      <c r="Y9" s="367"/>
      <c r="Z9" s="367"/>
      <c r="AA9" s="367"/>
      <c r="AB9" s="367"/>
      <c r="AC9" s="367"/>
      <c r="AD9" s="367"/>
      <c r="AE9" s="367"/>
      <c r="AF9" s="367"/>
      <c r="AG9" s="367"/>
      <c r="AH9" s="367"/>
      <c r="AI9" s="367"/>
      <c r="AJ9" s="367"/>
      <c r="AK9" s="1258" t="s">
        <v>525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449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452</v>
      </c>
      <c r="P20" s="1362"/>
      <c r="Q20" s="1442"/>
      <c r="R20" s="1442"/>
      <c r="S20" s="729"/>
      <c r="T20" s="1160" t="s">
        <v>453</v>
      </c>
      <c r="Z20" s="186" t="s">
        <v>454</v>
      </c>
      <c r="AB20" s="186" t="s">
        <v>455</v>
      </c>
      <c r="AC20" s="1160" t="s">
        <v>453</v>
      </c>
      <c r="AG20" s="186" t="s">
        <v>456</v>
      </c>
      <c r="AI20" s="186" t="s">
        <v>455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326"/>
      <c r="AC28" s="2264" t="str">
        <f>IF(TITLE_DATE_PR_CHANGE="",IF(TITLE_DATE_PR="","",TITLE_DATE_PR),TITLE_DATE_PR_CHANGE)</f>
        <v>46009.59274305555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326"/>
      <c r="AC29" s="2251" t="str">
        <f>IF(TITLE_NUMBER_PR_CHANGE="",IF(TITLE_NUMBER_PR="","",TITLE_NUMBER_PR),TITLE_NUMBER_PR_CHANGE)</f>
        <v>64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326"/>
      <c r="AC32" s="2264" t="str">
        <f>IF(TITLE_DATE_PR_CHANGE="",IF(TITLE_DATE_PR="","",TITLE_DATE_PR),TITLE_DATE_PR_CHANGE)</f>
        <v>46009.59274305555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326"/>
      <c r="AC33" s="2251" t="str">
        <f>IF(TITLE_NUMBER_PR_CHANGE="",IF(TITLE_NUMBER_PR="","",TITLE_NUMBER_PR),TITLE_NUMBER_PR_CHANGE)</f>
        <v>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461</v>
      </c>
      <c r="AC34" s="326"/>
      <c r="AD34" s="326"/>
      <c r="AE34" s="326"/>
      <c r="AF34" s="326"/>
      <c r="AG34" s="326"/>
      <c r="AH34" s="326"/>
      <c r="AI34" s="278" t="s">
        <v>461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t="s">
        <v>338</v>
      </c>
      <c r="AQ36" s="1155">
        <v>14</v>
      </c>
    </row>
    <row customHeight="1" ht="14.699999999999998">
      <c r="Q37" s="376"/>
      <c r="R37" s="376"/>
      <c r="S37" s="2273" t="s">
        <v>90</v>
      </c>
      <c r="T37" s="2209" t="s">
        <v>462</v>
      </c>
      <c r="U37" s="301"/>
      <c r="V37" s="2274" t="s">
        <v>463</v>
      </c>
      <c r="W37" s="2275"/>
      <c r="X37" s="2275"/>
      <c r="Y37" s="2275"/>
      <c r="Z37" s="2275"/>
      <c r="AA37" s="2276"/>
      <c r="AB37" s="2277" t="s">
        <v>464</v>
      </c>
      <c r="AC37" s="2274" t="s">
        <v>463</v>
      </c>
      <c r="AD37" s="2275"/>
      <c r="AE37" s="2275"/>
      <c r="AF37" s="2275"/>
      <c r="AG37" s="2275"/>
      <c r="AH37" s="2276"/>
      <c r="AI37" s="2277" t="s">
        <v>465</v>
      </c>
      <c r="AJ37" s="2280" t="s">
        <v>466</v>
      </c>
      <c r="AK37" s="2127"/>
      <c r="AQ37" s="1155">
        <v>14</v>
      </c>
    </row>
    <row customHeight="1" ht="35.699999999999996">
      <c r="Q38" s="376"/>
      <c r="R38" s="376"/>
      <c r="S38" s="2273"/>
      <c r="T38" s="2209"/>
      <c r="U38" s="1031"/>
      <c r="V38" s="1452" t="s">
        <v>527</v>
      </c>
      <c r="W38" s="2262" t="s">
        <v>469</v>
      </c>
      <c r="X38" s="2263"/>
      <c r="Y38" s="2262" t="s">
        <v>470</v>
      </c>
      <c r="Z38" s="2269"/>
      <c r="AA38" s="2263"/>
      <c r="AB38" s="2278"/>
      <c r="AC38" s="1452" t="s">
        <v>527</v>
      </c>
      <c r="AD38" s="2262" t="s">
        <v>469</v>
      </c>
      <c r="AE38" s="2263"/>
      <c r="AF38" s="2262" t="s">
        <v>470</v>
      </c>
      <c r="AG38" s="2269"/>
      <c r="AH38" s="2263"/>
      <c r="AI38" s="2278"/>
      <c r="AJ38" s="2281"/>
      <c r="AK38" s="2127"/>
      <c r="AQ38" s="1155">
        <v>34</v>
      </c>
    </row>
    <row customHeight="1" ht="35.699999999999996">
      <c r="A39" s="1370"/>
      <c r="B39" s="1370" t="s">
        <v>138</v>
      </c>
      <c r="C39" s="1370" t="s">
        <v>139</v>
      </c>
      <c r="D39" s="1370" t="s">
        <v>140</v>
      </c>
      <c r="E39" s="1364" t="s">
        <v>471</v>
      </c>
      <c r="F39" s="1364" t="s">
        <v>472</v>
      </c>
      <c r="G39" s="1364" t="s">
        <v>473</v>
      </c>
      <c r="H39" s="1364"/>
      <c r="I39" s="1364" t="s">
        <v>528</v>
      </c>
      <c r="J39" s="1364" t="s">
        <v>476</v>
      </c>
      <c r="K39" s="1364" t="s">
        <v>529</v>
      </c>
      <c r="L39" s="1364" t="s">
        <v>452</v>
      </c>
      <c r="Q39" s="376"/>
      <c r="R39" s="376"/>
      <c r="S39" s="2273"/>
      <c r="T39" s="2209"/>
      <c r="U39" s="302"/>
      <c r="V39" s="1452" t="s">
        <v>530</v>
      </c>
      <c r="W39" s="1222" t="s">
        <v>531</v>
      </c>
      <c r="X39" s="1222" t="s">
        <v>532</v>
      </c>
      <c r="Y39" s="1455" t="s">
        <v>480</v>
      </c>
      <c r="Z39" s="2270" t="s">
        <v>481</v>
      </c>
      <c r="AA39" s="2271"/>
      <c r="AB39" s="2279"/>
      <c r="AC39" s="1452" t="s">
        <v>530</v>
      </c>
      <c r="AD39" s="1222" t="s">
        <v>531</v>
      </c>
      <c r="AE39" s="1222" t="s">
        <v>532</v>
      </c>
      <c r="AF39" s="1455" t="s">
        <v>480</v>
      </c>
      <c r="AG39" s="2270" t="s">
        <v>481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273</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273</v>
      </c>
      <c r="B42" s="1363" t="s">
        <v>274</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435</v>
      </c>
      <c r="AM42" s="500"/>
      <c r="AN42" s="500" t="str">
        <f>IF(T42="","",T42)</f>
        <v>Территория действия тарифа</v>
      </c>
      <c r="AO42" s="500"/>
      <c r="AP42" s="500"/>
      <c r="AQ42" s="1155">
        <v>23</v>
      </c>
    </row>
    <row customHeight="1" ht="24">
      <c r="A43" s="1363" t="s">
        <v>273</v>
      </c>
      <c r="B43" s="1363" t="s">
        <v>274</v>
      </c>
      <c r="C43" s="1363" t="s">
        <v>275</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холодного водоснабжения</v>
      </c>
      <c r="AO43" s="500"/>
      <c r="AP43" s="500"/>
      <c r="AQ43" s="1155">
        <v>23</v>
      </c>
    </row>
    <row customHeight="1" ht="24">
      <c r="A44" s="1363" t="s">
        <v>273</v>
      </c>
      <c r="B44" s="1363" t="s">
        <v>274</v>
      </c>
      <c r="C44" s="1363" t="s">
        <v>275</v>
      </c>
      <c r="D44" s="1363" t="s">
        <v>535</v>
      </c>
      <c r="E44" s="2259"/>
      <c r="F44" s="2259"/>
      <c r="G44" s="2259"/>
      <c r="H44" s="2259"/>
      <c r="I44" s="2256" t="str">
        <f>S43&amp;".1"</f>
        <v>...1</v>
      </c>
      <c r="J44" s="1363"/>
      <c r="K44" s="1363"/>
      <c r="L44" s="1364"/>
      <c r="P44" s="2257">
        <v>1</v>
      </c>
      <c r="Q44" s="1450"/>
      <c r="R44" s="356"/>
      <c r="S44" s="1457" t="str">
        <f>$I44</f>
        <v>...1</v>
      </c>
      <c r="T44" s="285" t="s">
        <v>521</v>
      </c>
      <c r="U44" s="300"/>
      <c r="V44" s="2350"/>
      <c r="W44" s="2351"/>
      <c r="X44" s="2351"/>
      <c r="Y44" s="2351"/>
      <c r="Z44" s="2351"/>
      <c r="AA44" s="2351"/>
      <c r="AB44" s="2352"/>
      <c r="AC44" s="2353"/>
      <c r="AD44" s="2354"/>
      <c r="AE44" s="2354"/>
      <c r="AF44" s="2354"/>
      <c r="AG44" s="2354"/>
      <c r="AH44" s="2354"/>
      <c r="AI44" s="2354"/>
      <c r="AJ44" s="2355"/>
      <c r="AK44" s="1258" t="s">
        <v>522</v>
      </c>
      <c r="AM44" s="500"/>
      <c r="AN44" s="500" t="str">
        <f>IF(T44="","",T44)</f>
        <v>Наименование признака дифференциации</v>
      </c>
      <c r="AO44" s="500"/>
      <c r="AP44" s="500"/>
      <c r="AQ44" s="1155">
        <v>23</v>
      </c>
    </row>
    <row customHeight="1" ht="24">
      <c r="A45" s="1363" t="s">
        <v>273</v>
      </c>
      <c r="B45" s="1363" t="s">
        <v>274</v>
      </c>
      <c r="C45" s="1363" t="s">
        <v>275</v>
      </c>
      <c r="D45" s="1363" t="s">
        <v>535</v>
      </c>
      <c r="E45" s="2259"/>
      <c r="F45" s="2259"/>
      <c r="G45" s="2259"/>
      <c r="H45" s="2259"/>
      <c r="I45" s="2286"/>
      <c r="J45" s="2256" t="str">
        <f>I44&amp;".1"</f>
        <v>...1.1</v>
      </c>
      <c r="K45" s="1363"/>
      <c r="L45" s="1364" t="s">
        <v>443</v>
      </c>
      <c r="P45" s="2257"/>
      <c r="Q45" s="2257">
        <v>1</v>
      </c>
      <c r="R45" s="357"/>
      <c r="S45" s="1457" t="str">
        <f>$J45</f>
        <v>...1.1</v>
      </c>
      <c r="T45" s="286" t="s">
        <v>444</v>
      </c>
      <c r="U45" s="300"/>
      <c r="V45" s="2245"/>
      <c r="W45" s="2246"/>
      <c r="X45" s="2246"/>
      <c r="Y45" s="2246"/>
      <c r="Z45" s="2246"/>
      <c r="AA45" s="2246"/>
      <c r="AB45" s="2247"/>
      <c r="AC45" s="2245"/>
      <c r="AD45" s="2246"/>
      <c r="AE45" s="2246"/>
      <c r="AF45" s="2246"/>
      <c r="AG45" s="2246"/>
      <c r="AH45" s="2246"/>
      <c r="AI45" s="2246"/>
      <c r="AJ45" s="2247"/>
      <c r="AK45" s="1307" t="s">
        <v>523</v>
      </c>
      <c r="AM45" s="500"/>
      <c r="AN45" s="500" t="str">
        <f>IF(T45="","",T45)</f>
        <v>Группа потребителей</v>
      </c>
      <c r="AO45" s="500"/>
      <c r="AP45" s="500"/>
      <c r="AQ45" s="1155">
        <v>23</v>
      </c>
    </row>
    <row customHeight="1" ht="24">
      <c r="A46" s="1363" t="s">
        <v>273</v>
      </c>
      <c r="B46" s="1363" t="s">
        <v>274</v>
      </c>
      <c r="C46" s="1363" t="s">
        <v>275</v>
      </c>
      <c r="D46" s="1363" t="s">
        <v>535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273</v>
      </c>
      <c r="B47" s="1363" t="s">
        <v>274</v>
      </c>
      <c r="C47" s="1363" t="s">
        <v>275</v>
      </c>
      <c r="D47" s="1363" t="s">
        <v>535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273</v>
      </c>
      <c r="B48" s="1363" t="s">
        <v>274</v>
      </c>
      <c r="C48" s="1363" t="s">
        <v>275</v>
      </c>
      <c r="D48" s="1363" t="s">
        <v>535</v>
      </c>
      <c r="E48" s="2259"/>
      <c r="F48" s="2259"/>
      <c r="G48" s="2259"/>
      <c r="H48" s="2259"/>
      <c r="I48" s="2286"/>
      <c r="J48" s="2256"/>
      <c r="K48" s="1363"/>
      <c r="L48" s="1364"/>
      <c r="P48" s="2257"/>
      <c r="Q48" s="2257"/>
      <c r="R48" s="356"/>
      <c r="S48" s="1278"/>
      <c r="T48" s="287" t="s">
        <v>524</v>
      </c>
      <c r="U48" s="367"/>
      <c r="V48" s="367"/>
      <c r="W48" s="367"/>
      <c r="X48" s="367"/>
      <c r="Y48" s="367"/>
      <c r="Z48" s="367"/>
      <c r="AA48" s="367"/>
      <c r="AB48" s="367"/>
      <c r="AC48" s="367"/>
      <c r="AD48" s="367"/>
      <c r="AE48" s="367"/>
      <c r="AF48" s="367"/>
      <c r="AG48" s="367"/>
      <c r="AH48" s="367"/>
      <c r="AI48" s="367"/>
      <c r="AJ48" s="367"/>
      <c r="AK48" s="1258" t="s">
        <v>525</v>
      </c>
      <c r="AM48" s="500"/>
      <c r="AN48" s="500" t="str">
        <f>IF(T48="","",T48)</f>
        <v>Добавить значение признака дифференциации</v>
      </c>
      <c r="AO48" s="500"/>
      <c r="AP48" s="500"/>
      <c r="AQ48" s="1155">
        <v>20</v>
      </c>
    </row>
    <row customHeight="1" ht="22.049999999999997">
      <c r="A49" s="1363" t="s">
        <v>273</v>
      </c>
      <c r="B49" s="1363" t="s">
        <v>274</v>
      </c>
      <c r="C49" s="1363" t="s">
        <v>275</v>
      </c>
      <c r="D49" s="1363" t="s">
        <v>535</v>
      </c>
      <c r="E49" s="2259"/>
      <c r="F49" s="2259"/>
      <c r="G49" s="2259"/>
      <c r="H49" s="2259"/>
      <c r="I49" s="2256"/>
      <c r="J49" s="1363"/>
      <c r="K49" s="1363"/>
      <c r="L49" s="1364"/>
      <c r="P49" s="2257"/>
      <c r="Q49" s="1450"/>
      <c r="R49" s="356"/>
      <c r="S49" s="1278"/>
      <c r="T49" s="365" t="s">
        <v>449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273</v>
      </c>
      <c r="B50" s="1363" t="s">
        <v>274</v>
      </c>
      <c r="C50" s="1363" t="s">
        <v>275</v>
      </c>
      <c r="D50" s="1363" t="s">
        <v>535</v>
      </c>
      <c r="E50" s="2259"/>
      <c r="F50" s="2259"/>
      <c r="G50" s="2259"/>
      <c r="H50" s="2258"/>
      <c r="I50" s="1363"/>
      <c r="J50" s="1363"/>
      <c r="K50" s="1363"/>
      <c r="L50" s="1364"/>
      <c r="M50" s="1365"/>
      <c r="N50" s="1365"/>
      <c r="O50" s="537"/>
      <c r="P50" s="360"/>
      <c r="Q50" s="375"/>
      <c r="R50" s="355"/>
      <c r="S50" s="1278"/>
      <c r="T50" s="372" t="s">
        <v>526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273</v>
      </c>
      <c r="B51" s="1343" t="s">
        <v>274</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E98B01-5B78-BDC1-7CBE-0.23B948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434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519</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520</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521</v>
      </c>
      <c r="U5" s="300"/>
      <c r="V5" s="2350"/>
      <c r="W5" s="2351"/>
      <c r="X5" s="2351"/>
      <c r="Y5" s="2351"/>
      <c r="Z5" s="2351"/>
      <c r="AA5" s="2351"/>
      <c r="AB5" s="2352"/>
      <c r="AC5" s="2353"/>
      <c r="AD5" s="2354"/>
      <c r="AE5" s="2354"/>
      <c r="AF5" s="2354"/>
      <c r="AG5" s="2354"/>
      <c r="AH5" s="2354"/>
      <c r="AI5" s="2354"/>
      <c r="AJ5" s="2355"/>
      <c r="AK5" s="1258" t="s">
        <v>522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443</v>
      </c>
      <c r="P6" s="2257"/>
      <c r="Q6" s="2257">
        <v>1</v>
      </c>
      <c r="R6" s="357"/>
      <c r="S6" s="1457">
        <f>$J6</f>
      </c>
      <c r="T6" s="286" t="s">
        <v>444</v>
      </c>
      <c r="U6" s="300"/>
      <c r="V6" s="2245"/>
      <c r="W6" s="2246"/>
      <c r="X6" s="2246"/>
      <c r="Y6" s="2246"/>
      <c r="Z6" s="2246"/>
      <c r="AA6" s="2246"/>
      <c r="AB6" s="2247"/>
      <c r="AC6" s="2245"/>
      <c r="AD6" s="2246"/>
      <c r="AE6" s="2246"/>
      <c r="AF6" s="2246"/>
      <c r="AG6" s="2246"/>
      <c r="AH6" s="2246"/>
      <c r="AI6" s="2246"/>
      <c r="AJ6" s="2247"/>
      <c r="AK6" s="1307" t="s">
        <v>523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367"/>
      <c r="X9" s="367"/>
      <c r="Y9" s="367"/>
      <c r="Z9" s="367"/>
      <c r="AA9" s="367"/>
      <c r="AB9" s="367"/>
      <c r="AC9" s="367"/>
      <c r="AD9" s="367"/>
      <c r="AE9" s="367"/>
      <c r="AF9" s="367"/>
      <c r="AG9" s="367"/>
      <c r="AH9" s="367"/>
      <c r="AI9" s="367"/>
      <c r="AJ9" s="367"/>
      <c r="AK9" s="1258" t="s">
        <v>525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449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451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452</v>
      </c>
      <c r="P20" s="1362"/>
      <c r="Q20" s="1442"/>
      <c r="R20" s="1442"/>
      <c r="S20" s="729"/>
      <c r="T20" s="1160" t="s">
        <v>453</v>
      </c>
      <c r="Z20" s="186" t="s">
        <v>454</v>
      </c>
      <c r="AB20" s="186" t="s">
        <v>455</v>
      </c>
      <c r="AC20" s="1160" t="s">
        <v>453</v>
      </c>
      <c r="AG20" s="186" t="s">
        <v>456</v>
      </c>
      <c r="AI20" s="186" t="s">
        <v>455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326"/>
      <c r="AC28" s="2264" t="str">
        <f>IF(TITLE_DATE_PR_CHANGE="",IF(TITLE_DATE_PR="","",TITLE_DATE_PR),TITLE_DATE_PR_CHANGE)</f>
        <v>46009.59274305555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326"/>
      <c r="AC29" s="2251" t="str">
        <f>IF(TITLE_NUMBER_PR_CHANGE="",IF(TITLE_NUMBER_PR="","",TITLE_NUMBER_PR),TITLE_NUMBER_PR_CHANGE)</f>
        <v>64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326"/>
      <c r="AC32" s="2264" t="str">
        <f>IF(TITLE_DATE_PR_CHANGE="",IF(TITLE_DATE_PR="","",TITLE_DATE_PR),TITLE_DATE_PR_CHANGE)</f>
        <v>46009.59274305555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326"/>
      <c r="AC33" s="2251" t="str">
        <f>IF(TITLE_NUMBER_PR_CHANGE="",IF(TITLE_NUMBER_PR="","",TITLE_NUMBER_PR),TITLE_NUMBER_PR_CHANGE)</f>
        <v>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461</v>
      </c>
      <c r="AC34" s="326"/>
      <c r="AD34" s="326"/>
      <c r="AE34" s="326"/>
      <c r="AF34" s="326"/>
      <c r="AG34" s="326"/>
      <c r="AH34" s="326"/>
      <c r="AI34" s="278" t="s">
        <v>461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t="s">
        <v>338</v>
      </c>
      <c r="AQ36" s="1155">
        <v>14</v>
      </c>
    </row>
    <row customHeight="1" ht="14.699999999999998">
      <c r="Q37" s="376"/>
      <c r="R37" s="376"/>
      <c r="S37" s="2273" t="s">
        <v>90</v>
      </c>
      <c r="T37" s="2209" t="s">
        <v>462</v>
      </c>
      <c r="U37" s="301"/>
      <c r="V37" s="2274" t="s">
        <v>463</v>
      </c>
      <c r="W37" s="2275"/>
      <c r="X37" s="2275"/>
      <c r="Y37" s="2275"/>
      <c r="Z37" s="2275"/>
      <c r="AA37" s="2276"/>
      <c r="AB37" s="2277" t="s">
        <v>464</v>
      </c>
      <c r="AC37" s="2274" t="s">
        <v>463</v>
      </c>
      <c r="AD37" s="2275"/>
      <c r="AE37" s="2275"/>
      <c r="AF37" s="2275"/>
      <c r="AG37" s="2275"/>
      <c r="AH37" s="2276"/>
      <c r="AI37" s="2277" t="s">
        <v>465</v>
      </c>
      <c r="AJ37" s="2280" t="s">
        <v>466</v>
      </c>
      <c r="AK37" s="2127"/>
      <c r="AQ37" s="1155">
        <v>14</v>
      </c>
    </row>
    <row customHeight="1" ht="35.699999999999996">
      <c r="Q38" s="376"/>
      <c r="R38" s="376"/>
      <c r="S38" s="2273"/>
      <c r="T38" s="2209"/>
      <c r="U38" s="1031"/>
      <c r="V38" s="1452" t="s">
        <v>527</v>
      </c>
      <c r="W38" s="2262" t="s">
        <v>469</v>
      </c>
      <c r="X38" s="2263"/>
      <c r="Y38" s="2262" t="s">
        <v>470</v>
      </c>
      <c r="Z38" s="2269"/>
      <c r="AA38" s="2263"/>
      <c r="AB38" s="2278"/>
      <c r="AC38" s="1452" t="s">
        <v>527</v>
      </c>
      <c r="AD38" s="2262" t="s">
        <v>469</v>
      </c>
      <c r="AE38" s="2263"/>
      <c r="AF38" s="2262" t="s">
        <v>470</v>
      </c>
      <c r="AG38" s="2269"/>
      <c r="AH38" s="2263"/>
      <c r="AI38" s="2278"/>
      <c r="AJ38" s="2281"/>
      <c r="AK38" s="2127"/>
      <c r="AQ38" s="1155">
        <v>34</v>
      </c>
    </row>
    <row customHeight="1" ht="35.699999999999996">
      <c r="A39" s="1370"/>
      <c r="B39" s="1370" t="s">
        <v>138</v>
      </c>
      <c r="C39" s="1370" t="s">
        <v>139</v>
      </c>
      <c r="D39" s="1370" t="s">
        <v>140</v>
      </c>
      <c r="E39" s="1364" t="s">
        <v>471</v>
      </c>
      <c r="F39" s="1364" t="s">
        <v>472</v>
      </c>
      <c r="G39" s="1364" t="s">
        <v>473</v>
      </c>
      <c r="H39" s="1364"/>
      <c r="I39" s="1364" t="s">
        <v>528</v>
      </c>
      <c r="J39" s="1364" t="s">
        <v>476</v>
      </c>
      <c r="K39" s="1364" t="s">
        <v>529</v>
      </c>
      <c r="L39" s="1364" t="s">
        <v>452</v>
      </c>
      <c r="Q39" s="376"/>
      <c r="R39" s="376"/>
      <c r="S39" s="2273"/>
      <c r="T39" s="2209"/>
      <c r="U39" s="302"/>
      <c r="V39" s="1452" t="s">
        <v>530</v>
      </c>
      <c r="W39" s="1222" t="s">
        <v>531</v>
      </c>
      <c r="X39" s="1222" t="s">
        <v>532</v>
      </c>
      <c r="Y39" s="1455" t="s">
        <v>480</v>
      </c>
      <c r="Z39" s="2270" t="s">
        <v>481</v>
      </c>
      <c r="AA39" s="2271"/>
      <c r="AB39" s="2279"/>
      <c r="AC39" s="1452" t="s">
        <v>530</v>
      </c>
      <c r="AD39" s="1222" t="s">
        <v>531</v>
      </c>
      <c r="AE39" s="1222" t="s">
        <v>532</v>
      </c>
      <c r="AF39" s="1455" t="s">
        <v>480</v>
      </c>
      <c r="AG39" s="2270" t="s">
        <v>481</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278</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278</v>
      </c>
      <c r="B42" s="1363" t="s">
        <v>279</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434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435</v>
      </c>
      <c r="AM42" s="500"/>
      <c r="AN42" s="500" t="str">
        <f>IF(T42="","",T42)</f>
        <v>Территория действия тарифа</v>
      </c>
      <c r="AO42" s="500"/>
      <c r="AP42" s="500"/>
      <c r="AQ42" s="1155">
        <v>23</v>
      </c>
    </row>
    <row customHeight="1" ht="24">
      <c r="A43" s="1363" t="s">
        <v>278</v>
      </c>
      <c r="B43" s="1363" t="s">
        <v>279</v>
      </c>
      <c r="C43" s="1363" t="s">
        <v>280</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519</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520</v>
      </c>
      <c r="AM43" s="500"/>
      <c r="AN43" s="500" t="str">
        <f>IF(T43="","",T43)</f>
        <v>Наименование централизованной системы холодного водоснабжения</v>
      </c>
      <c r="AO43" s="500"/>
      <c r="AP43" s="500"/>
      <c r="AQ43" s="1155">
        <v>23</v>
      </c>
    </row>
    <row customHeight="1" ht="24">
      <c r="A44" s="1363" t="s">
        <v>278</v>
      </c>
      <c r="B44" s="1363" t="s">
        <v>279</v>
      </c>
      <c r="C44" s="1363" t="s">
        <v>280</v>
      </c>
      <c r="D44" s="1363" t="s">
        <v>536</v>
      </c>
      <c r="E44" s="2259"/>
      <c r="F44" s="2259"/>
      <c r="G44" s="2259"/>
      <c r="H44" s="2259"/>
      <c r="I44" s="2256" t="str">
        <f>S43&amp;".1"</f>
        <v>...1</v>
      </c>
      <c r="J44" s="1363"/>
      <c r="K44" s="1363"/>
      <c r="L44" s="1364"/>
      <c r="P44" s="2257">
        <v>1</v>
      </c>
      <c r="Q44" s="1450"/>
      <c r="R44" s="356"/>
      <c r="S44" s="1457" t="str">
        <f>$I44</f>
        <v>...1</v>
      </c>
      <c r="T44" s="285" t="s">
        <v>521</v>
      </c>
      <c r="U44" s="300"/>
      <c r="V44" s="2350"/>
      <c r="W44" s="2351"/>
      <c r="X44" s="2351"/>
      <c r="Y44" s="2351"/>
      <c r="Z44" s="2351"/>
      <c r="AA44" s="2351"/>
      <c r="AB44" s="2352"/>
      <c r="AC44" s="2353"/>
      <c r="AD44" s="2354"/>
      <c r="AE44" s="2354"/>
      <c r="AF44" s="2354"/>
      <c r="AG44" s="2354"/>
      <c r="AH44" s="2354"/>
      <c r="AI44" s="2354"/>
      <c r="AJ44" s="2355"/>
      <c r="AK44" s="1258" t="s">
        <v>522</v>
      </c>
      <c r="AM44" s="500"/>
      <c r="AN44" s="500" t="str">
        <f>IF(T44="","",T44)</f>
        <v>Наименование признака дифференциации</v>
      </c>
      <c r="AO44" s="500"/>
      <c r="AP44" s="500"/>
      <c r="AQ44" s="1155">
        <v>23</v>
      </c>
    </row>
    <row customHeight="1" ht="24">
      <c r="A45" s="1363" t="s">
        <v>278</v>
      </c>
      <c r="B45" s="1363" t="s">
        <v>279</v>
      </c>
      <c r="C45" s="1363" t="s">
        <v>280</v>
      </c>
      <c r="D45" s="1363" t="s">
        <v>536</v>
      </c>
      <c r="E45" s="2259"/>
      <c r="F45" s="2259"/>
      <c r="G45" s="2259"/>
      <c r="H45" s="2259"/>
      <c r="I45" s="2286"/>
      <c r="J45" s="2256" t="str">
        <f>I44&amp;".1"</f>
        <v>...1.1</v>
      </c>
      <c r="K45" s="1363"/>
      <c r="L45" s="1364" t="s">
        <v>443</v>
      </c>
      <c r="P45" s="2257"/>
      <c r="Q45" s="2257">
        <v>1</v>
      </c>
      <c r="R45" s="357"/>
      <c r="S45" s="1457" t="str">
        <f>$J45</f>
        <v>...1.1</v>
      </c>
      <c r="T45" s="286" t="s">
        <v>444</v>
      </c>
      <c r="U45" s="300"/>
      <c r="V45" s="2245"/>
      <c r="W45" s="2246"/>
      <c r="X45" s="2246"/>
      <c r="Y45" s="2246"/>
      <c r="Z45" s="2246"/>
      <c r="AA45" s="2246"/>
      <c r="AB45" s="2247"/>
      <c r="AC45" s="2245"/>
      <c r="AD45" s="2246"/>
      <c r="AE45" s="2246"/>
      <c r="AF45" s="2246"/>
      <c r="AG45" s="2246"/>
      <c r="AH45" s="2246"/>
      <c r="AI45" s="2246"/>
      <c r="AJ45" s="2247"/>
      <c r="AK45" s="1307" t="s">
        <v>523</v>
      </c>
      <c r="AM45" s="500"/>
      <c r="AN45" s="500" t="str">
        <f>IF(T45="","",T45)</f>
        <v>Группа потребителей</v>
      </c>
      <c r="AO45" s="500"/>
      <c r="AP45" s="500"/>
      <c r="AQ45" s="1155">
        <v>23</v>
      </c>
    </row>
    <row customHeight="1" ht="24">
      <c r="A46" s="1363" t="s">
        <v>278</v>
      </c>
      <c r="B46" s="1363" t="s">
        <v>279</v>
      </c>
      <c r="C46" s="1363" t="s">
        <v>280</v>
      </c>
      <c r="D46" s="1363" t="s">
        <v>536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63</v>
      </c>
      <c r="AA46" s="2265"/>
      <c r="AB46" s="2107" t="s">
        <v>63</v>
      </c>
      <c r="AC46" s="751"/>
      <c r="AD46" s="751"/>
      <c r="AE46" s="1257"/>
      <c r="AF46" s="2265"/>
      <c r="AG46" s="2107" t="s">
        <v>63</v>
      </c>
      <c r="AH46" s="2287"/>
      <c r="AI46" s="2107" t="s">
        <v>63</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278</v>
      </c>
      <c r="B47" s="1363" t="s">
        <v>279</v>
      </c>
      <c r="C47" s="1363" t="s">
        <v>280</v>
      </c>
      <c r="D47" s="1363" t="s">
        <v>536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278</v>
      </c>
      <c r="B48" s="1363" t="s">
        <v>279</v>
      </c>
      <c r="C48" s="1363" t="s">
        <v>280</v>
      </c>
      <c r="D48" s="1363" t="s">
        <v>536</v>
      </c>
      <c r="E48" s="2259"/>
      <c r="F48" s="2259"/>
      <c r="G48" s="2259"/>
      <c r="H48" s="2259"/>
      <c r="I48" s="2286"/>
      <c r="J48" s="2256"/>
      <c r="K48" s="1363"/>
      <c r="L48" s="1364"/>
      <c r="P48" s="2257"/>
      <c r="Q48" s="2257"/>
      <c r="R48" s="356"/>
      <c r="S48" s="1278"/>
      <c r="T48" s="287" t="s">
        <v>524</v>
      </c>
      <c r="U48" s="367"/>
      <c r="V48" s="367"/>
      <c r="W48" s="367"/>
      <c r="X48" s="367"/>
      <c r="Y48" s="367"/>
      <c r="Z48" s="367"/>
      <c r="AA48" s="367"/>
      <c r="AB48" s="367"/>
      <c r="AC48" s="367"/>
      <c r="AD48" s="367"/>
      <c r="AE48" s="367"/>
      <c r="AF48" s="367"/>
      <c r="AG48" s="367"/>
      <c r="AH48" s="367"/>
      <c r="AI48" s="367"/>
      <c r="AJ48" s="367"/>
      <c r="AK48" s="1258" t="s">
        <v>525</v>
      </c>
      <c r="AM48" s="500"/>
      <c r="AN48" s="500" t="str">
        <f>IF(T48="","",T48)</f>
        <v>Добавить значение признака дифференциации</v>
      </c>
      <c r="AO48" s="500"/>
      <c r="AP48" s="500"/>
      <c r="AQ48" s="1155">
        <v>20</v>
      </c>
    </row>
    <row customHeight="1" ht="22.049999999999997">
      <c r="A49" s="1363" t="s">
        <v>278</v>
      </c>
      <c r="B49" s="1363" t="s">
        <v>279</v>
      </c>
      <c r="C49" s="1363" t="s">
        <v>280</v>
      </c>
      <c r="D49" s="1363" t="s">
        <v>536</v>
      </c>
      <c r="E49" s="2259"/>
      <c r="F49" s="2259"/>
      <c r="G49" s="2259"/>
      <c r="H49" s="2259"/>
      <c r="I49" s="2256"/>
      <c r="J49" s="1363"/>
      <c r="K49" s="1363"/>
      <c r="L49" s="1364"/>
      <c r="P49" s="2257"/>
      <c r="Q49" s="1450"/>
      <c r="R49" s="356"/>
      <c r="S49" s="1278"/>
      <c r="T49" s="365" t="s">
        <v>449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278</v>
      </c>
      <c r="B50" s="1363" t="s">
        <v>279</v>
      </c>
      <c r="C50" s="1363" t="s">
        <v>280</v>
      </c>
      <c r="D50" s="1363" t="s">
        <v>536</v>
      </c>
      <c r="E50" s="2259"/>
      <c r="F50" s="2259"/>
      <c r="G50" s="2259"/>
      <c r="H50" s="2258"/>
      <c r="I50" s="1363"/>
      <c r="J50" s="1363"/>
      <c r="K50" s="1363"/>
      <c r="L50" s="1364"/>
      <c r="M50" s="1365"/>
      <c r="N50" s="1365"/>
      <c r="O50" s="537"/>
      <c r="P50" s="360"/>
      <c r="Q50" s="375"/>
      <c r="R50" s="355"/>
      <c r="S50" s="1278"/>
      <c r="T50" s="372" t="s">
        <v>526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278</v>
      </c>
      <c r="B51" s="1343" t="s">
        <v>279</v>
      </c>
      <c r="C51" s="1314"/>
      <c r="D51" s="1314"/>
      <c r="E51" s="2259"/>
      <c r="F51" s="2258"/>
      <c r="G51" s="1314"/>
      <c r="H51" s="1314"/>
      <c r="I51" s="1314"/>
      <c r="J51" s="1314"/>
      <c r="K51" s="1314"/>
      <c r="L51" s="1458"/>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190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4CB806-7C55-D657-EB0E-0.F1A764D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126</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433</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434</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435</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436</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437</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438</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439</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440</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63</v>
      </c>
      <c r="Z8" s="1992"/>
      <c r="AA8" s="1990" t="s">
        <v>63</v>
      </c>
      <c r="AB8" s="1996"/>
      <c r="AC8" s="1997" t="s">
        <v>28</v>
      </c>
      <c r="AD8" s="751"/>
      <c r="AE8" s="1257"/>
      <c r="AF8" s="1955"/>
      <c r="AG8" s="1942" t="s">
        <v>63</v>
      </c>
      <c r="AH8" s="1955"/>
      <c r="AI8" s="1942" t="s">
        <v>63</v>
      </c>
      <c r="AJ8" s="1348"/>
      <c r="AK8" s="2253" t="s">
        <v>502</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506</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171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172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173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63</v>
      </c>
      <c r="AH16" s="1736"/>
      <c r="AI16" s="1966" t="s">
        <v>63</v>
      </c>
      <c r="AQ16" s="1631">
        <v>0</v>
      </c>
    </row>
    <row customHeight="1" ht="14.25" hidden="1">
      <c r="AL17" s="1641"/>
      <c r="AM17" s="1641"/>
      <c r="AN17" s="1641"/>
      <c r="AO17" s="1641"/>
      <c r="AP17" s="1641"/>
      <c r="AQ17" s="1631">
        <v>0</v>
      </c>
    </row>
    <row customHeight="1" ht="14.25" hidden="1">
      <c r="O18" s="1345" t="s">
        <v>451</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452</v>
      </c>
      <c r="P20" s="1508"/>
      <c r="Q20" s="1510"/>
      <c r="R20" s="1510"/>
      <c r="Y20" s="1507" t="s">
        <v>454</v>
      </c>
      <c r="AA20" s="1507" t="s">
        <v>455</v>
      </c>
      <c r="AC20" s="1507" t="s">
        <v>508</v>
      </c>
      <c r="AG20" s="1507" t="s">
        <v>454</v>
      </c>
      <c r="AI20" s="1507" t="s">
        <v>455</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457</v>
      </c>
      <c r="T28" s="2250"/>
      <c r="U28" s="1372"/>
      <c r="V28" s="2264" t="str">
        <f>IF(TITLE_DATE_PR_CHANGE="",IF(TITLE_DATE_PR="","",TITLE_DATE_PR),TITLE_DATE_PR_CHANGE)</f>
        <v>46009.59274305555</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458</v>
      </c>
      <c r="T29" s="2250"/>
      <c r="U29" s="1372"/>
      <c r="V29" s="2251" t="str">
        <f>IF(TITLE_NUMBER_PR_CHANGE="",IF(TITLE_NUMBER_PR="","",TITLE_NUMBER_PR),TITLE_NUMBER_PR_CHANGE)</f>
        <v>64</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457</v>
      </c>
      <c r="T32" s="2250"/>
      <c r="U32" s="1372"/>
      <c r="V32" s="2264" t="str">
        <f>IF(TITLE_DATE_PR_CHANGE="",IF(TITLE_DATE_PR="","",TITLE_DATE_PR),TITLE_DATE_PR_CHANGE)</f>
        <v>46009.59274305555</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458</v>
      </c>
      <c r="T33" s="2250"/>
      <c r="U33" s="1372"/>
      <c r="V33" s="2251" t="str">
        <f>IF(TITLE_NUMBER_PR_CHANGE="",IF(TITLE_NUMBER_PR="","",TITLE_NUMBER_PR),TITLE_NUMBER_PR_CHANGE)</f>
        <v>64</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461</v>
      </c>
      <c r="AB34" s="1642"/>
      <c r="AC34" s="1635"/>
      <c r="AD34" s="1635"/>
      <c r="AE34" s="1635"/>
      <c r="AF34" s="1635"/>
      <c r="AG34" s="1635"/>
      <c r="AH34" s="1635"/>
      <c r="AI34" s="1642" t="s">
        <v>461</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337</v>
      </c>
      <c r="T36" s="2127"/>
      <c r="U36" s="2127"/>
      <c r="V36" s="2127"/>
      <c r="W36" s="2127"/>
      <c r="X36" s="2127"/>
      <c r="Y36" s="2127"/>
      <c r="Z36" s="2127"/>
      <c r="AA36" s="2175"/>
      <c r="AB36" s="2175"/>
      <c r="AC36" s="2175"/>
      <c r="AD36" s="2127"/>
      <c r="AE36" s="2127"/>
      <c r="AF36" s="2127"/>
      <c r="AG36" s="2127"/>
      <c r="AH36" s="2127"/>
      <c r="AI36" s="2127"/>
      <c r="AJ36" s="2127"/>
      <c r="AK36" s="2127" t="s">
        <v>338</v>
      </c>
      <c r="AQ36" s="1631">
        <v>14</v>
      </c>
    </row>
    <row customHeight="1" ht="14.699999999999998">
      <c r="Q37" s="291"/>
      <c r="R37" s="376"/>
      <c r="S37" s="2273" t="s">
        <v>90</v>
      </c>
      <c r="T37" s="2209" t="s">
        <v>537</v>
      </c>
      <c r="U37" s="337"/>
      <c r="V37" s="2275"/>
      <c r="W37" s="2275"/>
      <c r="X37" s="2275"/>
      <c r="Y37" s="2275"/>
      <c r="Z37" s="2275"/>
      <c r="AA37" s="2209" t="s">
        <v>464</v>
      </c>
      <c r="AB37" s="2208" t="s">
        <v>538</v>
      </c>
      <c r="AC37" s="2208" t="s">
        <v>512</v>
      </c>
      <c r="AD37" s="2291" t="s">
        <v>463</v>
      </c>
      <c r="AE37" s="2291"/>
      <c r="AF37" s="2275"/>
      <c r="AG37" s="2275"/>
      <c r="AH37" s="2276"/>
      <c r="AI37" s="2277" t="s">
        <v>464</v>
      </c>
      <c r="AJ37" s="2280" t="s">
        <v>466</v>
      </c>
      <c r="AK37" s="2127"/>
      <c r="AQ37" s="1631">
        <v>14</v>
      </c>
    </row>
    <row customHeight="1" ht="35.699999999999996">
      <c r="Q38" s="291"/>
      <c r="R38" s="376"/>
      <c r="S38" s="2273"/>
      <c r="T38" s="2209"/>
      <c r="U38" s="1031"/>
      <c r="V38" s="2103" t="s">
        <v>515</v>
      </c>
      <c r="W38" s="2127"/>
      <c r="X38" s="2294" t="s">
        <v>470</v>
      </c>
      <c r="Y38" s="2313"/>
      <c r="Z38" s="2313"/>
      <c r="AA38" s="2209"/>
      <c r="AB38" s="2208"/>
      <c r="AC38" s="2208"/>
      <c r="AD38" s="2103" t="s">
        <v>515</v>
      </c>
      <c r="AE38" s="2127"/>
      <c r="AF38" s="2313" t="s">
        <v>470</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138</v>
      </c>
      <c r="C40" s="1266" t="s">
        <v>139</v>
      </c>
      <c r="D40" s="1266" t="s">
        <v>140</v>
      </c>
      <c r="E40" s="1310" t="s">
        <v>471</v>
      </c>
      <c r="F40" s="1310" t="s">
        <v>472</v>
      </c>
      <c r="G40" s="1310" t="s">
        <v>473</v>
      </c>
      <c r="H40" s="1310" t="s">
        <v>474</v>
      </c>
      <c r="I40" s="1310" t="s">
        <v>475</v>
      </c>
      <c r="J40" s="1310" t="s">
        <v>476</v>
      </c>
      <c r="K40" s="1310" t="s">
        <v>477</v>
      </c>
      <c r="L40" s="1310" t="s">
        <v>452</v>
      </c>
      <c r="Q40" s="291"/>
      <c r="R40" s="376"/>
      <c r="S40" s="2273"/>
      <c r="T40" s="2209"/>
      <c r="U40" s="302"/>
      <c r="V40" s="1950" t="s">
        <v>516</v>
      </c>
      <c r="W40" s="1950" t="s">
        <v>517</v>
      </c>
      <c r="X40" s="1938" t="s">
        <v>480</v>
      </c>
      <c r="Y40" s="2270" t="s">
        <v>481</v>
      </c>
      <c r="Z40" s="2320"/>
      <c r="AA40" s="2209"/>
      <c r="AB40" s="2208"/>
      <c r="AC40" s="2208"/>
      <c r="AD40" s="1968" t="s">
        <v>516</v>
      </c>
      <c r="AE40" s="1959" t="s">
        <v>517</v>
      </c>
      <c r="AF40" s="1938" t="s">
        <v>480</v>
      </c>
      <c r="AG40" s="2270" t="s">
        <v>481</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112</v>
      </c>
      <c r="T41" s="1255" t="s">
        <v>113</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243</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126</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243</v>
      </c>
      <c r="B43" s="1267" t="s">
        <v>244</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434</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435</v>
      </c>
      <c r="AM43" s="1624"/>
      <c r="AN43" s="1624" t="str">
        <f>IF(T43="","",T43)</f>
        <v>Территория действия тарифа</v>
      </c>
      <c r="AO43" s="1624"/>
      <c r="AP43" s="1624"/>
      <c r="AQ43" s="1631">
        <v>21</v>
      </c>
    </row>
    <row customHeight="1" ht="24">
      <c r="A44" s="1267" t="s">
        <v>243</v>
      </c>
      <c r="B44" s="1267" t="s">
        <v>244</v>
      </c>
      <c r="C44" s="1267" t="s">
        <v>245</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436</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437</v>
      </c>
      <c r="AM44" s="1624"/>
      <c r="AN44" s="1624" t="str">
        <f>IF(T44="","",T44)</f>
        <v>Наименование системы теплоснабжения </v>
      </c>
      <c r="AO44" s="1624"/>
      <c r="AP44" s="1624"/>
      <c r="AQ44" s="1631">
        <v>23</v>
      </c>
    </row>
    <row customHeight="1" ht="22.049999999999997">
      <c r="A45" s="1267" t="s">
        <v>243</v>
      </c>
      <c r="B45" s="1267" t="s">
        <v>244</v>
      </c>
      <c r="C45" s="1267" t="s">
        <v>245</v>
      </c>
      <c r="D45" s="1267" t="s">
        <v>246</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438</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439</v>
      </c>
      <c r="AM45" s="1624"/>
      <c r="AN45" s="1624" t="str">
        <f>IF(T45="","",T45)</f>
        <v>Источник тепловой энергии  </v>
      </c>
      <c r="AO45" s="1624"/>
      <c r="AP45" s="1624"/>
      <c r="AQ45" s="1631">
        <v>21</v>
      </c>
    </row>
    <row s="1642" customFormat="1" customHeight="1" ht="0">
      <c r="A46" s="1375" t="s">
        <v>243</v>
      </c>
      <c r="B46" s="1375" t="s">
        <v>244</v>
      </c>
      <c r="C46" s="1375" t="s">
        <v>245</v>
      </c>
      <c r="D46" s="1375" t="s">
        <v>246</v>
      </c>
      <c r="E46" s="2290"/>
      <c r="F46" s="2290"/>
      <c r="G46" s="2290"/>
      <c r="H46" s="2290"/>
      <c r="I46" s="2127" t="str">
        <f>S45&amp;".1"</f>
        <v>....1</v>
      </c>
      <c r="J46" s="1375"/>
      <c r="K46" s="1375"/>
      <c r="L46" s="1381" t="s">
        <v>440</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243</v>
      </c>
      <c r="B47" s="1375" t="s">
        <v>244</v>
      </c>
      <c r="C47" s="1375" t="s">
        <v>245</v>
      </c>
      <c r="D47" s="1375" t="s">
        <v>246</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243</v>
      </c>
      <c r="B48" s="1267" t="s">
        <v>244</v>
      </c>
      <c r="C48" s="1267" t="s">
        <v>245</v>
      </c>
      <c r="D48" s="1267" t="s">
        <v>246</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63</v>
      </c>
      <c r="Z48" s="1955"/>
      <c r="AA48" s="1942" t="s">
        <v>63</v>
      </c>
      <c r="AB48" s="1964"/>
      <c r="AC48" s="1963" t="s">
        <v>28</v>
      </c>
      <c r="AD48" s="751"/>
      <c r="AE48" s="1257"/>
      <c r="AF48" s="1955"/>
      <c r="AG48" s="1942" t="s">
        <v>63</v>
      </c>
      <c r="AH48" s="1955"/>
      <c r="AI48" s="1942" t="s">
        <v>63</v>
      </c>
      <c r="AJ48" s="1348"/>
      <c r="AK48" s="2253" t="s">
        <v>518</v>
      </c>
      <c r="AL48" s="1636">
        <f>STRCHECKDATE(#REF!)</f>
      </c>
      <c r="AM48" s="1624"/>
      <c r="AN48" s="1624" t="str">
        <f>IF(T48="","",T48)</f>
        <v/>
      </c>
      <c r="AO48" s="1624"/>
      <c r="AP48" s="1624"/>
      <c r="AQ48" s="1631">
        <v>21</v>
      </c>
    </row>
    <row customHeight="1" ht="11.549999999999999">
      <c r="A49" s="1267" t="s">
        <v>243</v>
      </c>
      <c r="B49" s="1267" t="s">
        <v>244</v>
      </c>
      <c r="C49" s="1267" t="s">
        <v>245</v>
      </c>
      <c r="D49" s="1267" t="s">
        <v>246</v>
      </c>
      <c r="E49" s="2290"/>
      <c r="F49" s="2290"/>
      <c r="G49" s="2290"/>
      <c r="H49" s="2290"/>
      <c r="I49" s="2101"/>
      <c r="J49" s="2127"/>
      <c r="K49" s="1267"/>
      <c r="L49" s="1310"/>
      <c r="P49" s="2257"/>
      <c r="Q49" s="2257"/>
      <c r="R49" s="356"/>
      <c r="S49" s="1278"/>
      <c r="T49" s="287" t="s">
        <v>506</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243</v>
      </c>
      <c r="B50" s="1375" t="s">
        <v>244</v>
      </c>
      <c r="C50" s="1375" t="s">
        <v>245</v>
      </c>
      <c r="D50" s="1375" t="s">
        <v>246</v>
      </c>
      <c r="E50" s="2290"/>
      <c r="F50" s="2290"/>
      <c r="G50" s="2290"/>
      <c r="H50" s="2290"/>
      <c r="I50" s="2127"/>
      <c r="J50" s="1375"/>
      <c r="K50" s="1375"/>
      <c r="L50" s="1381"/>
      <c r="M50" s="1246"/>
      <c r="N50" s="1246"/>
      <c r="O50" s="1246"/>
      <c r="P50" s="2257"/>
      <c r="Q50" s="1954"/>
      <c r="R50" s="356"/>
      <c r="S50" s="1386"/>
      <c r="T50" s="1387" t="s">
        <v>449</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243</v>
      </c>
      <c r="B51" s="1375" t="s">
        <v>244</v>
      </c>
      <c r="C51" s="1375" t="s">
        <v>245</v>
      </c>
      <c r="D51" s="1375" t="s">
        <v>246</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243</v>
      </c>
      <c r="B52" s="1375" t="s">
        <v>244</v>
      </c>
      <c r="C52" s="1375" t="s">
        <v>245</v>
      </c>
      <c r="D52" s="1374"/>
      <c r="E52" s="2290"/>
      <c r="F52" s="2290"/>
      <c r="G52" s="2289"/>
      <c r="H52" s="1374"/>
      <c r="I52" s="1374"/>
      <c r="J52" s="1374"/>
      <c r="K52" s="1374"/>
      <c r="L52" s="1377"/>
      <c r="M52" s="1378"/>
      <c r="N52" s="1378"/>
      <c r="O52" s="351"/>
      <c r="P52" s="1316"/>
      <c r="Q52" s="1317"/>
      <c r="R52" s="1316"/>
      <c r="S52" s="1322"/>
      <c r="T52" s="1325" t="s">
        <v>171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243</v>
      </c>
      <c r="B53" s="1375" t="s">
        <v>244</v>
      </c>
      <c r="C53" s="1374"/>
      <c r="D53" s="1374"/>
      <c r="E53" s="2290"/>
      <c r="F53" s="2289"/>
      <c r="G53" s="1374"/>
      <c r="H53" s="1374"/>
      <c r="I53" s="1374"/>
      <c r="J53" s="1374"/>
      <c r="K53" s="1374"/>
      <c r="L53" s="1377"/>
      <c r="M53" s="1379"/>
      <c r="N53" s="1379"/>
      <c r="O53" s="351"/>
      <c r="P53" s="1316"/>
      <c r="Q53" s="1317"/>
      <c r="R53" s="1316"/>
      <c r="S53" s="1322"/>
      <c r="T53" s="1325" t="s">
        <v>172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243</v>
      </c>
      <c r="B54" s="1375"/>
      <c r="C54" s="1375"/>
      <c r="D54" s="1375"/>
      <c r="E54" s="2290"/>
      <c r="F54" s="1375"/>
      <c r="G54" s="1375"/>
      <c r="H54" s="1375"/>
      <c r="I54" s="1375"/>
      <c r="J54" s="1375"/>
      <c r="K54" s="1375"/>
      <c r="L54" s="1381"/>
      <c r="M54" s="1379"/>
      <c r="N54" s="1379"/>
      <c r="O54" s="351"/>
      <c r="P54" s="380"/>
      <c r="Q54" s="1344"/>
      <c r="R54" s="380"/>
      <c r="S54" s="1322"/>
      <c r="T54" s="1325" t="s">
        <v>173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243</v>
      </c>
      <c r="B55" s="1375"/>
      <c r="C55" s="1375"/>
      <c r="D55" s="1375"/>
      <c r="E55" s="2289"/>
      <c r="F55" s="1375"/>
      <c r="G55" s="1375"/>
      <c r="H55" s="1375"/>
      <c r="I55" s="1375"/>
      <c r="J55" s="1375"/>
      <c r="K55" s="1375"/>
      <c r="L55" s="1381"/>
      <c r="M55" s="1379"/>
      <c r="N55" s="1379"/>
      <c r="O55" s="351"/>
      <c r="P55" s="380"/>
      <c r="Q55" s="1344"/>
      <c r="R55" s="380"/>
      <c r="S55" s="1322"/>
      <c r="T55" s="1325" t="s">
        <v>173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190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84</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0917E3-7D8E-C31E-3C3E-0.0838583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434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435</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519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520</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439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440</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63</v>
      </c>
      <c r="AB8" s="1734"/>
      <c r="AC8" s="1459" t="s">
        <v>63</v>
      </c>
      <c r="AD8" s="2185" t="s">
        <v>63</v>
      </c>
      <c r="AE8" s="2326"/>
      <c r="AF8" s="2205">
        <v>1</v>
      </c>
      <c r="AG8" s="2363"/>
      <c r="AH8" s="2107" t="s">
        <v>63</v>
      </c>
      <c r="AI8" s="2326"/>
      <c r="AJ8" s="2205">
        <v>1</v>
      </c>
      <c r="AK8" s="2327" t="s">
        <v>28</v>
      </c>
      <c r="AL8" s="2107" t="s">
        <v>63</v>
      </c>
      <c r="AM8" s="2192"/>
      <c r="AN8" s="2205">
        <v>1</v>
      </c>
      <c r="AO8" s="2357"/>
      <c r="AP8" s="2358" t="s">
        <v>63</v>
      </c>
      <c r="AQ8" s="311"/>
      <c r="AR8" s="1463">
        <v>1</v>
      </c>
      <c r="AS8" s="1466" t="s">
        <v>28</v>
      </c>
      <c r="AT8" s="751"/>
      <c r="AU8" s="1257"/>
      <c r="AV8" s="751"/>
      <c r="AW8" s="1257"/>
      <c r="AX8" s="1734"/>
      <c r="AY8" s="1459" t="s">
        <v>63</v>
      </c>
      <c r="AZ8" s="1734"/>
      <c r="BA8" s="1459" t="s">
        <v>63</v>
      </c>
      <c r="BB8" s="1348"/>
      <c r="BC8" s="2253" t="s">
        <v>539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63</v>
      </c>
      <c r="AZ20" s="1736"/>
      <c r="BA20" s="1460" t="s">
        <v>63</v>
      </c>
      <c r="BI20" s="1155">
        <v>0</v>
      </c>
    </row>
    <row customHeight="1" ht="14.25" hidden="1">
      <c r="BD21" s="496"/>
      <c r="BE21" s="496"/>
      <c r="BF21" s="496"/>
      <c r="BG21" s="496"/>
      <c r="BH21" s="496"/>
      <c r="BI21" s="1155">
        <v>0</v>
      </c>
    </row>
    <row customHeight="1" ht="14.25" hidden="1">
      <c r="O22" s="1367" t="s">
        <v>451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452</v>
      </c>
      <c r="P24" s="1508"/>
      <c r="Q24" s="1510"/>
      <c r="R24" s="1510"/>
      <c r="AA24" s="1507" t="s">
        <v>454</v>
      </c>
      <c r="AC24" s="1507" t="s">
        <v>455</v>
      </c>
      <c r="AD24" s="1507" t="s">
        <v>507</v>
      </c>
      <c r="AH24" s="1507" t="s">
        <v>507</v>
      </c>
      <c r="AK24" s="1507" t="s">
        <v>544</v>
      </c>
      <c r="AL24" s="1507" t="s">
        <v>507</v>
      </c>
      <c r="AP24" s="1507" t="s">
        <v>507</v>
      </c>
      <c r="AY24" s="1507" t="s">
        <v>454</v>
      </c>
      <c r="BA24" s="1507" t="s">
        <v>455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457</v>
      </c>
      <c r="T32" s="2250"/>
      <c r="U32" s="1372"/>
      <c r="V32" s="2264" t="str">
        <f>IF(TITLE_DATE_PR_CHANGE="",IF(TITLE_DATE_PR="","",TITLE_DATE_PR),TITLE_DATE_PR_CHANGE)</f>
        <v>46009.59274305555</v>
      </c>
      <c r="W32" s="2264"/>
      <c r="X32" s="2264"/>
      <c r="Y32" s="2264"/>
      <c r="Z32" s="2264"/>
      <c r="AA32" s="2264"/>
      <c r="AB32" s="2264"/>
      <c r="AC32" s="326"/>
      <c r="AD32" s="2264" t="str">
        <f>IF(TITLE_DATE_PR_CHANGE="",IF(TITLE_DATE_PR="","",TITLE_DATE_PR),TITLE_DATE_PR_CHANGE)</f>
        <v>46009.59274305555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458</v>
      </c>
      <c r="T33" s="2250"/>
      <c r="U33" s="1372"/>
      <c r="V33" s="2251" t="str">
        <f>IF(TITLE_NUMBER_PR_CHANGE="",IF(TITLE_NUMBER_PR="","",TITLE_NUMBER_PR),TITLE_NUMBER_PR_CHANGE)</f>
        <v>64</v>
      </c>
      <c r="W33" s="2251"/>
      <c r="X33" s="2251"/>
      <c r="Y33" s="2251"/>
      <c r="Z33" s="2251"/>
      <c r="AA33" s="2251"/>
      <c r="AB33" s="2251"/>
      <c r="AC33" s="326"/>
      <c r="AD33" s="2251" t="str">
        <f>IF(TITLE_NUMBER_PR_CHANGE="",IF(TITLE_NUMBER_PR="","",TITLE_NUMBER_PR),TITLE_NUMBER_PR_CHANGE)</f>
        <v>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457</v>
      </c>
      <c r="T36" s="2250"/>
      <c r="U36" s="1372"/>
      <c r="V36" s="2264" t="str">
        <f>IF(TITLE_DATE_PR_CHANGE="",IF(TITLE_DATE_PR="","",TITLE_DATE_PR),TITLE_DATE_PR_CHANGE)</f>
        <v>46009.59274305555</v>
      </c>
      <c r="W36" s="2264"/>
      <c r="X36" s="2264"/>
      <c r="Y36" s="2264"/>
      <c r="Z36" s="2264"/>
      <c r="AA36" s="2264"/>
      <c r="AB36" s="2264"/>
      <c r="AC36" s="326"/>
      <c r="AD36" s="2264" t="str">
        <f>IF(TITLE_DATE_PR_CHANGE="",IF(TITLE_DATE_PR="","",TITLE_DATE_PR),TITLE_DATE_PR_CHANGE)</f>
        <v>46009.59274305555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458</v>
      </c>
      <c r="T37" s="2250"/>
      <c r="U37" s="1372"/>
      <c r="V37" s="2251" t="str">
        <f>IF(TITLE_NUMBER_PR_CHANGE="",IF(TITLE_NUMBER_PR="","",TITLE_NUMBER_PR),TITLE_NUMBER_PR_CHANGE)</f>
        <v>64</v>
      </c>
      <c r="W37" s="2251"/>
      <c r="X37" s="2251"/>
      <c r="Y37" s="2251"/>
      <c r="Z37" s="2251"/>
      <c r="AA37" s="2251"/>
      <c r="AB37" s="2251"/>
      <c r="AC37" s="326"/>
      <c r="AD37" s="2251" t="str">
        <f>IF(TITLE_NUMBER_PR_CHANGE="",IF(TITLE_NUMBER_PR="","",TITLE_NUMBER_PR),TITLE_NUMBER_PR_CHANGE)</f>
        <v>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461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338</v>
      </c>
      <c r="BI40" s="1155">
        <v>14</v>
      </c>
    </row>
    <row customHeight="1" ht="14.699999999999998">
      <c r="Q41" s="291"/>
      <c r="R41" s="376"/>
      <c r="S41" s="2273" t="s">
        <v>90</v>
      </c>
      <c r="T41" s="2209" t="s">
        <v>545</v>
      </c>
      <c r="U41" s="301"/>
      <c r="V41" s="2274" t="s">
        <v>463</v>
      </c>
      <c r="W41" s="2275"/>
      <c r="X41" s="2275"/>
      <c r="Y41" s="2275"/>
      <c r="Z41" s="2275"/>
      <c r="AA41" s="2275"/>
      <c r="AB41" s="2276"/>
      <c r="AC41" s="2277" t="s">
        <v>464</v>
      </c>
      <c r="AD41" s="2328" t="s">
        <v>546</v>
      </c>
      <c r="AE41" s="2291"/>
      <c r="AF41" s="2291"/>
      <c r="AG41" s="2329"/>
      <c r="AH41" s="2328" t="s">
        <v>547</v>
      </c>
      <c r="AI41" s="2291"/>
      <c r="AJ41" s="2291"/>
      <c r="AK41" s="2329"/>
      <c r="AL41" s="2328" t="s">
        <v>548</v>
      </c>
      <c r="AM41" s="2291"/>
      <c r="AN41" s="2291"/>
      <c r="AO41" s="2329"/>
      <c r="AP41" s="2328" t="s">
        <v>549</v>
      </c>
      <c r="AQ41" s="2291"/>
      <c r="AR41" s="2291"/>
      <c r="AS41" s="2329"/>
      <c r="AT41" s="2274" t="s">
        <v>463</v>
      </c>
      <c r="AU41" s="2275"/>
      <c r="AV41" s="2275"/>
      <c r="AW41" s="2275"/>
      <c r="AX41" s="2275"/>
      <c r="AY41" s="2275"/>
      <c r="AZ41" s="2276"/>
      <c r="BA41" s="2277" t="s">
        <v>464</v>
      </c>
      <c r="BB41" s="2280" t="s">
        <v>466</v>
      </c>
      <c r="BC41" s="2127"/>
      <c r="BI41" s="1155">
        <v>14</v>
      </c>
    </row>
    <row customHeight="1" ht="35.699999999999996">
      <c r="Q42" s="291"/>
      <c r="R42" s="376"/>
      <c r="S42" s="2273"/>
      <c r="T42" s="2209"/>
      <c r="U42" s="1031"/>
      <c r="V42" s="2192" t="s">
        <v>550</v>
      </c>
      <c r="W42" s="2193"/>
      <c r="X42" s="2192" t="s">
        <v>551</v>
      </c>
      <c r="Y42" s="2193"/>
      <c r="Z42" s="2294" t="s">
        <v>552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550</v>
      </c>
      <c r="AU42" s="2193"/>
      <c r="AV42" s="2192" t="s">
        <v>551</v>
      </c>
      <c r="AW42" s="2193"/>
      <c r="AX42" s="2294" t="s">
        <v>552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471</v>
      </c>
      <c r="F44" s="1364" t="s">
        <v>472</v>
      </c>
      <c r="G44" s="1364" t="s">
        <v>473</v>
      </c>
      <c r="H44" s="1364" t="s">
        <v>474</v>
      </c>
      <c r="I44" s="1364" t="s">
        <v>475</v>
      </c>
      <c r="J44" s="1364" t="s">
        <v>476</v>
      </c>
      <c r="K44" s="1364" t="s">
        <v>477</v>
      </c>
      <c r="L44" s="1364" t="s">
        <v>452</v>
      </c>
      <c r="Q44" s="291"/>
      <c r="R44" s="376"/>
      <c r="S44" s="2273"/>
      <c r="T44" s="2209"/>
      <c r="U44" s="302"/>
      <c r="V44" s="1448" t="s">
        <v>516</v>
      </c>
      <c r="W44" s="1448" t="s">
        <v>517</v>
      </c>
      <c r="X44" s="1448" t="s">
        <v>516</v>
      </c>
      <c r="Y44" s="1448" t="s">
        <v>517</v>
      </c>
      <c r="Z44" s="1455" t="s">
        <v>480</v>
      </c>
      <c r="AA44" s="2270" t="s">
        <v>481</v>
      </c>
      <c r="AB44" s="2271"/>
      <c r="AC44" s="2279"/>
      <c r="AD44" s="2333"/>
      <c r="AE44" s="2334"/>
      <c r="AF44" s="2334"/>
      <c r="AG44" s="2335"/>
      <c r="AH44" s="2333"/>
      <c r="AI44" s="2334"/>
      <c r="AJ44" s="2334"/>
      <c r="AK44" s="2335"/>
      <c r="AL44" s="2333"/>
      <c r="AM44" s="2334"/>
      <c r="AN44" s="2334"/>
      <c r="AO44" s="2335"/>
      <c r="AP44" s="2333"/>
      <c r="AQ44" s="2334"/>
      <c r="AR44" s="2334"/>
      <c r="AS44" s="2335"/>
      <c r="AT44" s="1448" t="s">
        <v>516</v>
      </c>
      <c r="AU44" s="1448" t="s">
        <v>517</v>
      </c>
      <c r="AV44" s="1448" t="s">
        <v>516</v>
      </c>
      <c r="AW44" s="1448" t="s">
        <v>517</v>
      </c>
      <c r="AX44" s="1455" t="s">
        <v>480</v>
      </c>
      <c r="AY44" s="2270" t="s">
        <v>481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283</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283</v>
      </c>
      <c r="B47" s="1363" t="s">
        <v>284</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434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435</v>
      </c>
      <c r="BE47" s="500"/>
      <c r="BF47" s="500" t="str">
        <f>IF(T47="","",T47)</f>
        <v>Территория действия тарифа</v>
      </c>
      <c r="BG47" s="500"/>
      <c r="BH47" s="500"/>
      <c r="BI47" s="1155">
        <v>21</v>
      </c>
    </row>
    <row customHeight="1" ht="43.050000000000004">
      <c r="A48" s="1363" t="s">
        <v>283</v>
      </c>
      <c r="B48" s="1363" t="s">
        <v>284</v>
      </c>
      <c r="C48" s="1363" t="s">
        <v>285</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519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520</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283</v>
      </c>
      <c r="B49" s="1343" t="s">
        <v>284</v>
      </c>
      <c r="C49" s="1343" t="s">
        <v>285</v>
      </c>
      <c r="D49" s="1343" t="s">
        <v>553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439</v>
      </c>
      <c r="BE49" s="500"/>
      <c r="BF49" s="500" t="str">
        <f>IF(T49="","",T49)</f>
        <v/>
      </c>
      <c r="BG49" s="500"/>
      <c r="BH49" s="500"/>
      <c r="BI49" s="511">
        <v>0</v>
      </c>
    </row>
    <row s="1642" customFormat="1" customHeight="1" ht="0">
      <c r="A50" s="1343" t="s">
        <v>283</v>
      </c>
      <c r="B50" s="1343" t="s">
        <v>284</v>
      </c>
      <c r="C50" s="1343" t="s">
        <v>285</v>
      </c>
      <c r="D50" s="1343" t="s">
        <v>553</v>
      </c>
      <c r="E50" s="2259"/>
      <c r="F50" s="2259"/>
      <c r="G50" s="2259"/>
      <c r="H50" s="2259"/>
      <c r="I50" s="2256" t="str">
        <f>S49&amp;".1"</f>
        <v>.1</v>
      </c>
      <c r="J50" s="1343"/>
      <c r="K50" s="1343"/>
      <c r="L50" s="1346" t="s">
        <v>440</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283</v>
      </c>
      <c r="B51" s="1343" t="s">
        <v>284</v>
      </c>
      <c r="C51" s="1343" t="s">
        <v>285</v>
      </c>
      <c r="D51" s="1343" t="s">
        <v>553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283</v>
      </c>
      <c r="B52" s="1363" t="s">
        <v>284</v>
      </c>
      <c r="C52" s="1363" t="s">
        <v>285</v>
      </c>
      <c r="D52" s="1363" t="s">
        <v>553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63</v>
      </c>
      <c r="AB52" s="1734"/>
      <c r="AC52" s="145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63">
        <v>1</v>
      </c>
      <c r="AS52" s="1466" t="s">
        <v>28</v>
      </c>
      <c r="AT52" s="751"/>
      <c r="AU52" s="1257"/>
      <c r="AV52" s="751"/>
      <c r="AW52" s="1257"/>
      <c r="AX52" s="1734"/>
      <c r="AY52" s="1459" t="s">
        <v>63</v>
      </c>
      <c r="AZ52" s="1734"/>
      <c r="BA52" s="1459" t="s">
        <v>63</v>
      </c>
      <c r="BB52" s="1348"/>
      <c r="BC52" s="2253" t="s">
        <v>539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540</v>
      </c>
      <c r="AT53" s="1393"/>
      <c r="AU53" s="1496"/>
      <c r="AV53" s="1393"/>
      <c r="AW53" s="1496"/>
      <c r="AX53" s="1393"/>
      <c r="AY53" s="1393"/>
      <c r="AZ53" s="1393"/>
      <c r="BA53" s="1393"/>
      <c r="BB53" s="1397"/>
      <c r="BC53" s="2254"/>
      <c r="BE53" s="500"/>
      <c r="BF53" s="500"/>
      <c r="BG53" s="500"/>
      <c r="BH53" s="500"/>
      <c r="BI53" s="1155">
        <v>11</v>
      </c>
    </row>
    <row customHeight="1" ht="11.549999999999999">
      <c r="A54" s="1363" t="s">
        <v>283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283</v>
      </c>
      <c r="B56" s="1363" t="s">
        <v>284</v>
      </c>
      <c r="C56" s="1363" t="s">
        <v>285</v>
      </c>
      <c r="D56" s="1363" t="s">
        <v>553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283</v>
      </c>
      <c r="B57" s="1363" t="s">
        <v>284</v>
      </c>
      <c r="C57" s="1363" t="s">
        <v>285</v>
      </c>
      <c r="D57" s="1363" t="s">
        <v>553</v>
      </c>
      <c r="E57" s="2259"/>
      <c r="F57" s="2259"/>
      <c r="G57" s="2259"/>
      <c r="H57" s="2259"/>
      <c r="I57" s="2286"/>
      <c r="J57" s="2256"/>
      <c r="K57" s="1363"/>
      <c r="L57" s="1364"/>
      <c r="P57" s="2257"/>
      <c r="Q57" s="2257"/>
      <c r="R57" s="356"/>
      <c r="S57" s="1278"/>
      <c r="T57" s="287" t="s">
        <v>506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283</v>
      </c>
      <c r="B58" s="1343" t="s">
        <v>284</v>
      </c>
      <c r="C58" s="1343" t="s">
        <v>285</v>
      </c>
      <c r="D58" s="1343" t="s">
        <v>553</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283</v>
      </c>
      <c r="B59" s="1343" t="s">
        <v>284</v>
      </c>
      <c r="C59" s="1343" t="s">
        <v>285</v>
      </c>
      <c r="D59" s="1343" t="s">
        <v>553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283</v>
      </c>
      <c r="B60" s="1343" t="s">
        <v>284</v>
      </c>
      <c r="C60" s="1343" t="s">
        <v>285</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283</v>
      </c>
      <c r="B61" s="1343" t="s">
        <v>284</v>
      </c>
      <c r="C61" s="1314"/>
      <c r="D61" s="1314"/>
      <c r="E61" s="2259"/>
      <c r="F61" s="2258"/>
      <c r="G61" s="1314"/>
      <c r="H61" s="1314"/>
      <c r="I61" s="1314"/>
      <c r="J61" s="1314"/>
      <c r="K61" s="1314"/>
      <c r="L61" s="146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190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DD2976-AC1E-1435-1064-0.5ACAC68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521</v>
      </c>
      <c r="U5" s="300"/>
      <c r="V5" s="2350"/>
      <c r="W5" s="2351"/>
      <c r="X5" s="2351"/>
      <c r="Y5" s="2351"/>
      <c r="Z5" s="2351"/>
      <c r="AA5" s="2351"/>
      <c r="AB5" s="2352"/>
      <c r="AC5" s="2353"/>
      <c r="AD5" s="2354"/>
      <c r="AE5" s="2354"/>
      <c r="AF5" s="2354"/>
      <c r="AG5" s="2354"/>
      <c r="AH5" s="2354"/>
      <c r="AI5" s="2354"/>
      <c r="AJ5" s="2355"/>
      <c r="AK5" s="1258" t="s">
        <v>522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443</v>
      </c>
      <c r="P6" s="2257"/>
      <c r="Q6" s="2257">
        <v>1</v>
      </c>
      <c r="R6" s="357"/>
      <c r="S6" s="1493">
        <f>$J6</f>
      </c>
      <c r="T6" s="286" t="s">
        <v>444</v>
      </c>
      <c r="U6" s="300"/>
      <c r="V6" s="2245"/>
      <c r="W6" s="2246"/>
      <c r="X6" s="2246"/>
      <c r="Y6" s="2246"/>
      <c r="Z6" s="2246"/>
      <c r="AA6" s="2246"/>
      <c r="AB6" s="2247"/>
      <c r="AC6" s="2245"/>
      <c r="AD6" s="2246"/>
      <c r="AE6" s="2246"/>
      <c r="AF6" s="2246"/>
      <c r="AG6" s="2246"/>
      <c r="AH6" s="2246"/>
      <c r="AI6" s="2246"/>
      <c r="AJ6" s="2247"/>
      <c r="AK6" s="1307" t="s">
        <v>523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367"/>
      <c r="X9" s="367"/>
      <c r="Y9" s="367"/>
      <c r="Z9" s="367"/>
      <c r="AA9" s="367"/>
      <c r="AB9" s="367"/>
      <c r="AC9" s="367"/>
      <c r="AD9" s="367"/>
      <c r="AE9" s="367"/>
      <c r="AF9" s="367"/>
      <c r="AG9" s="367"/>
      <c r="AH9" s="367"/>
      <c r="AI9" s="367"/>
      <c r="AJ9" s="367"/>
      <c r="AK9" s="1258" t="s">
        <v>525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449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451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452</v>
      </c>
      <c r="P20" s="1362"/>
      <c r="Q20" s="1442"/>
      <c r="R20" s="1442"/>
      <c r="S20" s="729"/>
      <c r="T20" s="1160" t="s">
        <v>453</v>
      </c>
      <c r="Z20" s="186" t="s">
        <v>454</v>
      </c>
      <c r="AB20" s="186" t="s">
        <v>455</v>
      </c>
      <c r="AC20" s="1160" t="s">
        <v>453</v>
      </c>
      <c r="AG20" s="186" t="s">
        <v>456</v>
      </c>
      <c r="AI20" s="186" t="s">
        <v>455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326"/>
      <c r="AC28" s="2264" t="str">
        <f>IF(TITLE_DATE_PR_CHANGE="",IF(TITLE_DATE_PR="","",TITLE_DATE_PR),TITLE_DATE_PR_CHANGE)</f>
        <v>46009.59274305555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326"/>
      <c r="AC29" s="2251" t="str">
        <f>IF(TITLE_NUMBER_PR_CHANGE="",IF(TITLE_NUMBER_PR="","",TITLE_NUMBER_PR),TITLE_NUMBER_PR_CHANGE)</f>
        <v>64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326"/>
      <c r="AC32" s="2264" t="str">
        <f>IF(TITLE_DATE_PR_CHANGE="",IF(TITLE_DATE_PR="","",TITLE_DATE_PR),TITLE_DATE_PR_CHANGE)</f>
        <v>46009.59274305555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326"/>
      <c r="AC33" s="2251" t="str">
        <f>IF(TITLE_NUMBER_PR_CHANGE="",IF(TITLE_NUMBER_PR="","",TITLE_NUMBER_PR),TITLE_NUMBER_PR_CHANGE)</f>
        <v>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461</v>
      </c>
      <c r="AC34" s="326"/>
      <c r="AD34" s="326"/>
      <c r="AE34" s="326"/>
      <c r="AF34" s="326"/>
      <c r="AG34" s="326"/>
      <c r="AH34" s="326"/>
      <c r="AI34" s="278" t="s">
        <v>461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t="s">
        <v>338</v>
      </c>
      <c r="AQ36" s="1155">
        <v>14</v>
      </c>
    </row>
    <row customHeight="1" ht="14.699999999999998">
      <c r="Q37" s="376"/>
      <c r="R37" s="376"/>
      <c r="S37" s="2273" t="s">
        <v>90</v>
      </c>
      <c r="T37" s="2209" t="s">
        <v>462</v>
      </c>
      <c r="U37" s="301"/>
      <c r="V37" s="2274" t="s">
        <v>463</v>
      </c>
      <c r="W37" s="2275"/>
      <c r="X37" s="2275"/>
      <c r="Y37" s="2275"/>
      <c r="Z37" s="2275"/>
      <c r="AA37" s="2276"/>
      <c r="AB37" s="2277" t="s">
        <v>464</v>
      </c>
      <c r="AC37" s="2274" t="s">
        <v>463</v>
      </c>
      <c r="AD37" s="2275"/>
      <c r="AE37" s="2275"/>
      <c r="AF37" s="2275"/>
      <c r="AG37" s="2275"/>
      <c r="AH37" s="2276"/>
      <c r="AI37" s="2277" t="s">
        <v>465</v>
      </c>
      <c r="AJ37" s="2280" t="s">
        <v>466</v>
      </c>
      <c r="AK37" s="2127"/>
      <c r="AQ37" s="1155">
        <v>14</v>
      </c>
    </row>
    <row customHeight="1" ht="35.699999999999996">
      <c r="Q38" s="376"/>
      <c r="R38" s="376"/>
      <c r="S38" s="2273"/>
      <c r="T38" s="2209"/>
      <c r="U38" s="1031"/>
      <c r="V38" s="1483" t="s">
        <v>527</v>
      </c>
      <c r="W38" s="2262" t="s">
        <v>469</v>
      </c>
      <c r="X38" s="2263"/>
      <c r="Y38" s="2262" t="s">
        <v>470</v>
      </c>
      <c r="Z38" s="2269"/>
      <c r="AA38" s="2263"/>
      <c r="AB38" s="2278"/>
      <c r="AC38" s="1483" t="s">
        <v>527</v>
      </c>
      <c r="AD38" s="2262" t="s">
        <v>469</v>
      </c>
      <c r="AE38" s="2263"/>
      <c r="AF38" s="2262" t="s">
        <v>470</v>
      </c>
      <c r="AG38" s="2269"/>
      <c r="AH38" s="2263"/>
      <c r="AI38" s="2278"/>
      <c r="AJ38" s="2281"/>
      <c r="AK38" s="2127"/>
      <c r="AQ38" s="1155">
        <v>34</v>
      </c>
    </row>
    <row customHeight="1" ht="90.3">
      <c r="A39" s="1370"/>
      <c r="B39" s="1370" t="s">
        <v>138</v>
      </c>
      <c r="C39" s="1370" t="s">
        <v>139</v>
      </c>
      <c r="D39" s="1370" t="s">
        <v>140</v>
      </c>
      <c r="E39" s="1364" t="s">
        <v>471</v>
      </c>
      <c r="F39" s="1364" t="s">
        <v>472</v>
      </c>
      <c r="G39" s="1364" t="s">
        <v>473</v>
      </c>
      <c r="H39" s="1364"/>
      <c r="I39" s="1364" t="s">
        <v>528</v>
      </c>
      <c r="J39" s="1364" t="s">
        <v>476</v>
      </c>
      <c r="K39" s="1364" t="s">
        <v>529</v>
      </c>
      <c r="L39" s="1364" t="s">
        <v>452</v>
      </c>
      <c r="Q39" s="376"/>
      <c r="R39" s="376"/>
      <c r="S39" s="2273"/>
      <c r="T39" s="2209"/>
      <c r="U39" s="302"/>
      <c r="V39" s="1483" t="s">
        <v>556</v>
      </c>
      <c r="W39" s="1222" t="s">
        <v>557</v>
      </c>
      <c r="X39" s="1222" t="s">
        <v>532</v>
      </c>
      <c r="Y39" s="1489" t="s">
        <v>480</v>
      </c>
      <c r="Z39" s="2270" t="s">
        <v>481</v>
      </c>
      <c r="AA39" s="2271"/>
      <c r="AB39" s="2279"/>
      <c r="AC39" s="1483" t="s">
        <v>556</v>
      </c>
      <c r="AD39" s="1222" t="s">
        <v>557</v>
      </c>
      <c r="AE39" s="1222" t="s">
        <v>532</v>
      </c>
      <c r="AF39" s="1489" t="s">
        <v>480</v>
      </c>
      <c r="AG39" s="2270" t="s">
        <v>481</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303</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303</v>
      </c>
      <c r="B42" s="1363" t="s">
        <v>304</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434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435</v>
      </c>
      <c r="AM42" s="500"/>
      <c r="AN42" s="500" t="str">
        <f>IF(T42="","",T42)</f>
        <v>Территория действия тарифа</v>
      </c>
      <c r="AO42" s="500"/>
      <c r="AP42" s="500"/>
      <c r="AQ42" s="1155">
        <v>23</v>
      </c>
    </row>
    <row customHeight="1" ht="24">
      <c r="A43" s="1363" t="s">
        <v>303</v>
      </c>
      <c r="B43" s="1363" t="s">
        <v>304</v>
      </c>
      <c r="C43" s="1363" t="s">
        <v>305</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554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555</v>
      </c>
      <c r="AM43" s="500"/>
      <c r="AN43" s="500" t="str">
        <f>IF(T43="","",T43)</f>
        <v>Наименование централизованной системы водоотведения</v>
      </c>
      <c r="AO43" s="500"/>
      <c r="AP43" s="500"/>
      <c r="AQ43" s="1155">
        <v>23</v>
      </c>
    </row>
    <row customHeight="1" ht="24">
      <c r="A44" s="1363" t="s">
        <v>303</v>
      </c>
      <c r="B44" s="1363" t="s">
        <v>304</v>
      </c>
      <c r="C44" s="1363" t="s">
        <v>305</v>
      </c>
      <c r="D44" s="1363" t="s">
        <v>558</v>
      </c>
      <c r="E44" s="2259"/>
      <c r="F44" s="2259"/>
      <c r="G44" s="2259"/>
      <c r="H44" s="2259"/>
      <c r="I44" s="2256" t="str">
        <f>S43&amp;".1"</f>
        <v>...1</v>
      </c>
      <c r="J44" s="1363"/>
      <c r="K44" s="1363"/>
      <c r="L44" s="1364"/>
      <c r="P44" s="2257">
        <v>1</v>
      </c>
      <c r="Q44" s="1481"/>
      <c r="R44" s="356"/>
      <c r="S44" s="1493" t="str">
        <f>$I44</f>
        <v>...1</v>
      </c>
      <c r="T44" s="285" t="s">
        <v>521</v>
      </c>
      <c r="U44" s="300"/>
      <c r="V44" s="2350"/>
      <c r="W44" s="2351"/>
      <c r="X44" s="2351"/>
      <c r="Y44" s="2351"/>
      <c r="Z44" s="2351"/>
      <c r="AA44" s="2351"/>
      <c r="AB44" s="2352"/>
      <c r="AC44" s="2353"/>
      <c r="AD44" s="2354"/>
      <c r="AE44" s="2354"/>
      <c r="AF44" s="2354"/>
      <c r="AG44" s="2354"/>
      <c r="AH44" s="2354"/>
      <c r="AI44" s="2354"/>
      <c r="AJ44" s="2355"/>
      <c r="AK44" s="1258" t="s">
        <v>522</v>
      </c>
      <c r="AM44" s="500"/>
      <c r="AN44" s="500" t="str">
        <f>IF(T44="","",T44)</f>
        <v>Наименование признака дифференциации</v>
      </c>
      <c r="AO44" s="500"/>
      <c r="AP44" s="500"/>
      <c r="AQ44" s="1155">
        <v>23</v>
      </c>
    </row>
    <row customHeight="1" ht="24">
      <c r="A45" s="1363" t="s">
        <v>303</v>
      </c>
      <c r="B45" s="1363" t="s">
        <v>304</v>
      </c>
      <c r="C45" s="1363" t="s">
        <v>305</v>
      </c>
      <c r="D45" s="1363" t="s">
        <v>558</v>
      </c>
      <c r="E45" s="2259"/>
      <c r="F45" s="2259"/>
      <c r="G45" s="2259"/>
      <c r="H45" s="2259"/>
      <c r="I45" s="2286"/>
      <c r="J45" s="2256" t="str">
        <f>I44&amp;".1"</f>
        <v>...1.1</v>
      </c>
      <c r="K45" s="1363"/>
      <c r="L45" s="1364" t="s">
        <v>443</v>
      </c>
      <c r="P45" s="2257"/>
      <c r="Q45" s="2257">
        <v>1</v>
      </c>
      <c r="R45" s="357"/>
      <c r="S45" s="1493" t="str">
        <f>$J45</f>
        <v>...1.1</v>
      </c>
      <c r="T45" s="286" t="s">
        <v>444</v>
      </c>
      <c r="U45" s="300"/>
      <c r="V45" s="2245"/>
      <c r="W45" s="2246"/>
      <c r="X45" s="2246"/>
      <c r="Y45" s="2246"/>
      <c r="Z45" s="2246"/>
      <c r="AA45" s="2246"/>
      <c r="AB45" s="2247"/>
      <c r="AC45" s="2245"/>
      <c r="AD45" s="2246"/>
      <c r="AE45" s="2246"/>
      <c r="AF45" s="2246"/>
      <c r="AG45" s="2246"/>
      <c r="AH45" s="2246"/>
      <c r="AI45" s="2246"/>
      <c r="AJ45" s="2247"/>
      <c r="AK45" s="1307" t="s">
        <v>523</v>
      </c>
      <c r="AM45" s="500"/>
      <c r="AN45" s="500" t="str">
        <f>IF(T45="","",T45)</f>
        <v>Группа потребителей</v>
      </c>
      <c r="AO45" s="500"/>
      <c r="AP45" s="500"/>
      <c r="AQ45" s="1155">
        <v>23</v>
      </c>
    </row>
    <row customHeight="1" ht="24">
      <c r="A46" s="1363" t="s">
        <v>303</v>
      </c>
      <c r="B46" s="1363" t="s">
        <v>304</v>
      </c>
      <c r="C46" s="1363" t="s">
        <v>305</v>
      </c>
      <c r="D46" s="1363" t="s">
        <v>558</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303</v>
      </c>
      <c r="B47" s="1363" t="s">
        <v>304</v>
      </c>
      <c r="C47" s="1363" t="s">
        <v>305</v>
      </c>
      <c r="D47" s="1363" t="s">
        <v>558</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303</v>
      </c>
      <c r="B48" s="1363" t="s">
        <v>304</v>
      </c>
      <c r="C48" s="1363" t="s">
        <v>305</v>
      </c>
      <c r="D48" s="1363" t="s">
        <v>558</v>
      </c>
      <c r="E48" s="2259"/>
      <c r="F48" s="2259"/>
      <c r="G48" s="2259"/>
      <c r="H48" s="2259"/>
      <c r="I48" s="2286"/>
      <c r="J48" s="2256"/>
      <c r="K48" s="1363"/>
      <c r="L48" s="1364"/>
      <c r="P48" s="2257"/>
      <c r="Q48" s="2257"/>
      <c r="R48" s="356"/>
      <c r="S48" s="1278"/>
      <c r="T48" s="287" t="s">
        <v>524</v>
      </c>
      <c r="U48" s="367"/>
      <c r="V48" s="367"/>
      <c r="W48" s="367"/>
      <c r="X48" s="367"/>
      <c r="Y48" s="367"/>
      <c r="Z48" s="367"/>
      <c r="AA48" s="367"/>
      <c r="AB48" s="367"/>
      <c r="AC48" s="367"/>
      <c r="AD48" s="367"/>
      <c r="AE48" s="367"/>
      <c r="AF48" s="367"/>
      <c r="AG48" s="367"/>
      <c r="AH48" s="367"/>
      <c r="AI48" s="367"/>
      <c r="AJ48" s="367"/>
      <c r="AK48" s="1258" t="s">
        <v>525</v>
      </c>
      <c r="AM48" s="500"/>
      <c r="AN48" s="500" t="str">
        <f>IF(T48="","",T48)</f>
        <v>Добавить значение признака дифференциации</v>
      </c>
      <c r="AO48" s="500"/>
      <c r="AP48" s="500"/>
      <c r="AQ48" s="1155">
        <v>20</v>
      </c>
    </row>
    <row customHeight="1" ht="22.049999999999997">
      <c r="A49" s="1363" t="s">
        <v>303</v>
      </c>
      <c r="B49" s="1363" t="s">
        <v>304</v>
      </c>
      <c r="C49" s="1363" t="s">
        <v>305</v>
      </c>
      <c r="D49" s="1363" t="s">
        <v>558</v>
      </c>
      <c r="E49" s="2259"/>
      <c r="F49" s="2259"/>
      <c r="G49" s="2259"/>
      <c r="H49" s="2259"/>
      <c r="I49" s="2256"/>
      <c r="J49" s="1363"/>
      <c r="K49" s="1363"/>
      <c r="L49" s="1364"/>
      <c r="P49" s="2257"/>
      <c r="Q49" s="1481"/>
      <c r="R49" s="356"/>
      <c r="S49" s="1278"/>
      <c r="T49" s="365" t="s">
        <v>449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303</v>
      </c>
      <c r="B50" s="1363" t="s">
        <v>304</v>
      </c>
      <c r="C50" s="1363" t="s">
        <v>305</v>
      </c>
      <c r="D50" s="1363" t="s">
        <v>558</v>
      </c>
      <c r="E50" s="2259"/>
      <c r="F50" s="2259"/>
      <c r="G50" s="2259"/>
      <c r="H50" s="2258"/>
      <c r="I50" s="1363"/>
      <c r="J50" s="1363"/>
      <c r="K50" s="1363"/>
      <c r="L50" s="1364"/>
      <c r="M50" s="1365"/>
      <c r="N50" s="1365"/>
      <c r="O50" s="537"/>
      <c r="P50" s="360"/>
      <c r="Q50" s="375"/>
      <c r="R50" s="355"/>
      <c r="S50" s="1278"/>
      <c r="T50" s="372" t="s">
        <v>526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303</v>
      </c>
      <c r="B51" s="1343" t="s">
        <v>304</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303</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37A544-CD94-7824-B2DE-0.B60B534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434</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435</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554</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555</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521</v>
      </c>
      <c r="U5" s="300"/>
      <c r="V5" s="2350"/>
      <c r="W5" s="2351"/>
      <c r="X5" s="2351"/>
      <c r="Y5" s="2351"/>
      <c r="Z5" s="2351"/>
      <c r="AA5" s="2351"/>
      <c r="AB5" s="2352"/>
      <c r="AC5" s="2353"/>
      <c r="AD5" s="2354"/>
      <c r="AE5" s="2354"/>
      <c r="AF5" s="2354"/>
      <c r="AG5" s="2354"/>
      <c r="AH5" s="2354"/>
      <c r="AI5" s="2354"/>
      <c r="AJ5" s="2355"/>
      <c r="AK5" s="1258" t="s">
        <v>522</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443</v>
      </c>
      <c r="P6" s="2257"/>
      <c r="Q6" s="2257">
        <v>1</v>
      </c>
      <c r="R6" s="357"/>
      <c r="S6" s="1493">
        <f>$J6</f>
      </c>
      <c r="T6" s="286" t="s">
        <v>444</v>
      </c>
      <c r="U6" s="300"/>
      <c r="V6" s="2245"/>
      <c r="W6" s="2246"/>
      <c r="X6" s="2246"/>
      <c r="Y6" s="2246"/>
      <c r="Z6" s="2246"/>
      <c r="AA6" s="2246"/>
      <c r="AB6" s="2247"/>
      <c r="AC6" s="2245"/>
      <c r="AD6" s="2246"/>
      <c r="AE6" s="2246"/>
      <c r="AF6" s="2246"/>
      <c r="AG6" s="2246"/>
      <c r="AH6" s="2246"/>
      <c r="AI6" s="2246"/>
      <c r="AJ6" s="2247"/>
      <c r="AK6" s="1307" t="s">
        <v>523</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63</v>
      </c>
      <c r="AA7" s="2265"/>
      <c r="AB7" s="2107" t="s">
        <v>63</v>
      </c>
      <c r="AC7" s="751"/>
      <c r="AD7" s="751"/>
      <c r="AE7" s="1257"/>
      <c r="AF7" s="2265"/>
      <c r="AG7" s="2107" t="s">
        <v>63</v>
      </c>
      <c r="AH7" s="2287"/>
      <c r="AI7" s="2107" t="s">
        <v>63</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367"/>
      <c r="X9" s="367"/>
      <c r="Y9" s="367"/>
      <c r="Z9" s="367"/>
      <c r="AA9" s="367"/>
      <c r="AB9" s="367"/>
      <c r="AC9" s="367"/>
      <c r="AD9" s="367"/>
      <c r="AE9" s="367"/>
      <c r="AF9" s="367"/>
      <c r="AG9" s="367"/>
      <c r="AH9" s="367"/>
      <c r="AI9" s="367"/>
      <c r="AJ9" s="367"/>
      <c r="AK9" s="1258" t="s">
        <v>525</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449</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63</v>
      </c>
      <c r="AH15" s="2267"/>
      <c r="AI15" s="2268" t="s">
        <v>63</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451</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452</v>
      </c>
      <c r="P20" s="1362"/>
      <c r="Q20" s="1442"/>
      <c r="R20" s="1442"/>
      <c r="S20" s="729"/>
      <c r="T20" s="1160" t="s">
        <v>453</v>
      </c>
      <c r="Z20" s="186" t="s">
        <v>454</v>
      </c>
      <c r="AB20" s="186" t="s">
        <v>455</v>
      </c>
      <c r="AC20" s="1160" t="s">
        <v>453</v>
      </c>
      <c r="AG20" s="186" t="s">
        <v>456</v>
      </c>
      <c r="AI20" s="186" t="s">
        <v>455</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326"/>
      <c r="AC27" s="2251" t="str">
        <f>IF(TITLE_NAME_OR_PR_CHANGE="",IF(TITLE_NAME_OR_PR="","",TITLE_NAME_OR_PR),TITLE_NAME_OR_PR_CHANGE)</f>
        <v>Управление по государственному регулированию цен (тарифов) Ненецкого автономного округа</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326"/>
      <c r="AC28" s="2264" t="str">
        <f>IF(TITLE_DATE_PR_CHANGE="",IF(TITLE_DATE_PR="","",TITLE_DATE_PR),TITLE_DATE_PR_CHANGE)</f>
        <v>46009.59274305555</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326"/>
      <c r="AC29" s="2251" t="str">
        <f>IF(TITLE_NUMBER_PR_CHANGE="",IF(TITLE_NUMBER_PR="","",TITLE_NUMBER_PR),TITLE_NUMBER_PR_CHANGE)</f>
        <v>64</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326"/>
      <c r="AC30" s="2251" t="str">
        <f>IF(TITLE_IST_PUB_CHANGE="",IF(TITLE_IST_PUB="","",TITLE_IST_PUB),TITLE_IST_PUB_CHANGE)</f>
        <v>Официальный интернет портал правовой информации http://pravo.gov.ru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326"/>
      <c r="AC32" s="2264" t="str">
        <f>IF(TITLE_DATE_PR_CHANGE="",IF(TITLE_DATE_PR="","",TITLE_DATE_PR),TITLE_DATE_PR_CHANGE)</f>
        <v>46009.59274305555</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326"/>
      <c r="AC33" s="2251" t="str">
        <f>IF(TITLE_NUMBER_PR_CHANGE="",IF(TITLE_NUMBER_PR="","",TITLE_NUMBER_PR),TITLE_NUMBER_PR_CHANGE)</f>
        <v>64</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461</v>
      </c>
      <c r="AC34" s="326"/>
      <c r="AD34" s="326"/>
      <c r="AE34" s="326"/>
      <c r="AF34" s="326"/>
      <c r="AG34" s="326"/>
      <c r="AH34" s="326"/>
      <c r="AI34" s="278" t="s">
        <v>461</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t="s">
        <v>338</v>
      </c>
      <c r="AQ36" s="1155">
        <v>14</v>
      </c>
    </row>
    <row customHeight="1" ht="14.699999999999998">
      <c r="Q37" s="376"/>
      <c r="R37" s="376"/>
      <c r="S37" s="2273" t="s">
        <v>90</v>
      </c>
      <c r="T37" s="2209" t="s">
        <v>462</v>
      </c>
      <c r="U37" s="301"/>
      <c r="V37" s="2274" t="s">
        <v>463</v>
      </c>
      <c r="W37" s="2275"/>
      <c r="X37" s="2275"/>
      <c r="Y37" s="2275"/>
      <c r="Z37" s="2275"/>
      <c r="AA37" s="2276"/>
      <c r="AB37" s="2277" t="s">
        <v>464</v>
      </c>
      <c r="AC37" s="2274" t="s">
        <v>463</v>
      </c>
      <c r="AD37" s="2275"/>
      <c r="AE37" s="2275"/>
      <c r="AF37" s="2275"/>
      <c r="AG37" s="2275"/>
      <c r="AH37" s="2276"/>
      <c r="AI37" s="2277" t="s">
        <v>465</v>
      </c>
      <c r="AJ37" s="2280" t="s">
        <v>466</v>
      </c>
      <c r="AK37" s="2127"/>
      <c r="AQ37" s="1155">
        <v>14</v>
      </c>
    </row>
    <row customHeight="1" ht="35.699999999999996">
      <c r="Q38" s="376"/>
      <c r="R38" s="376"/>
      <c r="S38" s="2273"/>
      <c r="T38" s="2209"/>
      <c r="U38" s="1031"/>
      <c r="V38" s="1483" t="s">
        <v>527</v>
      </c>
      <c r="W38" s="2262" t="s">
        <v>469</v>
      </c>
      <c r="X38" s="2263"/>
      <c r="Y38" s="2262" t="s">
        <v>470</v>
      </c>
      <c r="Z38" s="2269"/>
      <c r="AA38" s="2263"/>
      <c r="AB38" s="2278"/>
      <c r="AC38" s="1483" t="s">
        <v>527</v>
      </c>
      <c r="AD38" s="2262" t="s">
        <v>469</v>
      </c>
      <c r="AE38" s="2263"/>
      <c r="AF38" s="2262" t="s">
        <v>470</v>
      </c>
      <c r="AG38" s="2269"/>
      <c r="AH38" s="2263"/>
      <c r="AI38" s="2278"/>
      <c r="AJ38" s="2281"/>
      <c r="AK38" s="2127"/>
      <c r="AQ38" s="1155">
        <v>34</v>
      </c>
    </row>
    <row customHeight="1" ht="90.3">
      <c r="A39" s="1370"/>
      <c r="B39" s="1370" t="s">
        <v>138</v>
      </c>
      <c r="C39" s="1370" t="s">
        <v>139</v>
      </c>
      <c r="D39" s="1370" t="s">
        <v>140</v>
      </c>
      <c r="E39" s="1364" t="s">
        <v>471</v>
      </c>
      <c r="F39" s="1364" t="s">
        <v>472</v>
      </c>
      <c r="G39" s="1364" t="s">
        <v>473</v>
      </c>
      <c r="H39" s="1364"/>
      <c r="I39" s="1364" t="s">
        <v>528</v>
      </c>
      <c r="J39" s="1364" t="s">
        <v>476</v>
      </c>
      <c r="K39" s="1364" t="s">
        <v>529</v>
      </c>
      <c r="L39" s="1364" t="s">
        <v>452</v>
      </c>
      <c r="Q39" s="376"/>
      <c r="R39" s="376"/>
      <c r="S39" s="2273"/>
      <c r="T39" s="2209"/>
      <c r="U39" s="302"/>
      <c r="V39" s="1483" t="s">
        <v>556</v>
      </c>
      <c r="W39" s="1222" t="s">
        <v>557</v>
      </c>
      <c r="X39" s="1222" t="s">
        <v>532</v>
      </c>
      <c r="Y39" s="1489" t="s">
        <v>480</v>
      </c>
      <c r="Z39" s="2270" t="s">
        <v>481</v>
      </c>
      <c r="AA39" s="2271"/>
      <c r="AB39" s="2279"/>
      <c r="AC39" s="1483" t="s">
        <v>556</v>
      </c>
      <c r="AD39" s="1222" t="s">
        <v>557</v>
      </c>
      <c r="AE39" s="1222" t="s">
        <v>532</v>
      </c>
      <c r="AF39" s="1489" t="s">
        <v>480</v>
      </c>
      <c r="AG39" s="2270" t="s">
        <v>481</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112</v>
      </c>
      <c r="T40" s="1255" t="s">
        <v>113</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308</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126</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308</v>
      </c>
      <c r="B42" s="1363" t="s">
        <v>309</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434</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435</v>
      </c>
      <c r="AM42" s="500"/>
      <c r="AN42" s="500" t="str">
        <f>IF(T42="","",T42)</f>
        <v>Территория действия тарифа</v>
      </c>
      <c r="AO42" s="500"/>
      <c r="AP42" s="500"/>
      <c r="AQ42" s="1155">
        <v>23</v>
      </c>
    </row>
    <row customHeight="1" ht="24">
      <c r="A43" s="1363" t="s">
        <v>308</v>
      </c>
      <c r="B43" s="1363" t="s">
        <v>309</v>
      </c>
      <c r="C43" s="1363" t="s">
        <v>310</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554</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555</v>
      </c>
      <c r="AM43" s="500"/>
      <c r="AN43" s="500" t="str">
        <f>IF(T43="","",T43)</f>
        <v>Наименование централизованной системы водоотведения</v>
      </c>
      <c r="AO43" s="500"/>
      <c r="AP43" s="500"/>
      <c r="AQ43" s="1155">
        <v>23</v>
      </c>
    </row>
    <row customHeight="1" ht="24">
      <c r="A44" s="1363" t="s">
        <v>308</v>
      </c>
      <c r="B44" s="1363" t="s">
        <v>309</v>
      </c>
      <c r="C44" s="1363" t="s">
        <v>310</v>
      </c>
      <c r="D44" s="1363" t="s">
        <v>559</v>
      </c>
      <c r="E44" s="2259"/>
      <c r="F44" s="2259"/>
      <c r="G44" s="2259"/>
      <c r="H44" s="2259"/>
      <c r="I44" s="2256" t="str">
        <f>S43&amp;".1"</f>
        <v>...1</v>
      </c>
      <c r="J44" s="1363"/>
      <c r="K44" s="1363"/>
      <c r="L44" s="1364"/>
      <c r="P44" s="2257">
        <v>1</v>
      </c>
      <c r="Q44" s="1481"/>
      <c r="R44" s="356"/>
      <c r="S44" s="1493" t="str">
        <f>$I44</f>
        <v>...1</v>
      </c>
      <c r="T44" s="285" t="s">
        <v>521</v>
      </c>
      <c r="U44" s="300"/>
      <c r="V44" s="2350"/>
      <c r="W44" s="2351"/>
      <c r="X44" s="2351"/>
      <c r="Y44" s="2351"/>
      <c r="Z44" s="2351"/>
      <c r="AA44" s="2351"/>
      <c r="AB44" s="2352"/>
      <c r="AC44" s="2353"/>
      <c r="AD44" s="2354"/>
      <c r="AE44" s="2354"/>
      <c r="AF44" s="2354"/>
      <c r="AG44" s="2354"/>
      <c r="AH44" s="2354"/>
      <c r="AI44" s="2354"/>
      <c r="AJ44" s="2355"/>
      <c r="AK44" s="1258" t="s">
        <v>522</v>
      </c>
      <c r="AM44" s="500"/>
      <c r="AN44" s="500" t="str">
        <f>IF(T44="","",T44)</f>
        <v>Наименование признака дифференциации</v>
      </c>
      <c r="AO44" s="500"/>
      <c r="AP44" s="500"/>
      <c r="AQ44" s="1155">
        <v>23</v>
      </c>
    </row>
    <row customHeight="1" ht="24">
      <c r="A45" s="1363" t="s">
        <v>308</v>
      </c>
      <c r="B45" s="1363" t="s">
        <v>309</v>
      </c>
      <c r="C45" s="1363" t="s">
        <v>310</v>
      </c>
      <c r="D45" s="1363" t="s">
        <v>559</v>
      </c>
      <c r="E45" s="2259"/>
      <c r="F45" s="2259"/>
      <c r="G45" s="2259"/>
      <c r="H45" s="2259"/>
      <c r="I45" s="2286"/>
      <c r="J45" s="2256" t="str">
        <f>I44&amp;".1"</f>
        <v>...1.1</v>
      </c>
      <c r="K45" s="1363"/>
      <c r="L45" s="1364" t="s">
        <v>443</v>
      </c>
      <c r="P45" s="2257"/>
      <c r="Q45" s="2257">
        <v>1</v>
      </c>
      <c r="R45" s="357"/>
      <c r="S45" s="1493" t="str">
        <f>$J45</f>
        <v>...1.1</v>
      </c>
      <c r="T45" s="286" t="s">
        <v>444</v>
      </c>
      <c r="U45" s="300"/>
      <c r="V45" s="2245"/>
      <c r="W45" s="2246"/>
      <c r="X45" s="2246"/>
      <c r="Y45" s="2246"/>
      <c r="Z45" s="2246"/>
      <c r="AA45" s="2246"/>
      <c r="AB45" s="2247"/>
      <c r="AC45" s="2245"/>
      <c r="AD45" s="2246"/>
      <c r="AE45" s="2246"/>
      <c r="AF45" s="2246"/>
      <c r="AG45" s="2246"/>
      <c r="AH45" s="2246"/>
      <c r="AI45" s="2246"/>
      <c r="AJ45" s="2247"/>
      <c r="AK45" s="1307" t="s">
        <v>523</v>
      </c>
      <c r="AM45" s="500"/>
      <c r="AN45" s="500" t="str">
        <f>IF(T45="","",T45)</f>
        <v>Группа потребителей</v>
      </c>
      <c r="AO45" s="500"/>
      <c r="AP45" s="500"/>
      <c r="AQ45" s="1155">
        <v>23</v>
      </c>
    </row>
    <row customHeight="1" ht="24">
      <c r="A46" s="1363" t="s">
        <v>308</v>
      </c>
      <c r="B46" s="1363" t="s">
        <v>309</v>
      </c>
      <c r="C46" s="1363" t="s">
        <v>310</v>
      </c>
      <c r="D46" s="1363" t="s">
        <v>559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63</v>
      </c>
      <c r="AA46" s="2267"/>
      <c r="AB46" s="2268" t="s">
        <v>63</v>
      </c>
      <c r="AC46" s="751"/>
      <c r="AD46" s="751"/>
      <c r="AE46" s="1257"/>
      <c r="AF46" s="2265"/>
      <c r="AG46" s="2107" t="s">
        <v>63</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308</v>
      </c>
      <c r="B47" s="1363" t="s">
        <v>309</v>
      </c>
      <c r="C47" s="1363" t="s">
        <v>310</v>
      </c>
      <c r="D47" s="1363" t="s">
        <v>559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308</v>
      </c>
      <c r="B48" s="1363" t="s">
        <v>309</v>
      </c>
      <c r="C48" s="1363" t="s">
        <v>310</v>
      </c>
      <c r="D48" s="1363" t="s">
        <v>559</v>
      </c>
      <c r="E48" s="2259"/>
      <c r="F48" s="2259"/>
      <c r="G48" s="2259"/>
      <c r="H48" s="2259"/>
      <c r="I48" s="2286"/>
      <c r="J48" s="2256"/>
      <c r="K48" s="1363"/>
      <c r="L48" s="1364"/>
      <c r="P48" s="2257"/>
      <c r="Q48" s="2257"/>
      <c r="R48" s="356"/>
      <c r="S48" s="1278"/>
      <c r="T48" s="287" t="s">
        <v>524</v>
      </c>
      <c r="U48" s="367"/>
      <c r="V48" s="367"/>
      <c r="W48" s="367"/>
      <c r="X48" s="367"/>
      <c r="Y48" s="367"/>
      <c r="Z48" s="367"/>
      <c r="AA48" s="367"/>
      <c r="AB48" s="367"/>
      <c r="AC48" s="367"/>
      <c r="AD48" s="367"/>
      <c r="AE48" s="367"/>
      <c r="AF48" s="367"/>
      <c r="AG48" s="367"/>
      <c r="AH48" s="367"/>
      <c r="AI48" s="367"/>
      <c r="AJ48" s="367"/>
      <c r="AK48" s="1258" t="s">
        <v>525</v>
      </c>
      <c r="AM48" s="500"/>
      <c r="AN48" s="500" t="str">
        <f>IF(T48="","",T48)</f>
        <v>Добавить значение признака дифференциации</v>
      </c>
      <c r="AO48" s="500"/>
      <c r="AP48" s="500"/>
      <c r="AQ48" s="1155">
        <v>20</v>
      </c>
    </row>
    <row customHeight="1" ht="22.049999999999997">
      <c r="A49" s="1363" t="s">
        <v>308</v>
      </c>
      <c r="B49" s="1363" t="s">
        <v>309</v>
      </c>
      <c r="C49" s="1363" t="s">
        <v>310</v>
      </c>
      <c r="D49" s="1363" t="s">
        <v>559</v>
      </c>
      <c r="E49" s="2259"/>
      <c r="F49" s="2259"/>
      <c r="G49" s="2259"/>
      <c r="H49" s="2259"/>
      <c r="I49" s="2256"/>
      <c r="J49" s="1363"/>
      <c r="K49" s="1363"/>
      <c r="L49" s="1364"/>
      <c r="P49" s="2257"/>
      <c r="Q49" s="1481"/>
      <c r="R49" s="356"/>
      <c r="S49" s="1278"/>
      <c r="T49" s="365" t="s">
        <v>449</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308</v>
      </c>
      <c r="B50" s="1363" t="s">
        <v>309</v>
      </c>
      <c r="C50" s="1363" t="s">
        <v>310</v>
      </c>
      <c r="D50" s="1363" t="s">
        <v>559</v>
      </c>
      <c r="E50" s="2259"/>
      <c r="F50" s="2259"/>
      <c r="G50" s="2259"/>
      <c r="H50" s="2258"/>
      <c r="I50" s="1363"/>
      <c r="J50" s="1363"/>
      <c r="K50" s="1363"/>
      <c r="L50" s="1364"/>
      <c r="M50" s="1365"/>
      <c r="N50" s="1365"/>
      <c r="O50" s="537"/>
      <c r="P50" s="360"/>
      <c r="Q50" s="375"/>
      <c r="R50" s="355"/>
      <c r="S50" s="1278"/>
      <c r="T50" s="372" t="s">
        <v>526</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308</v>
      </c>
      <c r="B51" s="1343" t="s">
        <v>309</v>
      </c>
      <c r="C51" s="1314"/>
      <c r="D51" s="1314"/>
      <c r="E51" s="2259"/>
      <c r="F51" s="2258"/>
      <c r="G51" s="1314"/>
      <c r="H51" s="1314"/>
      <c r="I51" s="1314"/>
      <c r="J51" s="1314"/>
      <c r="K51" s="1314"/>
      <c r="L51" s="1494"/>
      <c r="M51" s="1321"/>
      <c r="N51" s="1321"/>
      <c r="P51" s="1316"/>
      <c r="Q51" s="1317"/>
      <c r="R51" s="1316"/>
      <c r="S51" s="1322"/>
      <c r="T51" s="1325" t="s">
        <v>172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308</v>
      </c>
      <c r="B52" s="1343"/>
      <c r="C52" s="1343"/>
      <c r="D52" s="1343"/>
      <c r="E52" s="2258"/>
      <c r="F52" s="1343"/>
      <c r="G52" s="1343"/>
      <c r="H52" s="1343"/>
      <c r="I52" s="1343"/>
      <c r="J52" s="1343"/>
      <c r="K52" s="1343"/>
      <c r="L52" s="1346"/>
      <c r="M52" s="1321"/>
      <c r="N52" s="1321"/>
      <c r="O52" s="518"/>
      <c r="P52" s="380"/>
      <c r="Q52" s="1344"/>
      <c r="R52" s="380"/>
      <c r="S52" s="1322"/>
      <c r="T52" s="1325" t="s">
        <v>173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190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84</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E4913-080F-84A7-D66F-0.BCCA820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434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554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555</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439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539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560</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561</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451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452</v>
      </c>
      <c r="P24" s="1508"/>
      <c r="Q24" s="1510"/>
      <c r="R24" s="1510"/>
      <c r="AA24" s="1507" t="s">
        <v>454</v>
      </c>
      <c r="AC24" s="1507" t="s">
        <v>455</v>
      </c>
      <c r="AD24" s="1507" t="s">
        <v>507</v>
      </c>
      <c r="AH24" s="1507" t="s">
        <v>507</v>
      </c>
      <c r="AK24" s="1507" t="s">
        <v>544</v>
      </c>
      <c r="AL24" s="1507" t="s">
        <v>507</v>
      </c>
      <c r="AP24" s="1507" t="s">
        <v>507</v>
      </c>
      <c r="AY24" s="1507" t="s">
        <v>454</v>
      </c>
      <c r="BA24" s="1507" t="s">
        <v>455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457</v>
      </c>
      <c r="T32" s="2250"/>
      <c r="U32" s="1372"/>
      <c r="V32" s="2264" t="str">
        <f>IF(TITLE_DATE_PR_CHANGE="",IF(TITLE_DATE_PR="","",TITLE_DATE_PR),TITLE_DATE_PR_CHANGE)</f>
        <v>46009.59274305555</v>
      </c>
      <c r="W32" s="2264"/>
      <c r="X32" s="2264"/>
      <c r="Y32" s="2264"/>
      <c r="Z32" s="2264"/>
      <c r="AA32" s="2264"/>
      <c r="AB32" s="2264"/>
      <c r="AC32" s="326"/>
      <c r="AD32" s="2264" t="str">
        <f>IF(TITLE_DATE_PR_CHANGE="",IF(TITLE_DATE_PR="","",TITLE_DATE_PR),TITLE_DATE_PR_CHANGE)</f>
        <v>46009.59274305555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458</v>
      </c>
      <c r="T33" s="2250"/>
      <c r="U33" s="1372"/>
      <c r="V33" s="2251" t="str">
        <f>IF(TITLE_NUMBER_PR_CHANGE="",IF(TITLE_NUMBER_PR="","",TITLE_NUMBER_PR),TITLE_NUMBER_PR_CHANGE)</f>
        <v>64</v>
      </c>
      <c r="W33" s="2251"/>
      <c r="X33" s="2251"/>
      <c r="Y33" s="2251"/>
      <c r="Z33" s="2251"/>
      <c r="AA33" s="2251"/>
      <c r="AB33" s="2251"/>
      <c r="AC33" s="326"/>
      <c r="AD33" s="2251" t="str">
        <f>IF(TITLE_NUMBER_PR_CHANGE="",IF(TITLE_NUMBER_PR="","",TITLE_NUMBER_PR),TITLE_NUMBER_PR_CHANGE)</f>
        <v>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457</v>
      </c>
      <c r="T36" s="2250"/>
      <c r="U36" s="1372"/>
      <c r="V36" s="2264" t="str">
        <f>IF(TITLE_DATE_PR_CHANGE="",IF(TITLE_DATE_PR="","",TITLE_DATE_PR),TITLE_DATE_PR_CHANGE)</f>
        <v>46009.59274305555</v>
      </c>
      <c r="W36" s="2264"/>
      <c r="X36" s="2264"/>
      <c r="Y36" s="2264"/>
      <c r="Z36" s="2264"/>
      <c r="AA36" s="2264"/>
      <c r="AB36" s="2264"/>
      <c r="AC36" s="326"/>
      <c r="AD36" s="2264" t="str">
        <f>IF(TITLE_DATE_PR_CHANGE="",IF(TITLE_DATE_PR="","",TITLE_DATE_PR),TITLE_DATE_PR_CHANGE)</f>
        <v>46009.59274305555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458</v>
      </c>
      <c r="T37" s="2250"/>
      <c r="U37" s="1372"/>
      <c r="V37" s="2251" t="str">
        <f>IF(TITLE_NUMBER_PR_CHANGE="",IF(TITLE_NUMBER_PR="","",TITLE_NUMBER_PR),TITLE_NUMBER_PR_CHANGE)</f>
        <v>64</v>
      </c>
      <c r="W37" s="2251"/>
      <c r="X37" s="2251"/>
      <c r="Y37" s="2251"/>
      <c r="Z37" s="2251"/>
      <c r="AA37" s="2251"/>
      <c r="AB37" s="2251"/>
      <c r="AC37" s="326"/>
      <c r="AD37" s="2251" t="str">
        <f>IF(TITLE_NUMBER_PR_CHANGE="",IF(TITLE_NUMBER_PR="","",TITLE_NUMBER_PR),TITLE_NUMBER_PR_CHANGE)</f>
        <v>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461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338</v>
      </c>
      <c r="BI40" s="1155">
        <v>14</v>
      </c>
    </row>
    <row customHeight="1" ht="14.699999999999998">
      <c r="Q41" s="291"/>
      <c r="R41" s="376"/>
      <c r="S41" s="2273" t="s">
        <v>90</v>
      </c>
      <c r="T41" s="2209" t="s">
        <v>545</v>
      </c>
      <c r="U41" s="301"/>
      <c r="V41" s="2274" t="s">
        <v>463</v>
      </c>
      <c r="W41" s="2275"/>
      <c r="X41" s="2275"/>
      <c r="Y41" s="2275"/>
      <c r="Z41" s="2275"/>
      <c r="AA41" s="2275"/>
      <c r="AB41" s="2276"/>
      <c r="AC41" s="2277" t="s">
        <v>464</v>
      </c>
      <c r="AD41" s="2328" t="s">
        <v>562</v>
      </c>
      <c r="AE41" s="2291"/>
      <c r="AF41" s="2291"/>
      <c r="AG41" s="2329"/>
      <c r="AH41" s="2328" t="s">
        <v>563</v>
      </c>
      <c r="AI41" s="2291"/>
      <c r="AJ41" s="2291"/>
      <c r="AK41" s="2329"/>
      <c r="AL41" s="2328" t="s">
        <v>564</v>
      </c>
      <c r="AM41" s="2291"/>
      <c r="AN41" s="2291"/>
      <c r="AO41" s="2329"/>
      <c r="AP41" s="2328" t="s">
        <v>549</v>
      </c>
      <c r="AQ41" s="2291"/>
      <c r="AR41" s="2291"/>
      <c r="AS41" s="2329"/>
      <c r="AT41" s="2274" t="s">
        <v>463</v>
      </c>
      <c r="AU41" s="2275"/>
      <c r="AV41" s="2275"/>
      <c r="AW41" s="2275"/>
      <c r="AX41" s="2275"/>
      <c r="AY41" s="2275"/>
      <c r="AZ41" s="2276"/>
      <c r="BA41" s="2277" t="s">
        <v>464</v>
      </c>
      <c r="BB41" s="2280" t="s">
        <v>466</v>
      </c>
      <c r="BC41" s="2127"/>
      <c r="BI41" s="1155">
        <v>14</v>
      </c>
    </row>
    <row customHeight="1" ht="35.699999999999996">
      <c r="Q42" s="291"/>
      <c r="R42" s="376"/>
      <c r="S42" s="2273"/>
      <c r="T42" s="2209"/>
      <c r="U42" s="1031"/>
      <c r="V42" s="2192" t="s">
        <v>550</v>
      </c>
      <c r="W42" s="2193"/>
      <c r="X42" s="2192" t="s">
        <v>551</v>
      </c>
      <c r="Y42" s="2193"/>
      <c r="Z42" s="2294" t="s">
        <v>552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565</v>
      </c>
      <c r="AU42" s="2193"/>
      <c r="AV42" s="2192" t="s">
        <v>566</v>
      </c>
      <c r="AW42" s="2193"/>
      <c r="AX42" s="2294" t="s">
        <v>552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471</v>
      </c>
      <c r="F44" s="1364" t="s">
        <v>472</v>
      </c>
      <c r="G44" s="1364" t="s">
        <v>473</v>
      </c>
      <c r="H44" s="1364" t="s">
        <v>474</v>
      </c>
      <c r="I44" s="1364" t="s">
        <v>475</v>
      </c>
      <c r="J44" s="1364" t="s">
        <v>476</v>
      </c>
      <c r="K44" s="1364" t="s">
        <v>477</v>
      </c>
      <c r="L44" s="1364" t="s">
        <v>452</v>
      </c>
      <c r="Q44" s="291"/>
      <c r="R44" s="376"/>
      <c r="S44" s="2273"/>
      <c r="T44" s="2209"/>
      <c r="U44" s="302"/>
      <c r="V44" s="1479" t="s">
        <v>516</v>
      </c>
      <c r="W44" s="1479" t="s">
        <v>517</v>
      </c>
      <c r="X44" s="1479" t="s">
        <v>516</v>
      </c>
      <c r="Y44" s="1479" t="s">
        <v>517</v>
      </c>
      <c r="Z44" s="1489" t="s">
        <v>480</v>
      </c>
      <c r="AA44" s="2270" t="s">
        <v>481</v>
      </c>
      <c r="AB44" s="2271"/>
      <c r="AC44" s="2279"/>
      <c r="AD44" s="2333"/>
      <c r="AE44" s="2334"/>
      <c r="AF44" s="2334"/>
      <c r="AG44" s="2335"/>
      <c r="AH44" s="2333"/>
      <c r="AI44" s="2334"/>
      <c r="AJ44" s="2334"/>
      <c r="AK44" s="2335"/>
      <c r="AL44" s="2333"/>
      <c r="AM44" s="2334"/>
      <c r="AN44" s="2334"/>
      <c r="AO44" s="2335"/>
      <c r="AP44" s="2333"/>
      <c r="AQ44" s="2334"/>
      <c r="AR44" s="2334"/>
      <c r="AS44" s="2335"/>
      <c r="AT44" s="1479" t="s">
        <v>516</v>
      </c>
      <c r="AU44" s="1479" t="s">
        <v>517</v>
      </c>
      <c r="AV44" s="1479" t="s">
        <v>516</v>
      </c>
      <c r="AW44" s="1479" t="s">
        <v>517</v>
      </c>
      <c r="AX44" s="1489" t="s">
        <v>480</v>
      </c>
      <c r="AY44" s="2270" t="s">
        <v>481</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313</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313</v>
      </c>
      <c r="B47" s="1363" t="s">
        <v>314</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434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435</v>
      </c>
      <c r="BE47" s="500"/>
      <c r="BF47" s="500" t="str">
        <f>IF(T47="","",T47)</f>
        <v>Территория действия тарифа</v>
      </c>
      <c r="BG47" s="500"/>
      <c r="BH47" s="500"/>
      <c r="BI47" s="1155">
        <v>21</v>
      </c>
    </row>
    <row customHeight="1" ht="35.699999999999996">
      <c r="A48" s="1363" t="s">
        <v>313</v>
      </c>
      <c r="B48" s="1363" t="s">
        <v>314</v>
      </c>
      <c r="C48" s="1363" t="s">
        <v>315</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554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555</v>
      </c>
      <c r="BE48" s="500"/>
      <c r="BF48" s="500" t="str">
        <f>IF(T48="","",T48)</f>
        <v>Наименование централизованной системы водоотведения</v>
      </c>
      <c r="BG48" s="500"/>
      <c r="BH48" s="500"/>
      <c r="BI48" s="1155">
        <v>34</v>
      </c>
    </row>
    <row s="1642" customFormat="1" customHeight="1" ht="0">
      <c r="A49" s="1343" t="s">
        <v>313</v>
      </c>
      <c r="B49" s="1343" t="s">
        <v>314</v>
      </c>
      <c r="C49" s="1343" t="s">
        <v>315</v>
      </c>
      <c r="D49" s="1343" t="s">
        <v>567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439</v>
      </c>
      <c r="BE49" s="500"/>
      <c r="BF49" s="500" t="str">
        <f>IF(T49="","",T49)</f>
        <v/>
      </c>
      <c r="BG49" s="500"/>
      <c r="BH49" s="500"/>
      <c r="BI49" s="511">
        <v>0</v>
      </c>
    </row>
    <row s="1642" customFormat="1" customHeight="1" ht="0">
      <c r="A50" s="1343" t="s">
        <v>313</v>
      </c>
      <c r="B50" s="1343" t="s">
        <v>314</v>
      </c>
      <c r="C50" s="1343" t="s">
        <v>315</v>
      </c>
      <c r="D50" s="1343" t="s">
        <v>567</v>
      </c>
      <c r="E50" s="2259"/>
      <c r="F50" s="2259"/>
      <c r="G50" s="2259"/>
      <c r="H50" s="2259"/>
      <c r="I50" s="2256" t="str">
        <f>S49&amp;".1"</f>
        <v>.1</v>
      </c>
      <c r="J50" s="1343"/>
      <c r="K50" s="1343"/>
      <c r="L50" s="1346" t="s">
        <v>440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313</v>
      </c>
      <c r="B51" s="1343" t="s">
        <v>314</v>
      </c>
      <c r="C51" s="1343" t="s">
        <v>315</v>
      </c>
      <c r="D51" s="1343" t="s">
        <v>567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313</v>
      </c>
      <c r="B52" s="1363" t="s">
        <v>314</v>
      </c>
      <c r="C52" s="1363" t="s">
        <v>315</v>
      </c>
      <c r="D52" s="1363" t="s">
        <v>567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539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540</v>
      </c>
      <c r="AT53" s="1393"/>
      <c r="AU53" s="1496"/>
      <c r="AV53" s="1393"/>
      <c r="AW53" s="1496"/>
      <c r="AX53" s="1393"/>
      <c r="AY53" s="1393"/>
      <c r="AZ53" s="1393"/>
      <c r="BA53" s="1393"/>
      <c r="BB53" s="1397"/>
      <c r="BC53" s="2254"/>
      <c r="BE53" s="500"/>
      <c r="BF53" s="500"/>
      <c r="BG53" s="500"/>
      <c r="BH53" s="500"/>
      <c r="BI53" s="1155">
        <v>11</v>
      </c>
    </row>
    <row customHeight="1" ht="11.549999999999999">
      <c r="A54" s="1363" t="s">
        <v>313</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560</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313</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561</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313</v>
      </c>
      <c r="B56" s="1363" t="s">
        <v>314</v>
      </c>
      <c r="C56" s="1363" t="s">
        <v>315</v>
      </c>
      <c r="D56" s="1363" t="s">
        <v>567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313</v>
      </c>
      <c r="B57" s="1363" t="s">
        <v>314</v>
      </c>
      <c r="C57" s="1363" t="s">
        <v>315</v>
      </c>
      <c r="D57" s="1363" t="s">
        <v>567</v>
      </c>
      <c r="E57" s="2259"/>
      <c r="F57" s="2259"/>
      <c r="G57" s="2259"/>
      <c r="H57" s="2259"/>
      <c r="I57" s="2286"/>
      <c r="J57" s="2256"/>
      <c r="K57" s="1363"/>
      <c r="L57" s="1364"/>
      <c r="P57" s="2257"/>
      <c r="Q57" s="2257"/>
      <c r="R57" s="356"/>
      <c r="S57" s="1278"/>
      <c r="T57" s="287" t="s">
        <v>506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313</v>
      </c>
      <c r="B58" s="1343" t="s">
        <v>314</v>
      </c>
      <c r="C58" s="1343" t="s">
        <v>315</v>
      </c>
      <c r="D58" s="1343" t="s">
        <v>567</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313</v>
      </c>
      <c r="B59" s="1343" t="s">
        <v>314</v>
      </c>
      <c r="C59" s="1343" t="s">
        <v>315</v>
      </c>
      <c r="D59" s="1343" t="s">
        <v>567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313</v>
      </c>
      <c r="B60" s="1343" t="s">
        <v>314</v>
      </c>
      <c r="C60" s="1343" t="s">
        <v>315</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313</v>
      </c>
      <c r="B61" s="1343" t="s">
        <v>314</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313</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EAF0ED-DE39-DB41-F2F5-0.60740E66}"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85</v>
      </c>
      <c r="H1" s="494" t="s">
        <v>86</v>
      </c>
      <c r="I1" s="227" t="s">
        <v>87</v>
      </c>
      <c r="J1" s="247" t="s">
        <v>85</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88</v>
      </c>
      <c r="F8" s="2102"/>
      <c r="G8" s="2103"/>
      <c r="H8" s="2104" t="s">
        <v>89</v>
      </c>
      <c r="I8" s="2104"/>
      <c r="J8" s="155"/>
      <c r="K8" s="155"/>
      <c r="L8" s="155"/>
      <c r="M8" s="155"/>
      <c r="N8" s="226"/>
      <c r="O8" s="155"/>
      <c r="P8" s="225"/>
      <c r="Q8" s="225"/>
      <c r="R8" s="225"/>
      <c r="S8" s="225"/>
      <c r="AC8" s="116">
        <v>14</v>
      </c>
    </row>
    <row s="1819" customFormat="1" customHeight="1" ht="21">
      <c r="A9" s="758"/>
      <c r="B9" s="417"/>
      <c r="C9" s="758"/>
      <c r="D9" s="164"/>
      <c r="E9" s="777" t="s">
        <v>90</v>
      </c>
      <c r="F9" s="777"/>
      <c r="G9" s="172" t="s">
        <v>91</v>
      </c>
      <c r="H9" s="172" t="s">
        <v>91</v>
      </c>
      <c r="I9" s="172" t="s">
        <v>87</v>
      </c>
      <c r="J9" s="155"/>
      <c r="K9" s="155"/>
      <c r="L9" s="155"/>
      <c r="M9" s="155"/>
      <c r="N9" s="226"/>
      <c r="O9" s="155"/>
      <c r="P9" s="225"/>
      <c r="Q9" s="225"/>
      <c r="R9" s="225"/>
      <c r="S9" s="225"/>
      <c r="AC9" s="116">
        <v>20</v>
      </c>
    </row>
    <row customHeight="1" ht="11.549999999999999">
      <c r="D10" s="176"/>
      <c r="E10" s="778" t="s">
        <v>92</v>
      </c>
      <c r="F10" s="778"/>
      <c r="G10" s="223" t="s">
        <v>93</v>
      </c>
      <c r="H10" s="223" t="s">
        <v>94</v>
      </c>
      <c r="I10" s="223" t="s">
        <v>95</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96</v>
      </c>
      <c r="K11" s="155"/>
      <c r="L11" s="155"/>
      <c r="M11" s="155" t="s">
        <v>97</v>
      </c>
      <c r="N11" s="226" t="s">
        <v>98</v>
      </c>
      <c r="O11" s="155" t="s">
        <v>99</v>
      </c>
      <c r="P11" s="225"/>
      <c r="Q11" s="225"/>
      <c r="R11" s="225"/>
      <c r="S11" s="225"/>
      <c r="AC11" s="116">
        <v>1</v>
      </c>
    </row>
    <row s="1819" customFormat="1" customHeight="1" ht="15">
      <c r="A12" s="2099">
        <v>1</v>
      </c>
      <c r="B12" s="417"/>
      <c r="C12" s="758"/>
      <c r="D12" s="782"/>
      <c r="E12" s="219">
        <f>A12</f>
        <v>1</v>
      </c>
      <c r="F12" s="802" t="s">
        <v>100</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101</v>
      </c>
      <c r="G13" s="793" t="s">
        <v>102</v>
      </c>
      <c r="H13" s="793" t="s">
        <v>103</v>
      </c>
      <c r="I13" s="791" t="s">
        <v>104</v>
      </c>
      <c r="J13" s="500">
        <f>MERGEVALUE(G13)</f>
      </c>
      <c r="K13" s="511"/>
      <c r="L13" s="511"/>
      <c r="M13" s="500" t="str">
        <f t="array" ref="M13:M13">IF(ISERROR(MATCH(MID(N13,1,250),MID(note_ter,1,250),0)),"n","y")</f>
        <v>n</v>
      </c>
      <c r="N13" s="511"/>
      <c r="O13" s="500" t="str">
        <f>H13&amp;"("&amp;I13&amp;")"</f>
        <v>Рабочий поселок Искателей(11811111)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105</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106</v>
      </c>
      <c r="H15" s="178"/>
      <c r="I15" s="179"/>
      <c r="J15" s="249"/>
      <c r="K15" s="155"/>
      <c r="L15" s="155"/>
      <c r="M15" s="155"/>
      <c r="N15" s="226" t="s">
        <v>107</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84</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4D03CD-F48F-CEB9-8CCD-0.4F1003C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435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568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569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522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443</v>
      </c>
      <c r="P6" s="2257"/>
      <c r="Q6" s="2257">
        <v>1</v>
      </c>
      <c r="R6" s="357"/>
      <c r="S6" s="1493">
        <f>$J6</f>
      </c>
      <c r="T6" s="286" t="s">
        <v>444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523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63</v>
      </c>
      <c r="AE7" s="2265"/>
      <c r="AF7" s="2107" t="s">
        <v>63</v>
      </c>
      <c r="AG7" s="751"/>
      <c r="AH7" s="751"/>
      <c r="AI7" s="751"/>
      <c r="AJ7" s="751"/>
      <c r="AK7" s="751"/>
      <c r="AL7" s="751"/>
      <c r="AM7" s="751"/>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525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449</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63</v>
      </c>
      <c r="AP15" s="2267"/>
      <c r="AQ15" s="2268" t="s">
        <v>63</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451</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452</v>
      </c>
      <c r="P20" s="1362"/>
      <c r="Q20" s="1442"/>
      <c r="R20" s="1442"/>
      <c r="S20" s="729"/>
      <c r="T20" s="1160" t="s">
        <v>453</v>
      </c>
      <c r="W20" s="1366"/>
      <c r="X20" s="1366"/>
      <c r="Y20" s="1366"/>
      <c r="Z20" s="1366"/>
      <c r="AA20" s="1366"/>
      <c r="AB20" s="1366"/>
      <c r="AD20" s="186" t="s">
        <v>454</v>
      </c>
      <c r="AF20" s="186" t="s">
        <v>455</v>
      </c>
      <c r="AG20" s="1160" t="s">
        <v>453</v>
      </c>
      <c r="AH20" s="1366"/>
      <c r="AI20" s="1366"/>
      <c r="AJ20" s="1366"/>
      <c r="AK20" s="1366"/>
      <c r="AL20" s="1366"/>
      <c r="AO20" s="186" t="s">
        <v>456</v>
      </c>
      <c r="AQ20" s="186" t="s">
        <v>455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2264"/>
      <c r="AC28" s="2264"/>
      <c r="AD28" s="2264"/>
      <c r="AE28" s="2264"/>
      <c r="AF28" s="326"/>
      <c r="AG28" s="2264" t="str">
        <f>IF(TITLE_DATE_PR_CHANGE="",IF(TITLE_DATE_PR="","",TITLE_DATE_PR),TITLE_DATE_PR_CHANGE)</f>
        <v>46009.59274305555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2251"/>
      <c r="AC29" s="2251"/>
      <c r="AD29" s="2251"/>
      <c r="AE29" s="2251"/>
      <c r="AF29" s="326"/>
      <c r="AG29" s="2251" t="str">
        <f>IF(TITLE_NUMBER_PR_CHANGE="",IF(TITLE_NUMBER_PR="","",TITLE_NUMBER_PR),TITLE_NUMBER_PR_CHANGE)</f>
        <v>64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2264"/>
      <c r="AC32" s="2264"/>
      <c r="AD32" s="2264"/>
      <c r="AE32" s="2264"/>
      <c r="AF32" s="326"/>
      <c r="AG32" s="2264" t="str">
        <f>IF(TITLE_DATE_PR_CHANGE="",IF(TITLE_DATE_PR="","",TITLE_DATE_PR),TITLE_DATE_PR_CHANGE)</f>
        <v>46009.59274305555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2251"/>
      <c r="AC33" s="2251"/>
      <c r="AD33" s="2251"/>
      <c r="AE33" s="2251"/>
      <c r="AF33" s="326"/>
      <c r="AG33" s="2251" t="str">
        <f>IF(TITLE_NUMBER_PR_CHANGE="",IF(TITLE_NUMBER_PR="","",TITLE_NUMBER_PR),TITLE_NUMBER_PR_CHANGE)</f>
        <v>64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461</v>
      </c>
      <c r="AG34" s="326"/>
      <c r="AH34" s="1635"/>
      <c r="AI34" s="1635"/>
      <c r="AJ34" s="1635"/>
      <c r="AK34" s="1635"/>
      <c r="AL34" s="1635"/>
      <c r="AM34" s="326"/>
      <c r="AN34" s="326"/>
      <c r="AO34" s="326"/>
      <c r="AP34" s="326"/>
      <c r="AQ34" s="278" t="s">
        <v>461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338</v>
      </c>
      <c r="AY36" s="1155">
        <v>14</v>
      </c>
    </row>
    <row customHeight="1" ht="14.699999999999998">
      <c r="Q37" s="376"/>
      <c r="R37" s="376"/>
      <c r="S37" s="2273" t="s">
        <v>90</v>
      </c>
      <c r="T37" s="2209" t="s">
        <v>462</v>
      </c>
      <c r="U37" s="301"/>
      <c r="V37" s="2274" t="s">
        <v>463</v>
      </c>
      <c r="W37" s="2291"/>
      <c r="X37" s="2291"/>
      <c r="Y37" s="2291"/>
      <c r="Z37" s="2291"/>
      <c r="AA37" s="2291"/>
      <c r="AB37" s="2291"/>
      <c r="AC37" s="2275"/>
      <c r="AD37" s="2275"/>
      <c r="AE37" s="2276"/>
      <c r="AF37" s="2277" t="s">
        <v>464</v>
      </c>
      <c r="AG37" s="2274" t="s">
        <v>463</v>
      </c>
      <c r="AH37" s="2275"/>
      <c r="AI37" s="2275"/>
      <c r="AJ37" s="2275"/>
      <c r="AK37" s="2275"/>
      <c r="AL37" s="2275"/>
      <c r="AM37" s="2275"/>
      <c r="AN37" s="2275"/>
      <c r="AO37" s="2275"/>
      <c r="AP37" s="2276"/>
      <c r="AQ37" s="2277" t="s">
        <v>465</v>
      </c>
      <c r="AR37" s="2280" t="s">
        <v>466</v>
      </c>
      <c r="AS37" s="2127"/>
      <c r="AY37" s="1155">
        <v>14</v>
      </c>
    </row>
    <row customHeight="1" ht="19.95">
      <c r="Q38" s="376"/>
      <c r="R38" s="376"/>
      <c r="S38" s="2273"/>
      <c r="T38" s="2209"/>
      <c r="U38" s="1031"/>
      <c r="V38" s="2366" t="s">
        <v>570</v>
      </c>
      <c r="W38" s="2365" t="s">
        <v>571</v>
      </c>
      <c r="X38" s="2365"/>
      <c r="Y38" s="2365"/>
      <c r="Z38" s="2365" t="s">
        <v>572</v>
      </c>
      <c r="AA38" s="2365"/>
      <c r="AB38" s="2365"/>
      <c r="AC38" s="2294" t="s">
        <v>470</v>
      </c>
      <c r="AD38" s="2313"/>
      <c r="AE38" s="2314"/>
      <c r="AF38" s="2278"/>
      <c r="AG38" s="2366" t="s">
        <v>570</v>
      </c>
      <c r="AH38" s="2365" t="s">
        <v>571</v>
      </c>
      <c r="AI38" s="2365"/>
      <c r="AJ38" s="2365"/>
      <c r="AK38" s="2365" t="s">
        <v>572</v>
      </c>
      <c r="AL38" s="2365"/>
      <c r="AM38" s="2365"/>
      <c r="AN38" s="2294" t="s">
        <v>470</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573</v>
      </c>
      <c r="X39" s="2365" t="s">
        <v>574</v>
      </c>
      <c r="Y39" s="2365"/>
      <c r="Z39" s="2365" t="s">
        <v>575</v>
      </c>
      <c r="AA39" s="2365" t="s">
        <v>574</v>
      </c>
      <c r="AB39" s="2365"/>
      <c r="AC39" s="2295"/>
      <c r="AD39" s="2315"/>
      <c r="AE39" s="2316"/>
      <c r="AF39" s="2278"/>
      <c r="AG39" s="2366"/>
      <c r="AH39" s="2365" t="s">
        <v>573</v>
      </c>
      <c r="AI39" s="2365" t="s">
        <v>574</v>
      </c>
      <c r="AJ39" s="2365"/>
      <c r="AK39" s="2365" t="s">
        <v>575</v>
      </c>
      <c r="AL39" s="2365" t="s">
        <v>574</v>
      </c>
      <c r="AM39" s="2365"/>
      <c r="AN39" s="2295"/>
      <c r="AO39" s="2315"/>
      <c r="AP39" s="2316"/>
      <c r="AQ39" s="2278"/>
      <c r="AR39" s="2281"/>
      <c r="AS39" s="2127"/>
      <c r="AT39" s="1636"/>
      <c r="AU39" s="1636"/>
      <c r="AV39" s="1636"/>
      <c r="AW39" s="1636"/>
      <c r="AX39" s="1636"/>
      <c r="AY39" s="1631">
        <v>19</v>
      </c>
    </row>
    <row customHeight="1" ht="61.949999999999996">
      <c r="A40" s="1370"/>
      <c r="B40" s="1370" t="s">
        <v>138</v>
      </c>
      <c r="C40" s="1370" t="s">
        <v>139</v>
      </c>
      <c r="D40" s="1370" t="s">
        <v>140</v>
      </c>
      <c r="E40" s="1364" t="s">
        <v>471</v>
      </c>
      <c r="F40" s="1364" t="s">
        <v>472</v>
      </c>
      <c r="G40" s="1364" t="s">
        <v>473</v>
      </c>
      <c r="H40" s="1364"/>
      <c r="I40" s="1364" t="s">
        <v>528</v>
      </c>
      <c r="J40" s="1364" t="s">
        <v>476</v>
      </c>
      <c r="K40" s="1364" t="s">
        <v>529</v>
      </c>
      <c r="L40" s="1364" t="s">
        <v>452</v>
      </c>
      <c r="Q40" s="376"/>
      <c r="R40" s="376"/>
      <c r="S40" s="2273"/>
      <c r="T40" s="2209"/>
      <c r="U40" s="302"/>
      <c r="V40" s="2366"/>
      <c r="W40" s="2365"/>
      <c r="X40" s="1983" t="s">
        <v>576</v>
      </c>
      <c r="Y40" s="1983" t="s">
        <v>577</v>
      </c>
      <c r="Z40" s="2365"/>
      <c r="AA40" s="1983" t="s">
        <v>578</v>
      </c>
      <c r="AB40" s="1983" t="s">
        <v>579</v>
      </c>
      <c r="AC40" s="1489" t="s">
        <v>480</v>
      </c>
      <c r="AD40" s="2270" t="s">
        <v>481</v>
      </c>
      <c r="AE40" s="2271"/>
      <c r="AF40" s="2279"/>
      <c r="AG40" s="2366"/>
      <c r="AH40" s="2365"/>
      <c r="AI40" s="1983" t="s">
        <v>576</v>
      </c>
      <c r="AJ40" s="1983" t="s">
        <v>577</v>
      </c>
      <c r="AK40" s="2365"/>
      <c r="AL40" s="1983" t="s">
        <v>578</v>
      </c>
      <c r="AM40" s="1983" t="s">
        <v>579</v>
      </c>
      <c r="AN40" s="1489" t="s">
        <v>480</v>
      </c>
      <c r="AO40" s="2270" t="s">
        <v>481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288</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288</v>
      </c>
      <c r="B43" s="1363" t="s">
        <v>289</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434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435</v>
      </c>
      <c r="AU43" s="500"/>
      <c r="AV43" s="500" t="str">
        <f>IF(T43="","",T43)</f>
        <v>Территория действия тарифа</v>
      </c>
      <c r="AW43" s="500"/>
      <c r="AX43" s="500"/>
      <c r="AY43" s="1155">
        <v>23</v>
      </c>
    </row>
    <row customHeight="1" ht="24">
      <c r="A44" s="1363" t="s">
        <v>288</v>
      </c>
      <c r="B44" s="1363" t="s">
        <v>289</v>
      </c>
      <c r="C44" s="1363" t="s">
        <v>290</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568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569</v>
      </c>
      <c r="AU44" s="500"/>
      <c r="AV44" s="500" t="str">
        <f>IF(T44="","",T44)</f>
        <v>Наименование централизованной системы горячего водоснабжения</v>
      </c>
      <c r="AW44" s="500"/>
      <c r="AX44" s="500"/>
      <c r="AY44" s="1155">
        <v>23</v>
      </c>
    </row>
    <row customHeight="1" ht="24">
      <c r="A45" s="1363" t="s">
        <v>288</v>
      </c>
      <c r="B45" s="1363" t="s">
        <v>289</v>
      </c>
      <c r="C45" s="1363" t="s">
        <v>290</v>
      </c>
      <c r="D45" s="1363" t="s">
        <v>580</v>
      </c>
      <c r="E45" s="2259"/>
      <c r="F45" s="2259"/>
      <c r="G45" s="2259"/>
      <c r="H45" s="2259"/>
      <c r="I45" s="2256" t="str">
        <f>S44&amp;".1"</f>
        <v>...1</v>
      </c>
      <c r="J45" s="1363"/>
      <c r="K45" s="1363"/>
      <c r="L45" s="1364"/>
      <c r="P45" s="2257">
        <v>1</v>
      </c>
      <c r="Q45" s="1481"/>
      <c r="R45" s="356"/>
      <c r="S45" s="1493" t="str">
        <f>$I45</f>
        <v>...1</v>
      </c>
      <c r="T45" s="285" t="s">
        <v>521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522</v>
      </c>
      <c r="AU45" s="500"/>
      <c r="AV45" s="500" t="str">
        <f>IF(T45="","",T45)</f>
        <v>Наименование признака дифференциации</v>
      </c>
      <c r="AW45" s="500"/>
      <c r="AX45" s="500"/>
      <c r="AY45" s="1155">
        <v>23</v>
      </c>
    </row>
    <row customHeight="1" ht="24">
      <c r="A46" s="1363" t="s">
        <v>288</v>
      </c>
      <c r="B46" s="1363" t="s">
        <v>289</v>
      </c>
      <c r="C46" s="1363" t="s">
        <v>290</v>
      </c>
      <c r="D46" s="1363" t="s">
        <v>580</v>
      </c>
      <c r="E46" s="2259"/>
      <c r="F46" s="2259"/>
      <c r="G46" s="2259"/>
      <c r="H46" s="2259"/>
      <c r="I46" s="2286"/>
      <c r="J46" s="2256" t="str">
        <f>I45&amp;".1"</f>
        <v>...1.1</v>
      </c>
      <c r="K46" s="1363"/>
      <c r="L46" s="1364" t="s">
        <v>443</v>
      </c>
      <c r="P46" s="2257"/>
      <c r="Q46" s="2257">
        <v>1</v>
      </c>
      <c r="R46" s="357"/>
      <c r="S46" s="1493" t="str">
        <f>$J46</f>
        <v>...1.1</v>
      </c>
      <c r="T46" s="286" t="s">
        <v>444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523</v>
      </c>
      <c r="AU46" s="500"/>
      <c r="AV46" s="500" t="str">
        <f>IF(T46="","",T46)</f>
        <v>Группа потребителей</v>
      </c>
      <c r="AW46" s="500"/>
      <c r="AX46" s="500"/>
      <c r="AY46" s="1155">
        <v>23</v>
      </c>
    </row>
    <row customHeight="1" ht="24">
      <c r="A47" s="1363" t="s">
        <v>288</v>
      </c>
      <c r="B47" s="1363" t="s">
        <v>289</v>
      </c>
      <c r="C47" s="1363" t="s">
        <v>290</v>
      </c>
      <c r="D47" s="1363" t="s">
        <v>580</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63</v>
      </c>
      <c r="AE47" s="2267"/>
      <c r="AF47" s="2268" t="s">
        <v>63</v>
      </c>
      <c r="AG47" s="751"/>
      <c r="AH47" s="751"/>
      <c r="AI47" s="751"/>
      <c r="AJ47" s="751"/>
      <c r="AK47" s="751"/>
      <c r="AL47" s="751"/>
      <c r="AM47" s="751"/>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288</v>
      </c>
      <c r="B48" s="1363" t="s">
        <v>289</v>
      </c>
      <c r="C48" s="1363" t="s">
        <v>290</v>
      </c>
      <c r="D48" s="1363" t="s">
        <v>580</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288</v>
      </c>
      <c r="B49" s="1363" t="s">
        <v>289</v>
      </c>
      <c r="C49" s="1363" t="s">
        <v>290</v>
      </c>
      <c r="D49" s="1363" t="s">
        <v>580</v>
      </c>
      <c r="E49" s="2259"/>
      <c r="F49" s="2259"/>
      <c r="G49" s="2259"/>
      <c r="H49" s="2259"/>
      <c r="I49" s="2286"/>
      <c r="J49" s="2256"/>
      <c r="K49" s="1363"/>
      <c r="L49" s="1364"/>
      <c r="P49" s="2257"/>
      <c r="Q49" s="2257"/>
      <c r="R49" s="356"/>
      <c r="S49" s="1278"/>
      <c r="T49" s="287" t="s">
        <v>524</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525</v>
      </c>
      <c r="AU49" s="500"/>
      <c r="AV49" s="500" t="str">
        <f>IF(T49="","",T49)</f>
        <v>Добавить значение признака дифференциации</v>
      </c>
      <c r="AW49" s="500"/>
      <c r="AX49" s="500"/>
      <c r="AY49" s="1155">
        <v>20</v>
      </c>
    </row>
    <row customHeight="1" ht="22.049999999999997">
      <c r="A50" s="1363" t="s">
        <v>288</v>
      </c>
      <c r="B50" s="1363" t="s">
        <v>289</v>
      </c>
      <c r="C50" s="1363" t="s">
        <v>290</v>
      </c>
      <c r="D50" s="1363" t="s">
        <v>580</v>
      </c>
      <c r="E50" s="2259"/>
      <c r="F50" s="2259"/>
      <c r="G50" s="2259"/>
      <c r="H50" s="2259"/>
      <c r="I50" s="2256"/>
      <c r="J50" s="1363"/>
      <c r="K50" s="1363"/>
      <c r="L50" s="1364"/>
      <c r="P50" s="2257"/>
      <c r="Q50" s="1481"/>
      <c r="R50" s="356"/>
      <c r="S50" s="1278"/>
      <c r="T50" s="365" t="s">
        <v>449</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288</v>
      </c>
      <c r="B51" s="1363" t="s">
        <v>289</v>
      </c>
      <c r="C51" s="1363" t="s">
        <v>290</v>
      </c>
      <c r="D51" s="1363" t="s">
        <v>580</v>
      </c>
      <c r="E51" s="2259"/>
      <c r="F51" s="2259"/>
      <c r="G51" s="2259"/>
      <c r="H51" s="2258"/>
      <c r="I51" s="1363"/>
      <c r="J51" s="1363"/>
      <c r="K51" s="1363"/>
      <c r="L51" s="1364"/>
      <c r="M51" s="1365"/>
      <c r="N51" s="1365"/>
      <c r="O51" s="537"/>
      <c r="P51" s="360"/>
      <c r="Q51" s="375"/>
      <c r="R51" s="355"/>
      <c r="S51" s="1278"/>
      <c r="T51" s="372" t="s">
        <v>526</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288</v>
      </c>
      <c r="B52" s="1343" t="s">
        <v>289</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288</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A2E6E-CD31-54FB-EA51-0.9E388CC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126</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434</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435</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568</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569</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521</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522</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443</v>
      </c>
      <c r="P6" s="2257"/>
      <c r="Q6" s="2257">
        <v>1</v>
      </c>
      <c r="R6" s="357"/>
      <c r="S6" s="1493">
        <f>$J6</f>
      </c>
      <c r="T6" s="286" t="s">
        <v>444</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523</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63</v>
      </c>
      <c r="AE7" s="2265"/>
      <c r="AF7" s="2107" t="s">
        <v>63</v>
      </c>
      <c r="AG7" s="751"/>
      <c r="AH7" s="751"/>
      <c r="AI7" s="751"/>
      <c r="AJ7" s="751"/>
      <c r="AK7" s="751"/>
      <c r="AL7" s="751"/>
      <c r="AM7" s="1257"/>
      <c r="AN7" s="2265"/>
      <c r="AO7" s="2107" t="s">
        <v>63</v>
      </c>
      <c r="AP7" s="2287"/>
      <c r="AQ7" s="2107" t="s">
        <v>63</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524</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525</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449</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526</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172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173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63</v>
      </c>
      <c r="AP15" s="2267"/>
      <c r="AQ15" s="2268" t="s">
        <v>63</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451</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452</v>
      </c>
      <c r="P20" s="1362"/>
      <c r="Q20" s="1442"/>
      <c r="R20" s="1442"/>
      <c r="S20" s="729"/>
      <c r="T20" s="1160" t="s">
        <v>453</v>
      </c>
      <c r="W20" s="1366"/>
      <c r="X20" s="1366"/>
      <c r="Y20" s="1366"/>
      <c r="Z20" s="1366"/>
      <c r="AA20" s="1366"/>
      <c r="AD20" s="186" t="s">
        <v>454</v>
      </c>
      <c r="AF20" s="186" t="s">
        <v>455</v>
      </c>
      <c r="AG20" s="1160" t="s">
        <v>453</v>
      </c>
      <c r="AH20" s="1366"/>
      <c r="AI20" s="1366"/>
      <c r="AJ20" s="1366"/>
      <c r="AK20" s="1366"/>
      <c r="AL20" s="1366"/>
      <c r="AO20" s="186" t="s">
        <v>456</v>
      </c>
      <c r="AQ20" s="186" t="s">
        <v>455</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ИМУП «ПОСЖИЛКОМСЕРВИС»</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Управление по государственному регулированию цен (тарифов) Ненецкого автономного округа</v>
      </c>
      <c r="W27" s="2251"/>
      <c r="X27" s="2251"/>
      <c r="Y27" s="2251"/>
      <c r="Z27" s="2251"/>
      <c r="AA27" s="2251"/>
      <c r="AB27" s="2251"/>
      <c r="AC27" s="2251"/>
      <c r="AD27" s="2251"/>
      <c r="AE27" s="2251"/>
      <c r="AF27" s="326"/>
      <c r="AG27" s="2251" t="str">
        <f>IF(TITLE_NAME_OR_PR_CHANGE="",IF(TITLE_NAME_OR_PR="","",TITLE_NAME_OR_PR),TITLE_NAME_OR_PR_CHANGE)</f>
        <v>Управление по государственному регулированию цен (тарифов) Ненецкого автономного округа</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457</v>
      </c>
      <c r="T28" s="2250"/>
      <c r="U28" s="1372"/>
      <c r="V28" s="2264" t="str">
        <f>IF(TITLE_DATE_PR_CHANGE="",IF(TITLE_DATE_PR="","",TITLE_DATE_PR),TITLE_DATE_PR_CHANGE)</f>
        <v>46009.59274305555</v>
      </c>
      <c r="W28" s="2264"/>
      <c r="X28" s="2264"/>
      <c r="Y28" s="2264"/>
      <c r="Z28" s="2264"/>
      <c r="AA28" s="2264"/>
      <c r="AB28" s="2264"/>
      <c r="AC28" s="2264"/>
      <c r="AD28" s="2264"/>
      <c r="AE28" s="2264"/>
      <c r="AF28" s="326"/>
      <c r="AG28" s="2264" t="str">
        <f>IF(TITLE_DATE_PR_CHANGE="",IF(TITLE_DATE_PR="","",TITLE_DATE_PR),TITLE_DATE_PR_CHANGE)</f>
        <v>46009.59274305555</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458</v>
      </c>
      <c r="T29" s="2250"/>
      <c r="U29" s="1372"/>
      <c r="V29" s="2251" t="str">
        <f>IF(TITLE_NUMBER_PR_CHANGE="",IF(TITLE_NUMBER_PR="","",TITLE_NUMBER_PR),TITLE_NUMBER_PR_CHANGE)</f>
        <v>64</v>
      </c>
      <c r="W29" s="2251"/>
      <c r="X29" s="2251"/>
      <c r="Y29" s="2251"/>
      <c r="Z29" s="2251"/>
      <c r="AA29" s="2251"/>
      <c r="AB29" s="2251"/>
      <c r="AC29" s="2251"/>
      <c r="AD29" s="2251"/>
      <c r="AE29" s="2251"/>
      <c r="AF29" s="326"/>
      <c r="AG29" s="2251" t="str">
        <f>IF(TITLE_NUMBER_PR_CHANGE="",IF(TITLE_NUMBER_PR="","",TITLE_NUMBER_PR),TITLE_NUMBER_PR_CHANGE)</f>
        <v>64</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Официальный интернет портал правовой информации http://pravo.gov.ru </v>
      </c>
      <c r="W30" s="2251"/>
      <c r="X30" s="2251"/>
      <c r="Y30" s="2251"/>
      <c r="Z30" s="2251"/>
      <c r="AA30" s="2251"/>
      <c r="AB30" s="2251"/>
      <c r="AC30" s="2251"/>
      <c r="AD30" s="2251"/>
      <c r="AE30" s="2251"/>
      <c r="AF30" s="326"/>
      <c r="AG30" s="2251" t="str">
        <f>IF(TITLE_IST_PUB_CHANGE="",IF(TITLE_IST_PUB="","",TITLE_IST_PUB),TITLE_IST_PUB_CHANGE)</f>
        <v>Официальный интернет портал правовой информации http://pravo.gov.ru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459</v>
      </c>
      <c r="T32" s="2250"/>
      <c r="U32" s="1372"/>
      <c r="V32" s="2264" t="str">
        <f>IF(TITLE_DATE_PR_CHANGE="",IF(TITLE_DATE_PR="","",TITLE_DATE_PR),TITLE_DATE_PR_CHANGE)</f>
        <v>46009.59274305555</v>
      </c>
      <c r="W32" s="2264"/>
      <c r="X32" s="2264"/>
      <c r="Y32" s="2264"/>
      <c r="Z32" s="2264"/>
      <c r="AA32" s="2264"/>
      <c r="AB32" s="2264"/>
      <c r="AC32" s="2264"/>
      <c r="AD32" s="2264"/>
      <c r="AE32" s="2264"/>
      <c r="AF32" s="326"/>
      <c r="AG32" s="2264" t="str">
        <f>IF(TITLE_DATE_PR_CHANGE="",IF(TITLE_DATE_PR="","",TITLE_DATE_PR),TITLE_DATE_PR_CHANGE)</f>
        <v>46009.59274305555</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460</v>
      </c>
      <c r="T33" s="2250"/>
      <c r="U33" s="1372"/>
      <c r="V33" s="2251" t="str">
        <f>IF(TITLE_NUMBER_PR_CHANGE="",IF(TITLE_NUMBER_PR="","",TITLE_NUMBER_PR),TITLE_NUMBER_PR_CHANGE)</f>
        <v>64</v>
      </c>
      <c r="W33" s="2251"/>
      <c r="X33" s="2251"/>
      <c r="Y33" s="2251"/>
      <c r="Z33" s="2251"/>
      <c r="AA33" s="2251"/>
      <c r="AB33" s="2251"/>
      <c r="AC33" s="2251"/>
      <c r="AD33" s="2251"/>
      <c r="AE33" s="2251"/>
      <c r="AF33" s="326"/>
      <c r="AG33" s="2251" t="str">
        <f>IF(TITLE_NUMBER_PR_CHANGE="",IF(TITLE_NUMBER_PR="","",TITLE_NUMBER_PR),TITLE_NUMBER_PR_CHANGE)</f>
        <v>64</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461</v>
      </c>
      <c r="AG34" s="326"/>
      <c r="AH34" s="1635"/>
      <c r="AI34" s="1635"/>
      <c r="AJ34" s="1635"/>
      <c r="AK34" s="1635"/>
      <c r="AL34" s="1635"/>
      <c r="AM34" s="326"/>
      <c r="AN34" s="326"/>
      <c r="AO34" s="326"/>
      <c r="AP34" s="326"/>
      <c r="AQ34" s="278" t="s">
        <v>461</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337</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338</v>
      </c>
      <c r="AY36" s="1155">
        <v>14</v>
      </c>
    </row>
    <row customHeight="1" ht="14.699999999999998">
      <c r="Q37" s="376"/>
      <c r="R37" s="376"/>
      <c r="S37" s="2273" t="s">
        <v>90</v>
      </c>
      <c r="T37" s="2209" t="s">
        <v>462</v>
      </c>
      <c r="U37" s="301"/>
      <c r="V37" s="2274" t="s">
        <v>463</v>
      </c>
      <c r="W37" s="2275"/>
      <c r="X37" s="2275"/>
      <c r="Y37" s="2275"/>
      <c r="Z37" s="2275"/>
      <c r="AA37" s="2275"/>
      <c r="AB37" s="2275"/>
      <c r="AC37" s="2275"/>
      <c r="AD37" s="2275"/>
      <c r="AE37" s="2276"/>
      <c r="AF37" s="2277" t="s">
        <v>464</v>
      </c>
      <c r="AG37" s="2274" t="s">
        <v>463</v>
      </c>
      <c r="AH37" s="2275"/>
      <c r="AI37" s="2275"/>
      <c r="AJ37" s="2275"/>
      <c r="AK37" s="2275"/>
      <c r="AL37" s="2275"/>
      <c r="AM37" s="2275"/>
      <c r="AN37" s="2275"/>
      <c r="AO37" s="2275"/>
      <c r="AP37" s="2276"/>
      <c r="AQ37" s="2277" t="s">
        <v>465</v>
      </c>
      <c r="AR37" s="2280" t="s">
        <v>466</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570</v>
      </c>
      <c r="W38" s="2365" t="s">
        <v>571</v>
      </c>
      <c r="X38" s="2365"/>
      <c r="Y38" s="2365"/>
      <c r="Z38" s="2365" t="s">
        <v>572</v>
      </c>
      <c r="AA38" s="2365"/>
      <c r="AB38" s="2365"/>
      <c r="AC38" s="2294" t="s">
        <v>470</v>
      </c>
      <c r="AD38" s="2313"/>
      <c r="AE38" s="2314"/>
      <c r="AF38" s="2278"/>
      <c r="AG38" s="2366" t="s">
        <v>570</v>
      </c>
      <c r="AH38" s="2365" t="s">
        <v>571</v>
      </c>
      <c r="AI38" s="2365"/>
      <c r="AJ38" s="2365"/>
      <c r="AK38" s="2365" t="s">
        <v>572</v>
      </c>
      <c r="AL38" s="2365"/>
      <c r="AM38" s="2365"/>
      <c r="AN38" s="2294" t="s">
        <v>470</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573</v>
      </c>
      <c r="X39" s="2365" t="s">
        <v>574</v>
      </c>
      <c r="Y39" s="2365"/>
      <c r="Z39" s="2365" t="s">
        <v>575</v>
      </c>
      <c r="AA39" s="2365" t="s">
        <v>574</v>
      </c>
      <c r="AB39" s="2365"/>
      <c r="AC39" s="2295"/>
      <c r="AD39" s="2315"/>
      <c r="AE39" s="2316"/>
      <c r="AF39" s="2278"/>
      <c r="AG39" s="2366"/>
      <c r="AH39" s="2365" t="s">
        <v>573</v>
      </c>
      <c r="AI39" s="2365" t="s">
        <v>574</v>
      </c>
      <c r="AJ39" s="2365"/>
      <c r="AK39" s="2365" t="s">
        <v>575</v>
      </c>
      <c r="AL39" s="2365" t="s">
        <v>574</v>
      </c>
      <c r="AM39" s="2365"/>
      <c r="AN39" s="2295"/>
      <c r="AO39" s="2315"/>
      <c r="AP39" s="2316"/>
      <c r="AQ39" s="2278"/>
      <c r="AR39" s="2281"/>
      <c r="AS39" s="2127"/>
      <c r="AY39" s="1155">
        <v>19</v>
      </c>
    </row>
    <row customHeight="1" ht="61.949999999999996">
      <c r="A40" s="1370"/>
      <c r="B40" s="1370" t="s">
        <v>138</v>
      </c>
      <c r="C40" s="1370" t="s">
        <v>139</v>
      </c>
      <c r="D40" s="1370" t="s">
        <v>140</v>
      </c>
      <c r="E40" s="1364" t="s">
        <v>471</v>
      </c>
      <c r="F40" s="1364" t="s">
        <v>472</v>
      </c>
      <c r="G40" s="1364" t="s">
        <v>473</v>
      </c>
      <c r="H40" s="1364"/>
      <c r="I40" s="1364" t="s">
        <v>528</v>
      </c>
      <c r="J40" s="1364" t="s">
        <v>476</v>
      </c>
      <c r="K40" s="1364" t="s">
        <v>529</v>
      </c>
      <c r="L40" s="1364" t="s">
        <v>452</v>
      </c>
      <c r="Q40" s="376"/>
      <c r="R40" s="376"/>
      <c r="S40" s="2273"/>
      <c r="T40" s="2209"/>
      <c r="U40" s="302"/>
      <c r="V40" s="2366"/>
      <c r="W40" s="2365"/>
      <c r="X40" s="1983" t="s">
        <v>576</v>
      </c>
      <c r="Y40" s="1983" t="s">
        <v>577</v>
      </c>
      <c r="Z40" s="2365"/>
      <c r="AA40" s="1983" t="s">
        <v>578</v>
      </c>
      <c r="AB40" s="1983" t="s">
        <v>579</v>
      </c>
      <c r="AC40" s="1489" t="s">
        <v>480</v>
      </c>
      <c r="AD40" s="2270" t="s">
        <v>481</v>
      </c>
      <c r="AE40" s="2271"/>
      <c r="AF40" s="2279"/>
      <c r="AG40" s="2366"/>
      <c r="AH40" s="2365"/>
      <c r="AI40" s="1983" t="s">
        <v>576</v>
      </c>
      <c r="AJ40" s="1983" t="s">
        <v>577</v>
      </c>
      <c r="AK40" s="2365"/>
      <c r="AL40" s="1983" t="s">
        <v>578</v>
      </c>
      <c r="AM40" s="1983" t="s">
        <v>579</v>
      </c>
      <c r="AN40" s="1489" t="s">
        <v>480</v>
      </c>
      <c r="AO40" s="2270" t="s">
        <v>481</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112</v>
      </c>
      <c r="T41" s="1255" t="s">
        <v>113</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293</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126</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293</v>
      </c>
      <c r="B43" s="1363" t="s">
        <v>294</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434</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435</v>
      </c>
      <c r="AU43" s="500"/>
      <c r="AV43" s="500" t="str">
        <f>IF(T43="","",T43)</f>
        <v>Территория действия тарифа</v>
      </c>
      <c r="AW43" s="500"/>
      <c r="AX43" s="500"/>
      <c r="AY43" s="1155">
        <v>23</v>
      </c>
    </row>
    <row customHeight="1" ht="24">
      <c r="A44" s="1363" t="s">
        <v>293</v>
      </c>
      <c r="B44" s="1363" t="s">
        <v>294</v>
      </c>
      <c r="C44" s="1363" t="s">
        <v>295</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568</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569</v>
      </c>
      <c r="AU44" s="500"/>
      <c r="AV44" s="500" t="str">
        <f>IF(T44="","",T44)</f>
        <v>Наименование централизованной системы горячего водоснабжения</v>
      </c>
      <c r="AW44" s="500"/>
      <c r="AX44" s="500"/>
      <c r="AY44" s="1155">
        <v>23</v>
      </c>
    </row>
    <row customHeight="1" ht="24">
      <c r="A45" s="1363" t="s">
        <v>293</v>
      </c>
      <c r="B45" s="1363" t="s">
        <v>294</v>
      </c>
      <c r="C45" s="1363" t="s">
        <v>295</v>
      </c>
      <c r="D45" s="1363" t="s">
        <v>581</v>
      </c>
      <c r="E45" s="2259"/>
      <c r="F45" s="2259"/>
      <c r="G45" s="2259"/>
      <c r="H45" s="2259"/>
      <c r="I45" s="2256" t="str">
        <f>S44&amp;".1"</f>
        <v>...1</v>
      </c>
      <c r="J45" s="1363"/>
      <c r="K45" s="1363"/>
      <c r="L45" s="1364"/>
      <c r="P45" s="2257">
        <v>1</v>
      </c>
      <c r="Q45" s="1481"/>
      <c r="R45" s="356"/>
      <c r="S45" s="1493" t="str">
        <f>$I45</f>
        <v>...1</v>
      </c>
      <c r="T45" s="285" t="s">
        <v>521</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522</v>
      </c>
      <c r="AU45" s="500"/>
      <c r="AV45" s="500" t="str">
        <f>IF(T45="","",T45)</f>
        <v>Наименование признака дифференциации</v>
      </c>
      <c r="AW45" s="500"/>
      <c r="AX45" s="500"/>
      <c r="AY45" s="1155">
        <v>23</v>
      </c>
    </row>
    <row customHeight="1" ht="24">
      <c r="A46" s="1363" t="s">
        <v>293</v>
      </c>
      <c r="B46" s="1363" t="s">
        <v>294</v>
      </c>
      <c r="C46" s="1363" t="s">
        <v>295</v>
      </c>
      <c r="D46" s="1363" t="s">
        <v>581</v>
      </c>
      <c r="E46" s="2259"/>
      <c r="F46" s="2259"/>
      <c r="G46" s="2259"/>
      <c r="H46" s="2259"/>
      <c r="I46" s="2286"/>
      <c r="J46" s="2256" t="str">
        <f>I45&amp;".1"</f>
        <v>...1.1</v>
      </c>
      <c r="K46" s="1363"/>
      <c r="L46" s="1364" t="s">
        <v>443</v>
      </c>
      <c r="P46" s="2257"/>
      <c r="Q46" s="2257">
        <v>1</v>
      </c>
      <c r="R46" s="357"/>
      <c r="S46" s="1493" t="str">
        <f>$J46</f>
        <v>...1.1</v>
      </c>
      <c r="T46" s="286" t="s">
        <v>444</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523</v>
      </c>
      <c r="AU46" s="500"/>
      <c r="AV46" s="500" t="str">
        <f>IF(T46="","",T46)</f>
        <v>Группа потребителей</v>
      </c>
      <c r="AW46" s="500"/>
      <c r="AX46" s="500"/>
      <c r="AY46" s="1155">
        <v>23</v>
      </c>
    </row>
    <row customHeight="1" ht="24">
      <c r="A47" s="1363" t="s">
        <v>293</v>
      </c>
      <c r="B47" s="1363" t="s">
        <v>294</v>
      </c>
      <c r="C47" s="1363" t="s">
        <v>295</v>
      </c>
      <c r="D47" s="1363" t="s">
        <v>581</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63</v>
      </c>
      <c r="AE47" s="2267"/>
      <c r="AF47" s="2268" t="s">
        <v>63</v>
      </c>
      <c r="AG47" s="751"/>
      <c r="AH47" s="751"/>
      <c r="AI47" s="751"/>
      <c r="AJ47" s="751"/>
      <c r="AK47" s="751"/>
      <c r="AL47" s="751"/>
      <c r="AM47" s="1257"/>
      <c r="AN47" s="2265"/>
      <c r="AO47" s="2107" t="s">
        <v>63</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293</v>
      </c>
      <c r="B48" s="1363" t="s">
        <v>294</v>
      </c>
      <c r="C48" s="1363" t="s">
        <v>295</v>
      </c>
      <c r="D48" s="1363" t="s">
        <v>581</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293</v>
      </c>
      <c r="B49" s="1363" t="s">
        <v>294</v>
      </c>
      <c r="C49" s="1363" t="s">
        <v>295</v>
      </c>
      <c r="D49" s="1363" t="s">
        <v>581</v>
      </c>
      <c r="E49" s="2259"/>
      <c r="F49" s="2259"/>
      <c r="G49" s="2259"/>
      <c r="H49" s="2259"/>
      <c r="I49" s="2286"/>
      <c r="J49" s="2256"/>
      <c r="K49" s="1363"/>
      <c r="L49" s="1364"/>
      <c r="P49" s="2257"/>
      <c r="Q49" s="2257"/>
      <c r="R49" s="356"/>
      <c r="S49" s="1278"/>
      <c r="T49" s="287" t="s">
        <v>524</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525</v>
      </c>
      <c r="AU49" s="500"/>
      <c r="AV49" s="500" t="str">
        <f>IF(T49="","",T49)</f>
        <v>Добавить значение признака дифференциации</v>
      </c>
      <c r="AW49" s="500"/>
      <c r="AX49" s="500"/>
      <c r="AY49" s="1155">
        <v>20</v>
      </c>
    </row>
    <row customHeight="1" ht="22.049999999999997">
      <c r="A50" s="1363" t="s">
        <v>293</v>
      </c>
      <c r="B50" s="1363" t="s">
        <v>294</v>
      </c>
      <c r="C50" s="1363" t="s">
        <v>295</v>
      </c>
      <c r="D50" s="1363" t="s">
        <v>581</v>
      </c>
      <c r="E50" s="2259"/>
      <c r="F50" s="2259"/>
      <c r="G50" s="2259"/>
      <c r="H50" s="2259"/>
      <c r="I50" s="2256"/>
      <c r="J50" s="1363"/>
      <c r="K50" s="1363"/>
      <c r="L50" s="1364"/>
      <c r="P50" s="2257"/>
      <c r="Q50" s="1481"/>
      <c r="R50" s="356"/>
      <c r="S50" s="1278"/>
      <c r="T50" s="365" t="s">
        <v>449</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293</v>
      </c>
      <c r="B51" s="1363" t="s">
        <v>294</v>
      </c>
      <c r="C51" s="1363" t="s">
        <v>295</v>
      </c>
      <c r="D51" s="1363" t="s">
        <v>581</v>
      </c>
      <c r="E51" s="2259"/>
      <c r="F51" s="2259"/>
      <c r="G51" s="2259"/>
      <c r="H51" s="2258"/>
      <c r="I51" s="1363"/>
      <c r="J51" s="1363"/>
      <c r="K51" s="1363"/>
      <c r="L51" s="1364"/>
      <c r="M51" s="1365"/>
      <c r="N51" s="1365"/>
      <c r="O51" s="537"/>
      <c r="P51" s="360"/>
      <c r="Q51" s="375"/>
      <c r="R51" s="355"/>
      <c r="S51" s="1278"/>
      <c r="T51" s="372" t="s">
        <v>526</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293</v>
      </c>
      <c r="B52" s="1343" t="s">
        <v>294</v>
      </c>
      <c r="C52" s="1314"/>
      <c r="D52" s="1314"/>
      <c r="E52" s="2259"/>
      <c r="F52" s="2258"/>
      <c r="G52" s="1314"/>
      <c r="H52" s="1314"/>
      <c r="I52" s="1314"/>
      <c r="J52" s="1314"/>
      <c r="K52" s="1314"/>
      <c r="L52" s="1494"/>
      <c r="M52" s="1321"/>
      <c r="N52" s="1321"/>
      <c r="P52" s="1316"/>
      <c r="Q52" s="1317"/>
      <c r="R52" s="1316"/>
      <c r="S52" s="1322"/>
      <c r="T52" s="1325" t="s">
        <v>172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293</v>
      </c>
      <c r="B53" s="1343"/>
      <c r="C53" s="1343"/>
      <c r="D53" s="1343"/>
      <c r="E53" s="2258"/>
      <c r="F53" s="1343"/>
      <c r="G53" s="1343"/>
      <c r="H53" s="1343"/>
      <c r="I53" s="1343"/>
      <c r="J53" s="1343"/>
      <c r="K53" s="1343"/>
      <c r="L53" s="1346"/>
      <c r="M53" s="1321"/>
      <c r="N53" s="1321"/>
      <c r="O53" s="518"/>
      <c r="P53" s="380"/>
      <c r="Q53" s="1344"/>
      <c r="R53" s="380"/>
      <c r="S53" s="1322"/>
      <c r="T53" s="1325" t="s">
        <v>173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190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84</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5B3CD8-2585-BB53-1515-0.1815A4B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126</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434</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435</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568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569</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439</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440</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63</v>
      </c>
      <c r="AB8" s="1734"/>
      <c r="AC8" s="1469" t="s">
        <v>63</v>
      </c>
      <c r="AD8" s="2185" t="s">
        <v>63</v>
      </c>
      <c r="AE8" s="2326"/>
      <c r="AF8" s="2205">
        <v>1</v>
      </c>
      <c r="AG8" s="2363"/>
      <c r="AH8" s="2107" t="s">
        <v>63</v>
      </c>
      <c r="AI8" s="2326"/>
      <c r="AJ8" s="2205">
        <v>1</v>
      </c>
      <c r="AK8" s="2327" t="s">
        <v>28</v>
      </c>
      <c r="AL8" s="2107" t="s">
        <v>63</v>
      </c>
      <c r="AM8" s="2192"/>
      <c r="AN8" s="2205">
        <v>1</v>
      </c>
      <c r="AO8" s="2357"/>
      <c r="AP8" s="2358" t="s">
        <v>63</v>
      </c>
      <c r="AQ8" s="311"/>
      <c r="AR8" s="1486">
        <v>1</v>
      </c>
      <c r="AS8" s="1492" t="s">
        <v>28</v>
      </c>
      <c r="AT8" s="751"/>
      <c r="AU8" s="1257"/>
      <c r="AV8" s="751"/>
      <c r="AW8" s="1257"/>
      <c r="AX8" s="1734"/>
      <c r="AY8" s="1469" t="s">
        <v>63</v>
      </c>
      <c r="AZ8" s="1734"/>
      <c r="BA8" s="1469" t="s">
        <v>63</v>
      </c>
      <c r="BB8" s="1348"/>
      <c r="BC8" s="2253" t="s">
        <v>539</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540</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541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542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543</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506</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172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173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63</v>
      </c>
      <c r="AZ20" s="1736"/>
      <c r="BA20" s="1485" t="s">
        <v>63</v>
      </c>
      <c r="BI20" s="1155">
        <v>0</v>
      </c>
    </row>
    <row customHeight="1" ht="14.25" hidden="1">
      <c r="BD21" s="496"/>
      <c r="BE21" s="496"/>
      <c r="BF21" s="496"/>
      <c r="BG21" s="496"/>
      <c r="BH21" s="496"/>
      <c r="BI21" s="1155">
        <v>0</v>
      </c>
    </row>
    <row customHeight="1" ht="14.25" hidden="1">
      <c r="O22" s="1367" t="s">
        <v>451</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452</v>
      </c>
      <c r="P24" s="1508"/>
      <c r="Q24" s="1510"/>
      <c r="R24" s="1510"/>
      <c r="AA24" s="1507" t="s">
        <v>454</v>
      </c>
      <c r="AC24" s="1507" t="s">
        <v>455</v>
      </c>
      <c r="AD24" s="1507" t="s">
        <v>507</v>
      </c>
      <c r="AH24" s="1507" t="s">
        <v>507</v>
      </c>
      <c r="AK24" s="1507" t="s">
        <v>544</v>
      </c>
      <c r="AL24" s="1507" t="s">
        <v>507</v>
      </c>
      <c r="AP24" s="1507" t="s">
        <v>507</v>
      </c>
      <c r="AY24" s="1507" t="s">
        <v>454</v>
      </c>
      <c r="BA24" s="1507" t="s">
        <v>455</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ИМУП «ПОСЖИЛКОМСЕРВИС»</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Управление по государственному регулированию цен (тарифов) Ненецкого автономного округа</v>
      </c>
      <c r="W31" s="2251"/>
      <c r="X31" s="2251"/>
      <c r="Y31" s="2251"/>
      <c r="Z31" s="2251"/>
      <c r="AA31" s="2251"/>
      <c r="AB31" s="2251"/>
      <c r="AC31" s="326"/>
      <c r="AD31" s="2251" t="str">
        <f>IF(TITLE_NAME_OR_PR_CHANGE="",IF(TITLE_NAME_OR_PR="","",TITLE_NAME_OR_PR),TITLE_NAME_OR_PR_CHANGE)</f>
        <v>Управление по государственному регулированию цен (тарифов) Ненецкого автономного округа</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457</v>
      </c>
      <c r="T32" s="2250"/>
      <c r="U32" s="1372"/>
      <c r="V32" s="2264" t="str">
        <f>IF(TITLE_DATE_PR_CHANGE="",IF(TITLE_DATE_PR="","",TITLE_DATE_PR),TITLE_DATE_PR_CHANGE)</f>
        <v>46009.59274305555</v>
      </c>
      <c r="W32" s="2264"/>
      <c r="X32" s="2264"/>
      <c r="Y32" s="2264"/>
      <c r="Z32" s="2264"/>
      <c r="AA32" s="2264"/>
      <c r="AB32" s="2264"/>
      <c r="AC32" s="326"/>
      <c r="AD32" s="2264" t="str">
        <f>IF(TITLE_DATE_PR_CHANGE="",IF(TITLE_DATE_PR="","",TITLE_DATE_PR),TITLE_DATE_PR_CHANGE)</f>
        <v>46009.59274305555</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458</v>
      </c>
      <c r="T33" s="2250"/>
      <c r="U33" s="1372"/>
      <c r="V33" s="2251" t="str">
        <f>IF(TITLE_NUMBER_PR_CHANGE="",IF(TITLE_NUMBER_PR="","",TITLE_NUMBER_PR),TITLE_NUMBER_PR_CHANGE)</f>
        <v>64</v>
      </c>
      <c r="W33" s="2251"/>
      <c r="X33" s="2251"/>
      <c r="Y33" s="2251"/>
      <c r="Z33" s="2251"/>
      <c r="AA33" s="2251"/>
      <c r="AB33" s="2251"/>
      <c r="AC33" s="326"/>
      <c r="AD33" s="2251" t="str">
        <f>IF(TITLE_NUMBER_PR_CHANGE="",IF(TITLE_NUMBER_PR="","",TITLE_NUMBER_PR),TITLE_NUMBER_PR_CHANGE)</f>
        <v>64</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Официальный интернет портал правовой информации http://pravo.gov.ru </v>
      </c>
      <c r="W34" s="2251"/>
      <c r="X34" s="2251"/>
      <c r="Y34" s="2251"/>
      <c r="Z34" s="2251"/>
      <c r="AA34" s="2251"/>
      <c r="AB34" s="2251"/>
      <c r="AC34" s="326"/>
      <c r="AD34" s="2251" t="str">
        <f>IF(TITLE_IST_PUB_CHANGE="",IF(TITLE_IST_PUB="","",TITLE_IST_PUB),TITLE_IST_PUB_CHANGE)</f>
        <v>Официальный интернет портал правовой информации http://pravo.gov.ru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457</v>
      </c>
      <c r="T36" s="2250"/>
      <c r="U36" s="1372"/>
      <c r="V36" s="2264" t="str">
        <f>IF(TITLE_DATE_PR_CHANGE="",IF(TITLE_DATE_PR="","",TITLE_DATE_PR),TITLE_DATE_PR_CHANGE)</f>
        <v>46009.59274305555</v>
      </c>
      <c r="W36" s="2264"/>
      <c r="X36" s="2264"/>
      <c r="Y36" s="2264"/>
      <c r="Z36" s="2264"/>
      <c r="AA36" s="2264"/>
      <c r="AB36" s="2264"/>
      <c r="AC36" s="326"/>
      <c r="AD36" s="2264" t="str">
        <f>IF(TITLE_DATE_PR_CHANGE="",IF(TITLE_DATE_PR="","",TITLE_DATE_PR),TITLE_DATE_PR_CHANGE)</f>
        <v>46009.59274305555</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458</v>
      </c>
      <c r="T37" s="2250"/>
      <c r="U37" s="1372"/>
      <c r="V37" s="2251" t="str">
        <f>IF(TITLE_NUMBER_PR_CHANGE="",IF(TITLE_NUMBER_PR="","",TITLE_NUMBER_PR),TITLE_NUMBER_PR_CHANGE)</f>
        <v>64</v>
      </c>
      <c r="W37" s="2251"/>
      <c r="X37" s="2251"/>
      <c r="Y37" s="2251"/>
      <c r="Z37" s="2251"/>
      <c r="AA37" s="2251"/>
      <c r="AB37" s="2251"/>
      <c r="AC37" s="326"/>
      <c r="AD37" s="2251" t="str">
        <f>IF(TITLE_NUMBER_PR_CHANGE="",IF(TITLE_NUMBER_PR="","",TITLE_NUMBER_PR),TITLE_NUMBER_PR_CHANGE)</f>
        <v>64</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461</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461</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337</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338</v>
      </c>
      <c r="BI40" s="1155">
        <v>14</v>
      </c>
    </row>
    <row customHeight="1" ht="14.699999999999998">
      <c r="Q41" s="291"/>
      <c r="R41" s="376"/>
      <c r="S41" s="2273" t="s">
        <v>90</v>
      </c>
      <c r="T41" s="2209" t="s">
        <v>545</v>
      </c>
      <c r="U41" s="301"/>
      <c r="V41" s="2274" t="s">
        <v>463</v>
      </c>
      <c r="W41" s="2275"/>
      <c r="X41" s="2275"/>
      <c r="Y41" s="2275"/>
      <c r="Z41" s="2275"/>
      <c r="AA41" s="2275"/>
      <c r="AB41" s="2276"/>
      <c r="AC41" s="2277" t="s">
        <v>464</v>
      </c>
      <c r="AD41" s="2328" t="s">
        <v>546</v>
      </c>
      <c r="AE41" s="2291"/>
      <c r="AF41" s="2291"/>
      <c r="AG41" s="2329"/>
      <c r="AH41" s="2328" t="s">
        <v>547</v>
      </c>
      <c r="AI41" s="2291"/>
      <c r="AJ41" s="2291"/>
      <c r="AK41" s="2329"/>
      <c r="AL41" s="2328" t="s">
        <v>548</v>
      </c>
      <c r="AM41" s="2291"/>
      <c r="AN41" s="2291"/>
      <c r="AO41" s="2329"/>
      <c r="AP41" s="2328" t="s">
        <v>549</v>
      </c>
      <c r="AQ41" s="2291"/>
      <c r="AR41" s="2291"/>
      <c r="AS41" s="2329"/>
      <c r="AT41" s="2274" t="s">
        <v>463</v>
      </c>
      <c r="AU41" s="2275"/>
      <c r="AV41" s="2275"/>
      <c r="AW41" s="2275"/>
      <c r="AX41" s="2275"/>
      <c r="AY41" s="2275"/>
      <c r="AZ41" s="2276"/>
      <c r="BA41" s="2277" t="s">
        <v>464</v>
      </c>
      <c r="BB41" s="2280" t="s">
        <v>466</v>
      </c>
      <c r="BC41" s="2127"/>
      <c r="BI41" s="1155">
        <v>14</v>
      </c>
    </row>
    <row customHeight="1" ht="35.699999999999996">
      <c r="Q42" s="291"/>
      <c r="R42" s="376"/>
      <c r="S42" s="2273"/>
      <c r="T42" s="2209"/>
      <c r="U42" s="1031"/>
      <c r="V42" s="2192" t="s">
        <v>550</v>
      </c>
      <c r="W42" s="2193"/>
      <c r="X42" s="2192" t="s">
        <v>551</v>
      </c>
      <c r="Y42" s="2193"/>
      <c r="Z42" s="2294" t="s">
        <v>552</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550</v>
      </c>
      <c r="AU42" s="2193"/>
      <c r="AV42" s="2192" t="s">
        <v>551</v>
      </c>
      <c r="AW42" s="2193"/>
      <c r="AX42" s="2294" t="s">
        <v>552</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138</v>
      </c>
      <c r="C44" s="1370" t="s">
        <v>139</v>
      </c>
      <c r="D44" s="1370" t="s">
        <v>140</v>
      </c>
      <c r="E44" s="1364" t="s">
        <v>471</v>
      </c>
      <c r="F44" s="1364" t="s">
        <v>472</v>
      </c>
      <c r="G44" s="1364" t="s">
        <v>473</v>
      </c>
      <c r="H44" s="1364" t="s">
        <v>474</v>
      </c>
      <c r="I44" s="1364" t="s">
        <v>475</v>
      </c>
      <c r="J44" s="1364" t="s">
        <v>476</v>
      </c>
      <c r="K44" s="1364" t="s">
        <v>477</v>
      </c>
      <c r="L44" s="1364" t="s">
        <v>452</v>
      </c>
      <c r="Q44" s="291"/>
      <c r="R44" s="376"/>
      <c r="S44" s="2273"/>
      <c r="T44" s="2209"/>
      <c r="U44" s="302"/>
      <c r="V44" s="1479" t="s">
        <v>516</v>
      </c>
      <c r="W44" s="1479" t="s">
        <v>517</v>
      </c>
      <c r="X44" s="1479" t="s">
        <v>516</v>
      </c>
      <c r="Y44" s="1479" t="s">
        <v>517</v>
      </c>
      <c r="Z44" s="1489" t="s">
        <v>480</v>
      </c>
      <c r="AA44" s="2270" t="s">
        <v>481</v>
      </c>
      <c r="AB44" s="2271"/>
      <c r="AC44" s="2279"/>
      <c r="AD44" s="2333"/>
      <c r="AE44" s="2334"/>
      <c r="AF44" s="2334"/>
      <c r="AG44" s="2335"/>
      <c r="AH44" s="2333"/>
      <c r="AI44" s="2334"/>
      <c r="AJ44" s="2334"/>
      <c r="AK44" s="2335"/>
      <c r="AL44" s="2333"/>
      <c r="AM44" s="2334"/>
      <c r="AN44" s="2334"/>
      <c r="AO44" s="2335"/>
      <c r="AP44" s="2333"/>
      <c r="AQ44" s="2334"/>
      <c r="AR44" s="2334"/>
      <c r="AS44" s="2335"/>
      <c r="AT44" s="1479" t="s">
        <v>516</v>
      </c>
      <c r="AU44" s="1479" t="s">
        <v>517</v>
      </c>
      <c r="AV44" s="1479" t="s">
        <v>516</v>
      </c>
      <c r="AW44" s="1479" t="s">
        <v>517</v>
      </c>
      <c r="AX44" s="1489" t="s">
        <v>480</v>
      </c>
      <c r="AY44" s="2270" t="s">
        <v>481</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112</v>
      </c>
      <c r="T45" s="1255" t="s">
        <v>113</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298</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126</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298</v>
      </c>
      <c r="B47" s="1363" t="s">
        <v>299</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434</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435</v>
      </c>
      <c r="BE47" s="500"/>
      <c r="BF47" s="500" t="str">
        <f>IF(T47="","",T47)</f>
        <v>Территория действия тарифа</v>
      </c>
      <c r="BG47" s="500"/>
      <c r="BH47" s="500"/>
      <c r="BI47" s="1155">
        <v>21</v>
      </c>
    </row>
    <row customHeight="1" ht="35.699999999999996">
      <c r="A48" s="1363" t="s">
        <v>298</v>
      </c>
      <c r="B48" s="1363" t="s">
        <v>299</v>
      </c>
      <c r="C48" s="1363" t="s">
        <v>300</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568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569</v>
      </c>
      <c r="BE48" s="500"/>
      <c r="BF48" s="500" t="str">
        <f>IF(T48="","",T48)</f>
        <v>Наименование централизованной системы горячего водоснабжения</v>
      </c>
      <c r="BG48" s="500"/>
      <c r="BH48" s="500"/>
      <c r="BI48" s="1155">
        <v>34</v>
      </c>
    </row>
    <row s="1642" customFormat="1" customHeight="1" ht="0">
      <c r="A49" s="1343" t="s">
        <v>298</v>
      </c>
      <c r="B49" s="1343" t="s">
        <v>299</v>
      </c>
      <c r="C49" s="1343" t="s">
        <v>300</v>
      </c>
      <c r="D49" s="1343" t="s">
        <v>582</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439</v>
      </c>
      <c r="BE49" s="500"/>
      <c r="BF49" s="500" t="str">
        <f>IF(T49="","",T49)</f>
        <v/>
      </c>
      <c r="BG49" s="500"/>
      <c r="BH49" s="500"/>
      <c r="BI49" s="511">
        <v>0</v>
      </c>
    </row>
    <row s="1642" customFormat="1" customHeight="1" ht="0">
      <c r="A50" s="1343" t="s">
        <v>298</v>
      </c>
      <c r="B50" s="1343" t="s">
        <v>299</v>
      </c>
      <c r="C50" s="1343" t="s">
        <v>300</v>
      </c>
      <c r="D50" s="1343" t="s">
        <v>582</v>
      </c>
      <c r="E50" s="2259"/>
      <c r="F50" s="2259"/>
      <c r="G50" s="2259"/>
      <c r="H50" s="2259"/>
      <c r="I50" s="2256" t="str">
        <f>S49&amp;".1"</f>
        <v>.1</v>
      </c>
      <c r="J50" s="1343"/>
      <c r="K50" s="1343"/>
      <c r="L50" s="1346" t="s">
        <v>440</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298</v>
      </c>
      <c r="B51" s="1343" t="s">
        <v>299</v>
      </c>
      <c r="C51" s="1343" t="s">
        <v>300</v>
      </c>
      <c r="D51" s="1343" t="s">
        <v>582</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298</v>
      </c>
      <c r="B52" s="1363" t="s">
        <v>299</v>
      </c>
      <c r="C52" s="1363" t="s">
        <v>300</v>
      </c>
      <c r="D52" s="1363" t="s">
        <v>582</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63</v>
      </c>
      <c r="AB52" s="1734"/>
      <c r="AC52" s="1469" t="s">
        <v>63</v>
      </c>
      <c r="AD52" s="2185" t="s">
        <v>63</v>
      </c>
      <c r="AE52" s="2326"/>
      <c r="AF52" s="2205">
        <v>1</v>
      </c>
      <c r="AG52" s="2363"/>
      <c r="AH52" s="2107" t="s">
        <v>63</v>
      </c>
      <c r="AI52" s="2326"/>
      <c r="AJ52" s="2205">
        <v>1</v>
      </c>
      <c r="AK52" s="2327" t="s">
        <v>28</v>
      </c>
      <c r="AL52" s="2107" t="s">
        <v>63</v>
      </c>
      <c r="AM52" s="2192"/>
      <c r="AN52" s="2205">
        <v>1</v>
      </c>
      <c r="AO52" s="2357"/>
      <c r="AP52" s="2358" t="s">
        <v>63</v>
      </c>
      <c r="AQ52" s="311"/>
      <c r="AR52" s="1486">
        <v>1</v>
      </c>
      <c r="AS52" s="1492" t="s">
        <v>28</v>
      </c>
      <c r="AT52" s="751"/>
      <c r="AU52" s="1257"/>
      <c r="AV52" s="751"/>
      <c r="AW52" s="1257"/>
      <c r="AX52" s="1734"/>
      <c r="AY52" s="1469" t="s">
        <v>63</v>
      </c>
      <c r="AZ52" s="1734"/>
      <c r="BA52" s="1469" t="s">
        <v>63</v>
      </c>
      <c r="BB52" s="1348"/>
      <c r="BC52" s="2253" t="s">
        <v>539</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540</v>
      </c>
      <c r="AT53" s="1393"/>
      <c r="AU53" s="1496"/>
      <c r="AV53" s="1393"/>
      <c r="AW53" s="1496"/>
      <c r="AX53" s="1393"/>
      <c r="AY53" s="1393"/>
      <c r="AZ53" s="1393"/>
      <c r="BA53" s="1393"/>
      <c r="BB53" s="1397"/>
      <c r="BC53" s="2254"/>
      <c r="BE53" s="500"/>
      <c r="BF53" s="500"/>
      <c r="BG53" s="500"/>
      <c r="BH53" s="500"/>
      <c r="BI53" s="1155">
        <v>11</v>
      </c>
    </row>
    <row customHeight="1" ht="11.549999999999999">
      <c r="A54" s="1363" t="s">
        <v>298</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541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298</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542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298</v>
      </c>
      <c r="B56" s="1363" t="s">
        <v>299</v>
      </c>
      <c r="C56" s="1363" t="s">
        <v>300</v>
      </c>
      <c r="D56" s="1363" t="s">
        <v>582</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543</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298</v>
      </c>
      <c r="B57" s="1363" t="s">
        <v>299</v>
      </c>
      <c r="C57" s="1363" t="s">
        <v>300</v>
      </c>
      <c r="D57" s="1363" t="s">
        <v>582</v>
      </c>
      <c r="E57" s="2259"/>
      <c r="F57" s="2259"/>
      <c r="G57" s="2259"/>
      <c r="H57" s="2259"/>
      <c r="I57" s="2286"/>
      <c r="J57" s="2256"/>
      <c r="K57" s="1363"/>
      <c r="L57" s="1364"/>
      <c r="P57" s="2257"/>
      <c r="Q57" s="2257"/>
      <c r="R57" s="356"/>
      <c r="S57" s="1278"/>
      <c r="T57" s="287" t="s">
        <v>506</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298</v>
      </c>
      <c r="B58" s="1343" t="s">
        <v>299</v>
      </c>
      <c r="C58" s="1343" t="s">
        <v>300</v>
      </c>
      <c r="D58" s="1343" t="s">
        <v>582</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298</v>
      </c>
      <c r="B59" s="1343" t="s">
        <v>299</v>
      </c>
      <c r="C59" s="1343" t="s">
        <v>300</v>
      </c>
      <c r="D59" s="1343" t="s">
        <v>582</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298</v>
      </c>
      <c r="B60" s="1343" t="s">
        <v>299</v>
      </c>
      <c r="C60" s="1343" t="s">
        <v>300</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298</v>
      </c>
      <c r="B61" s="1343" t="s">
        <v>299</v>
      </c>
      <c r="C61" s="1314"/>
      <c r="D61" s="1314"/>
      <c r="E61" s="2259"/>
      <c r="F61" s="2258"/>
      <c r="G61" s="1314"/>
      <c r="H61" s="1314"/>
      <c r="I61" s="1314"/>
      <c r="J61" s="1314"/>
      <c r="K61" s="1314"/>
      <c r="L61" s="1494"/>
      <c r="M61" s="1321"/>
      <c r="N61" s="1321"/>
      <c r="P61" s="1316"/>
      <c r="Q61" s="1317"/>
      <c r="R61" s="1316"/>
      <c r="S61" s="1322"/>
      <c r="T61" s="1325" t="s">
        <v>172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298</v>
      </c>
      <c r="B62" s="1343"/>
      <c r="C62" s="1343"/>
      <c r="D62" s="1343"/>
      <c r="E62" s="2258"/>
      <c r="F62" s="1343"/>
      <c r="G62" s="1343"/>
      <c r="H62" s="1343"/>
      <c r="I62" s="1343"/>
      <c r="J62" s="1343"/>
      <c r="K62" s="1343"/>
      <c r="L62" s="1346"/>
      <c r="M62" s="1321"/>
      <c r="N62" s="1321"/>
      <c r="O62" s="518"/>
      <c r="P62" s="380"/>
      <c r="Q62" s="1344"/>
      <c r="R62" s="380"/>
      <c r="S62" s="1322"/>
      <c r="T62" s="1325" t="s">
        <v>173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190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84</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7D2864-52A2-D756-DF2D-0.69254EA3}"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583</v>
      </c>
      <c r="D2" s="1638"/>
      <c r="E2" s="546">
        <f>B2</f>
        <v>0</v>
      </c>
      <c r="F2" s="547"/>
      <c r="G2" s="1646" t="s">
        <v>584</v>
      </c>
      <c r="H2" s="1646" t="s">
        <v>584</v>
      </c>
      <c r="I2" s="1646" t="s">
        <v>584</v>
      </c>
      <c r="J2" s="289" t="s">
        <v>585</v>
      </c>
      <c r="K2" s="543"/>
      <c r="AF2" s="1631">
        <v>0</v>
      </c>
    </row>
    <row s="1642" customFormat="1" customHeight="1" ht="0.75" hidden="1">
      <c r="B3" s="2099"/>
      <c r="C3" s="1167"/>
      <c r="D3" s="548"/>
      <c r="E3" s="549"/>
      <c r="F3" s="550" t="s">
        <v>586</v>
      </c>
      <c r="G3" s="551"/>
      <c r="H3" s="551">
        <f>H4*H5+H7</f>
        <v>0</v>
      </c>
      <c r="I3" s="551">
        <f>I4*I5+I6</f>
        <v>0</v>
      </c>
      <c r="J3" s="552"/>
      <c r="AF3" s="1636">
        <v>0</v>
      </c>
    </row>
    <row customHeight="1" ht="23.25" hidden="1">
      <c r="B4" s="2099"/>
      <c r="C4" s="1167"/>
      <c r="D4" s="1638"/>
      <c r="E4" s="546" t="str">
        <f>B2&amp;".1"</f>
        <v>.1</v>
      </c>
      <c r="F4" s="553" t="s">
        <v>587</v>
      </c>
      <c r="G4" s="554"/>
      <c r="H4" s="541"/>
      <c r="I4" s="541"/>
      <c r="J4" s="289" t="s">
        <v>588</v>
      </c>
      <c r="K4" s="543"/>
      <c r="AF4" s="1631">
        <v>0</v>
      </c>
    </row>
    <row customHeight="1" ht="18.75" hidden="1">
      <c r="B5" s="2099"/>
      <c r="C5" s="1167"/>
      <c r="D5" s="1638"/>
      <c r="E5" s="546" t="str">
        <f>B2&amp;".2"</f>
        <v>.2</v>
      </c>
      <c r="F5" s="553" t="s">
        <v>589</v>
      </c>
      <c r="G5" s="1646" t="s">
        <v>590</v>
      </c>
      <c r="H5" s="541"/>
      <c r="I5" s="541"/>
      <c r="J5" s="289"/>
      <c r="K5" s="543"/>
      <c r="AF5" s="1631">
        <v>0</v>
      </c>
    </row>
    <row customHeight="1" ht="18.75" hidden="1">
      <c r="B6" s="2099"/>
      <c r="C6" s="1167"/>
      <c r="D6" s="1638"/>
      <c r="E6" s="546" t="str">
        <f>B2&amp;".3"</f>
        <v>.3</v>
      </c>
      <c r="F6" s="553" t="s">
        <v>591</v>
      </c>
      <c r="G6" s="1646" t="s">
        <v>590</v>
      </c>
      <c r="H6" s="541"/>
      <c r="I6" s="541"/>
      <c r="J6" s="289"/>
      <c r="K6" s="543"/>
      <c r="AF6" s="1631">
        <v>0</v>
      </c>
    </row>
    <row customHeight="1" ht="18.75" hidden="1">
      <c r="B7" s="2099"/>
      <c r="C7" s="1167"/>
      <c r="D7" s="1638"/>
      <c r="E7" s="546" t="str">
        <f>B2&amp;".4"</f>
        <v>.4</v>
      </c>
      <c r="F7" s="553" t="s">
        <v>592</v>
      </c>
      <c r="G7" s="1646" t="s">
        <v>584</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590</v>
      </c>
      <c r="H9" s="541"/>
      <c r="I9" s="541"/>
      <c r="J9" s="542" t="s">
        <v>593</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594</v>
      </c>
      <c r="H11" s="541"/>
      <c r="I11" s="541"/>
      <c r="J11" s="289" t="s">
        <v>595</v>
      </c>
      <c r="K11" s="543"/>
      <c r="AF11" s="1631">
        <v>0</v>
      </c>
    </row>
    <row customHeight="1" ht="11.25" hidden="1">
      <c r="AF12" s="1631">
        <v>0</v>
      </c>
    </row>
    <row customHeight="1" ht="22.5" hidden="1">
      <c r="D13" s="1638"/>
      <c r="E13" s="546"/>
      <c r="F13" s="540"/>
      <c r="G13" s="969" t="s">
        <v>596</v>
      </c>
      <c r="H13" s="545"/>
      <c r="I13" s="545"/>
      <c r="J13" s="745" t="s">
        <v>597</v>
      </c>
      <c r="K13" s="543"/>
      <c r="AF13" s="1631">
        <v>0</v>
      </c>
    </row>
    <row customHeight="1" ht="11.25" hidden="1">
      <c r="AF14" s="1631">
        <v>0</v>
      </c>
    </row>
    <row customHeight="1" ht="22.5" hidden="1">
      <c r="D15" s="1638"/>
      <c r="E15" s="546"/>
      <c r="F15" s="540"/>
      <c r="G15" s="1646" t="s">
        <v>598</v>
      </c>
      <c r="H15" s="545"/>
      <c r="I15" s="545"/>
      <c r="J15" s="289" t="s">
        <v>599</v>
      </c>
      <c r="K15" s="543"/>
      <c r="AF15" s="1631">
        <v>0</v>
      </c>
    </row>
    <row customHeight="1" ht="11.25" hidden="1">
      <c r="AF16" s="1631">
        <v>0</v>
      </c>
    </row>
    <row customHeight="1" ht="22.5" hidden="1">
      <c r="D17" s="1638"/>
      <c r="E17" s="546"/>
      <c r="F17" s="540"/>
      <c r="G17" s="1646" t="s">
        <v>600</v>
      </c>
      <c r="H17" s="545"/>
      <c r="I17" s="545"/>
      <c r="J17" s="289" t="s">
        <v>601</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ИМУП «ПОСЖИЛКОМСЕРВИС»</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120</v>
      </c>
      <c r="AF24" s="1636">
        <v>1</v>
      </c>
    </row>
    <row customHeight="1" ht="11.549999999999999">
      <c r="E25" s="711"/>
      <c r="F25" s="2367" t="s">
        <v>108</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602</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603</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337</v>
      </c>
      <c r="F28" s="2370"/>
      <c r="G28" s="2370"/>
      <c r="H28" s="1645"/>
      <c r="I28" s="1645"/>
      <c r="J28" s="2127"/>
      <c r="AF28" s="1631">
        <v>11</v>
      </c>
    </row>
    <row customHeight="1" ht="24">
      <c r="E29" s="1646" t="s">
        <v>90</v>
      </c>
      <c r="F29" s="1653" t="s">
        <v>339</v>
      </c>
      <c r="G29" s="1653" t="s">
        <v>604</v>
      </c>
      <c r="H29" s="1653" t="s">
        <v>340</v>
      </c>
      <c r="I29" s="1653" t="s">
        <v>340</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590</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590</v>
      </c>
      <c r="H31" s="558">
        <f>SUMIF($K33:$K71,$K31,H33:H71)</f>
        <v>0</v>
      </c>
      <c r="I31" s="558">
        <f>SUMIF($K33:$K71,$K31,I33:I71)</f>
        <v>0</v>
      </c>
      <c r="J31" s="289" t="str">
        <f>FHD_NOTE_P_2</f>
        <v>Указывается суммарная себестоимость производимых товаров.</v>
      </c>
      <c r="K31" s="1636" t="s">
        <v>605</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590</v>
      </c>
      <c r="H32" s="557"/>
      <c r="I32" s="557"/>
      <c r="J32" s="289" t="str">
        <f>FHD_NOTE_P_3</f>
        <v/>
      </c>
      <c r="K32" s="1636" t="str">
        <f>IF((LEN(E32)-LEN(SUBSTITUTE(E32,".","")))/LEN(".")=1,"p","")</f>
        <v>p</v>
      </c>
      <c r="AF32" s="1631">
        <v>11</v>
      </c>
    </row>
    <row customHeight="1" ht="11.25">
      <c r="A33" s="2371" t="s">
        <v>606</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590</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607</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608</v>
      </c>
      <c r="D41" s="1638"/>
      <c r="E41" s="546" t="str">
        <f>FHD_NUM_P_5</f>
        <v/>
      </c>
      <c r="F41" s="1524" t="str">
        <f>FHD_P_5</f>
        <v/>
      </c>
      <c r="G41" s="1878" t="s">
        <v>590</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590</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590</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590</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609</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610</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611</v>
      </c>
      <c r="C47" s="1636"/>
      <c r="D47" s="575"/>
      <c r="E47" s="546" t="str">
        <f>FHD_NUM_P_11</f>
        <v>2.4</v>
      </c>
      <c r="F47" s="1524" t="str">
        <f>FHD_P_11</f>
        <v>Расходы на приобретение холодной воды, используемой в технологическом процессе</v>
      </c>
      <c r="G47" s="1878" t="s">
        <v>590</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612</v>
      </c>
      <c r="C48" s="1636"/>
      <c r="D48" s="1638"/>
      <c r="E48" s="546" t="str">
        <f>FHD_NUM_P_12</f>
        <v>2.5</v>
      </c>
      <c r="F48" s="1524" t="str">
        <f>FHD_P_12</f>
        <v>Расходы на  химические реагенты, используемые в технологическом процессе</v>
      </c>
      <c r="G48" s="1878" t="s">
        <v>590</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590</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590</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590</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590</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590</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590</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590</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590</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590</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590</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590</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590</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590</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590</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590</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590</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590</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343</v>
      </c>
      <c r="H66" s="1649" t="s">
        <v>613</v>
      </c>
      <c r="I66" s="1649" t="s">
        <v>613</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614</v>
      </c>
      <c r="C67" s="1636"/>
      <c r="D67" s="1638"/>
      <c r="E67" s="546" t="str">
        <f>FHD_NUM_P_31</f>
        <v/>
      </c>
      <c r="F67" s="1524" t="str">
        <f>FHD_P_31</f>
        <v/>
      </c>
      <c r="G67" s="1878" t="s">
        <v>590</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343</v>
      </c>
      <c r="H68" s="1649" t="s">
        <v>613</v>
      </c>
      <c r="I68" s="1649" t="s">
        <v>613</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590</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615</v>
      </c>
      <c r="G71" s="572"/>
      <c r="H71" s="573"/>
      <c r="I71" s="573"/>
      <c r="J71" s="301"/>
      <c r="K71" s="1636"/>
      <c r="L71" s="1636"/>
      <c r="M71" s="1636"/>
      <c r="R71" s="1636"/>
      <c r="U71" s="544"/>
      <c r="AA71" s="1632"/>
      <c r="AB71" s="1632"/>
      <c r="AC71" s="1632"/>
      <c r="AD71" s="1632"/>
      <c r="AE71" s="1632"/>
      <c r="AF71" s="1160">
        <v>14</v>
      </c>
    </row>
    <row s="1366" customFormat="1" customHeight="1" ht="18.75">
      <c r="A72" s="989" t="s">
        <v>616</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590</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590</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590</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590</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590</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590</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590</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590</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617</v>
      </c>
      <c r="C80" s="1636"/>
      <c r="D80" s="1638"/>
      <c r="E80" s="546" t="str">
        <f>FHD_NUM_P_42</f>
        <v/>
      </c>
      <c r="F80" s="2073" t="str">
        <f>FHD_P_42</f>
        <v/>
      </c>
      <c r="G80" s="2071" t="s">
        <v>590</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343</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618</v>
      </c>
      <c r="C82" s="735"/>
      <c r="D82" s="733"/>
      <c r="E82" s="546" t="str">
        <f>FHD_NUM_P_44</f>
        <v/>
      </c>
      <c r="F82" s="1880" t="str">
        <f>FHD_P_44</f>
        <v/>
      </c>
      <c r="G82" s="1881" t="s">
        <v>619</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619</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619</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619</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619</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619</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619</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619</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596</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620</v>
      </c>
      <c r="C91" s="735"/>
      <c r="D91" s="733"/>
      <c r="E91" s="546" t="str">
        <f>FHD_NUM_P_53</f>
        <v/>
      </c>
      <c r="F91" s="1880" t="str">
        <f>FHD_P_53</f>
        <v/>
      </c>
      <c r="G91" s="1881" t="s">
        <v>619</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619</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621</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596</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622</v>
      </c>
      <c r="D96" s="1638"/>
      <c r="E96" s="546" t="str">
        <f>FHD_NUM_P_58</f>
        <v/>
      </c>
      <c r="F96" s="1880" t="str">
        <f>FHD_P_58</f>
        <v/>
      </c>
      <c r="G96" s="1881" t="s">
        <v>619</v>
      </c>
      <c r="H96" s="977"/>
      <c r="I96" s="577"/>
      <c r="J96" s="289" t="str">
        <f>FHD_NOTE_P_58</f>
        <v/>
      </c>
      <c r="K96" s="543"/>
      <c r="AF96" s="1631">
        <v>0</v>
      </c>
    </row>
    <row customHeight="1" ht="18.75" hidden="1">
      <c r="A97" s="2371"/>
      <c r="D97" s="1638"/>
      <c r="E97" s="546" t="str">
        <f>FHD_NUM_P_59</f>
        <v/>
      </c>
      <c r="F97" s="1880" t="str">
        <f>FHD_P_59</f>
        <v/>
      </c>
      <c r="G97" s="1881" t="s">
        <v>619</v>
      </c>
      <c r="H97" s="977"/>
      <c r="I97" s="577"/>
      <c r="J97" s="289" t="str">
        <f>FHD_NOTE_P_59</f>
        <v/>
      </c>
      <c r="K97" s="543"/>
      <c r="AF97" s="1631">
        <v>0</v>
      </c>
    </row>
    <row customHeight="1" ht="18.75" hidden="1">
      <c r="A98" s="2371"/>
      <c r="D98" s="1638"/>
      <c r="E98" s="546" t="str">
        <f>FHD_NUM_P_60</f>
        <v/>
      </c>
      <c r="F98" s="1880" t="str">
        <f>FHD_P_60</f>
        <v/>
      </c>
      <c r="G98" s="1881" t="s">
        <v>619</v>
      </c>
      <c r="H98" s="977"/>
      <c r="I98" s="577"/>
      <c r="J98" s="289" t="str">
        <f>FHD_NOTE_P_60</f>
        <v/>
      </c>
      <c r="K98" s="543"/>
      <c r="AF98" s="1631">
        <v>0</v>
      </c>
    </row>
    <row s="1366" customFormat="1" customHeight="1" ht="18.75">
      <c r="A99" s="2371" t="s">
        <v>623</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594</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624</v>
      </c>
      <c r="G101" s="572"/>
      <c r="H101" s="573"/>
      <c r="I101" s="573"/>
      <c r="J101" s="1004" t="s">
        <v>625</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594</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621</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626</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621</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621</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621</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621</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621</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621</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627</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627</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628</v>
      </c>
      <c r="H112" s="577"/>
      <c r="I112" s="577"/>
      <c r="J112" s="289" t="str">
        <f>FHD_NOTE_P_72</f>
        <v/>
      </c>
      <c r="K112" s="543"/>
      <c r="AF112" s="1631">
        <v>19</v>
      </c>
    </row>
    <row customHeight="1" ht="18.75">
      <c r="A113" s="989" t="s">
        <v>629</v>
      </c>
      <c r="D113" s="1638"/>
      <c r="E113" s="546" t="str">
        <f>FHD_NUM_P_73</f>
        <v>14</v>
      </c>
      <c r="F113" s="1880" t="str">
        <f>FHD_P_73</f>
        <v>Среднесписочная численность административно-управленческого персонала</v>
      </c>
      <c r="G113" s="970" t="s">
        <v>628</v>
      </c>
      <c r="H113" s="968"/>
      <c r="I113" s="968"/>
      <c r="J113" s="289" t="str">
        <f>FHD_NOTE_P_73</f>
        <v/>
      </c>
      <c r="K113" s="543"/>
      <c r="AF113" s="1631">
        <v>0</v>
      </c>
    </row>
    <row customHeight="1" ht="33.75" hidden="1">
      <c r="A114" s="989" t="s">
        <v>630</v>
      </c>
      <c r="D114" s="1638"/>
      <c r="E114" s="546" t="str">
        <f>FHD_NUM_P_74</f>
        <v/>
      </c>
      <c r="F114" s="1880" t="str">
        <f>FHD_P_74</f>
        <v/>
      </c>
      <c r="G114" s="1876" t="s">
        <v>631</v>
      </c>
      <c r="H114" s="577"/>
      <c r="I114" s="577"/>
      <c r="J114" s="289" t="str">
        <f>FHD_NOTE_P_74</f>
        <v/>
      </c>
      <c r="K114" s="543"/>
      <c r="AF114" s="1631">
        <v>0</v>
      </c>
    </row>
    <row s="1635" customFormat="1" customHeight="1" ht="18.75" hidden="1">
      <c r="A115" s="2373" t="s">
        <v>632</v>
      </c>
      <c r="B115" s="910"/>
      <c r="C115" s="735"/>
      <c r="D115" s="733"/>
      <c r="E115" s="546" t="str">
        <f>FHD_NUM_P_75</f>
        <v/>
      </c>
      <c r="F115" s="1880" t="str">
        <f>FHD_P_75</f>
        <v/>
      </c>
      <c r="G115" s="1876" t="s">
        <v>596</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596</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596</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633</v>
      </c>
      <c r="G119" s="747"/>
      <c r="H119" s="748"/>
      <c r="I119" s="748"/>
      <c r="J119" s="1003" t="s">
        <v>634</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635</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598</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624</v>
      </c>
      <c r="G122" s="572"/>
      <c r="H122" s="573"/>
      <c r="I122" s="573"/>
      <c r="J122" s="1004" t="s">
        <v>636</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600</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624</v>
      </c>
      <c r="G125" s="572"/>
      <c r="H125" s="573"/>
      <c r="I125" s="573"/>
      <c r="J125" s="1004" t="s">
        <v>637</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638</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639</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626</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343</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626</v>
      </c>
      <c r="D129" s="1638"/>
      <c r="E129" s="546" t="str">
        <f>FHD_NUM_P_83</f>
        <v>19.1</v>
      </c>
      <c r="F129" s="1524" t="str">
        <f>FHD_P_83</f>
        <v>Информация о показателях физического износа объектов теплоснабжения</v>
      </c>
      <c r="G129" s="1878" t="s">
        <v>343</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626</v>
      </c>
      <c r="D130" s="1638"/>
      <c r="E130" s="546" t="str">
        <f>FHD_NUM_P_84</f>
        <v>19.2</v>
      </c>
      <c r="F130" s="1524" t="str">
        <f>FHD_P_84</f>
        <v>Информация о показателях энергетической эффективности объектов теплоснабжения</v>
      </c>
      <c r="G130" s="1878" t="s">
        <v>343</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84</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BC9C7-12BB-8D4F-6A63-0.E6E562F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ИМУП «ПОСЖИЛКОМСЕРВИС»</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337</v>
      </c>
      <c r="F9" s="2102"/>
      <c r="G9" s="2102"/>
      <c r="H9" s="2102"/>
      <c r="I9" s="2102"/>
      <c r="J9" s="2102"/>
      <c r="K9" s="2102"/>
      <c r="L9" s="2102"/>
      <c r="M9" s="2102"/>
      <c r="N9" s="2102"/>
      <c r="O9" s="2102"/>
      <c r="P9" s="2102"/>
      <c r="Q9" s="2102"/>
      <c r="R9" s="2103"/>
      <c r="S9" s="2127" t="s">
        <v>338</v>
      </c>
      <c r="T9" s="334"/>
      <c r="CF9" s="505">
        <v>19</v>
      </c>
    </row>
    <row customHeight="1" ht="48.29999999999999">
      <c r="D10" s="551" t="s">
        <v>90</v>
      </c>
      <c r="E10" s="2127" t="s">
        <v>90</v>
      </c>
      <c r="F10" s="2127"/>
      <c r="G10" s="521" t="s">
        <v>339</v>
      </c>
      <c r="H10" s="2127" t="s">
        <v>90</v>
      </c>
      <c r="I10" s="2127"/>
      <c r="J10" s="521" t="s">
        <v>640</v>
      </c>
      <c r="K10" s="521" t="s">
        <v>641</v>
      </c>
      <c r="L10" s="2127" t="s">
        <v>90</v>
      </c>
      <c r="M10" s="2127"/>
      <c r="N10" s="521" t="s">
        <v>642</v>
      </c>
      <c r="O10" s="521" t="s">
        <v>643</v>
      </c>
      <c r="P10" s="521" t="s">
        <v>644</v>
      </c>
      <c r="Q10" s="521" t="s">
        <v>645</v>
      </c>
      <c r="R10" s="521" t="s">
        <v>646</v>
      </c>
      <c r="S10" s="2127"/>
      <c r="T10" s="334"/>
      <c r="CF10" s="505">
        <v>46</v>
      </c>
    </row>
    <row s="1642" customFormat="1" customHeight="1" ht="15" hidden="1">
      <c r="A11" s="1052"/>
      <c r="D11" s="1025" t="s">
        <v>112</v>
      </c>
      <c r="E11" s="1025"/>
      <c r="F11" s="1025" t="s">
        <v>113</v>
      </c>
      <c r="G11" s="1025" t="s">
        <v>92</v>
      </c>
      <c r="H11" s="1025"/>
      <c r="I11" s="1025" t="s">
        <v>93</v>
      </c>
      <c r="J11" s="1025" t="s">
        <v>114</v>
      </c>
      <c r="K11" s="1025" t="s">
        <v>94</v>
      </c>
      <c r="L11" s="1025"/>
      <c r="M11" s="1025" t="s">
        <v>95</v>
      </c>
      <c r="N11" s="1025" t="s">
        <v>115</v>
      </c>
      <c r="O11" s="1025" t="s">
        <v>151</v>
      </c>
      <c r="P11" s="1025" t="s">
        <v>152</v>
      </c>
      <c r="Q11" s="1025" t="s">
        <v>153</v>
      </c>
      <c r="R11" s="1025" t="s">
        <v>154</v>
      </c>
      <c r="S11" s="1025" t="s">
        <v>155</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413</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120</v>
      </c>
      <c r="B14" s="624"/>
      <c r="C14" s="624"/>
      <c r="D14" s="2380" t="s">
        <v>112</v>
      </c>
      <c r="E14" s="2377" t="s">
        <v>108</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647</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602</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603</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648</v>
      </c>
      <c r="F17" s="2376"/>
      <c r="G17" s="2376"/>
      <c r="H17" s="2376"/>
      <c r="I17" s="2376"/>
      <c r="J17" s="2376"/>
      <c r="K17" s="2376"/>
      <c r="L17" s="2376"/>
      <c r="M17" s="2376"/>
      <c r="N17" s="2376"/>
      <c r="O17" s="2376"/>
      <c r="P17" s="2376"/>
      <c r="Q17" s="558">
        <f>SUMIF(T18:T19,"i",Q18:Q19)</f>
        <v>0</v>
      </c>
      <c r="R17" s="1017"/>
      <c r="S17" s="897" t="s">
        <v>649</v>
      </c>
      <c r="T17" s="717" t="s">
        <v>650</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651</v>
      </c>
      <c r="F20" s="2376"/>
      <c r="G20" s="2376"/>
      <c r="H20" s="2376"/>
      <c r="I20" s="2376"/>
      <c r="J20" s="2376"/>
      <c r="K20" s="2376"/>
      <c r="L20" s="2376"/>
      <c r="M20" s="2376"/>
      <c r="N20" s="2376"/>
      <c r="O20" s="2376"/>
      <c r="P20" s="2376"/>
      <c r="Q20" s="558">
        <f>SUMIF(T21:T22,"i",Q21:Q22)</f>
        <v>0</v>
      </c>
      <c r="R20" s="1017"/>
      <c r="S20" s="709" t="s">
        <v>652</v>
      </c>
      <c r="T20" s="717" t="s">
        <v>650</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84</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FAC2-13DF-2F58-2CF7-0.ED1FEBE1}"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653</v>
      </c>
      <c r="C2" s="2053" t="s">
        <v>654</v>
      </c>
      <c r="D2" s="2052" t="s">
        <v>655</v>
      </c>
      <c r="E2" s="2056">
        <f>RIGHT(I2,LEN(I2)-SEARCH("#",SUBSTITUTE(I2,".","#",LEN(I2)-LEN(SUBSTITUTE(I2,".","")))))</f>
      </c>
      <c r="F2" s="2058">
        <f>J2</f>
        <v>0</v>
      </c>
      <c r="G2" s="1636"/>
      <c r="H2" s="2059"/>
      <c r="I2" s="2049"/>
      <c r="J2" s="540"/>
      <c r="K2" s="2019" t="s">
        <v>594</v>
      </c>
      <c r="L2" s="751"/>
      <c r="M2" s="751"/>
      <c r="N2" s="543"/>
      <c r="O2" s="1525" t="s">
        <v>595</v>
      </c>
      <c r="P2" s="543"/>
      <c r="Q2" s="1636"/>
      <c r="R2" s="1636"/>
      <c r="W2" s="1636"/>
      <c r="Z2" s="544"/>
      <c r="AF2" s="1632"/>
      <c r="AG2" s="1632"/>
      <c r="AH2" s="1632"/>
      <c r="AI2" s="1632"/>
      <c r="AJ2" s="1632"/>
      <c r="AK2" s="1366">
        <v>0</v>
      </c>
    </row>
    <row customHeight="1" ht="11.25" hidden="1">
      <c r="E3" s="2051" t="s">
        <v>656</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657</v>
      </c>
      <c r="J6" s="2307"/>
      <c r="K6" s="2307"/>
      <c r="L6" s="2307"/>
      <c r="M6" s="2307"/>
      <c r="O6" s="556"/>
      <c r="AK6" s="1631">
        <v>55</v>
      </c>
    </row>
    <row customHeight="1" ht="25.2">
      <c r="I7" s="2249" t="str">
        <f>IF(org=0,"Не определено",org)</f>
        <v>ИМУП «ПОСЖИЛКОМСЕРВИС»</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120</v>
      </c>
      <c r="AK9" s="1636">
        <v>1</v>
      </c>
    </row>
    <row customHeight="1" ht="11.549999999999999">
      <c r="E10" s="2050" t="s">
        <v>658</v>
      </c>
      <c r="I10" s="711"/>
      <c r="J10" s="2367" t="s">
        <v>108</v>
      </c>
      <c r="K10" s="2368"/>
      <c r="L10" s="2029" t="str">
        <f>IF(L9="","",INDEX(DIFFERENTIATION_UNMERGE_VD,MATCH(L9,DIFFERENTIATION_ID_DIFF,0)))</f>
        <v/>
      </c>
      <c r="M10" s="2029">
        <f>IF(M9="","",INDEX(DIFFERENTIATION_UNMERGE_VD,MATCH(M9,DIFFERENTIATION_ID_DIFF,0)))</f>
        <v>0</v>
      </c>
      <c r="O10" s="2127" t="s">
        <v>338</v>
      </c>
      <c r="AK10" s="1631">
        <v>11</v>
      </c>
    </row>
    <row customHeight="1" ht="11.549999999999999">
      <c r="E11" s="2050" t="s">
        <v>659</v>
      </c>
      <c r="I11" s="711"/>
      <c r="J11" s="2367" t="s">
        <v>602</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660</v>
      </c>
      <c r="I12" s="1662"/>
      <c r="J12" s="2367" t="s">
        <v>603</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661</v>
      </c>
      <c r="F13" s="2050" t="s">
        <v>662</v>
      </c>
      <c r="I13" s="2369" t="s">
        <v>337</v>
      </c>
      <c r="J13" s="2370"/>
      <c r="K13" s="2370"/>
      <c r="L13" s="2027"/>
      <c r="M13" s="2067"/>
      <c r="O13" s="2127"/>
      <c r="AK13" s="1631">
        <v>11</v>
      </c>
    </row>
    <row customHeight="1" ht="24">
      <c r="I14" s="2020" t="s">
        <v>90</v>
      </c>
      <c r="J14" s="2020" t="s">
        <v>339</v>
      </c>
      <c r="K14" s="2020" t="s">
        <v>604</v>
      </c>
      <c r="L14" s="2060" t="s">
        <v>340</v>
      </c>
      <c r="M14" s="2061" t="s">
        <v>340</v>
      </c>
      <c r="O14" s="2127"/>
      <c r="AK14" s="1631">
        <v>23</v>
      </c>
    </row>
    <row customHeight="1" ht="24">
      <c r="A15" s="2054"/>
      <c r="B15" s="2053" t="s">
        <v>663</v>
      </c>
      <c r="C15" s="2053" t="s">
        <v>664</v>
      </c>
      <c r="D15" s="2052" t="s">
        <v>665</v>
      </c>
      <c r="E15" s="2056" t="s">
        <v>666</v>
      </c>
      <c r="F15" s="2056" t="s">
        <v>666</v>
      </c>
      <c r="G15" s="1636" t="s">
        <v>626</v>
      </c>
      <c r="H15" s="2021"/>
      <c r="I15" s="1630">
        <v>1</v>
      </c>
      <c r="J15" s="2022" t="s">
        <v>667</v>
      </c>
      <c r="K15" s="2020" t="s">
        <v>343</v>
      </c>
      <c r="L15" s="662"/>
      <c r="M15" s="818"/>
      <c r="N15" s="543" t="s">
        <v>668</v>
      </c>
      <c r="O15" s="1525" t="s">
        <v>669</v>
      </c>
      <c r="P15" s="543" t="s">
        <v>668</v>
      </c>
      <c r="AK15" s="1631">
        <v>23</v>
      </c>
    </row>
    <row customHeight="1" ht="35.699999999999996">
      <c r="A16" s="2054"/>
      <c r="B16" s="2053" t="s">
        <v>670</v>
      </c>
      <c r="C16" s="2053" t="s">
        <v>671</v>
      </c>
      <c r="D16" s="2052" t="s">
        <v>655</v>
      </c>
      <c r="E16" s="2056" t="s">
        <v>666</v>
      </c>
      <c r="F16" s="2056" t="s">
        <v>666</v>
      </c>
      <c r="H16" s="2021"/>
      <c r="I16" s="1629">
        <v>2</v>
      </c>
      <c r="J16" s="2063" t="s">
        <v>672</v>
      </c>
      <c r="K16" s="2062" t="s">
        <v>594</v>
      </c>
      <c r="L16" s="2068"/>
      <c r="M16" s="1676"/>
      <c r="N16" s="543" t="s">
        <v>668</v>
      </c>
      <c r="O16" s="1525" t="s">
        <v>673</v>
      </c>
      <c r="P16" s="543" t="s">
        <v>668</v>
      </c>
      <c r="AK16" s="1631">
        <v>34</v>
      </c>
    </row>
    <row s="1642" customFormat="1" customHeight="1" ht="17.25" hidden="1">
      <c r="A17" s="1167"/>
      <c r="B17" s="1167"/>
      <c r="C17" s="1167"/>
      <c r="D17" s="1167"/>
      <c r="E17" s="1167"/>
      <c r="H17" s="1324"/>
      <c r="I17" s="1013" t="s">
        <v>674</v>
      </c>
      <c r="J17" s="991"/>
      <c r="K17" s="1013"/>
      <c r="L17" s="992"/>
      <c r="M17" s="992"/>
      <c r="O17" s="1385"/>
      <c r="AK17" s="1636">
        <v>1</v>
      </c>
    </row>
    <row s="1366" customFormat="1" customHeight="1" ht="24">
      <c r="A18" s="987"/>
      <c r="B18" s="987"/>
      <c r="C18" s="987"/>
      <c r="D18" s="987"/>
      <c r="E18" s="987"/>
      <c r="G18" s="1636"/>
      <c r="H18" s="1633"/>
      <c r="I18" s="570"/>
      <c r="J18" s="571" t="s">
        <v>624</v>
      </c>
      <c r="K18" s="572"/>
      <c r="L18" s="2070"/>
      <c r="M18" s="573"/>
      <c r="N18" s="543"/>
      <c r="O18" s="1525" t="s">
        <v>625</v>
      </c>
      <c r="P18" s="543"/>
      <c r="Q18" s="1636"/>
      <c r="R18" s="1636"/>
      <c r="W18" s="1636"/>
      <c r="Z18" s="544"/>
      <c r="AF18" s="1632"/>
      <c r="AG18" s="1632"/>
      <c r="AH18" s="1632"/>
      <c r="AI18" s="1632"/>
      <c r="AJ18" s="1632"/>
      <c r="AK18" s="1366">
        <v>23</v>
      </c>
    </row>
    <row customHeight="1" ht="19.95">
      <c r="A19" s="2054"/>
      <c r="B19" s="2053" t="s">
        <v>675</v>
      </c>
      <c r="C19" s="2053" t="s">
        <v>676</v>
      </c>
      <c r="D19" s="2052" t="s">
        <v>655</v>
      </c>
      <c r="E19" s="2056" t="s">
        <v>666</v>
      </c>
      <c r="F19" s="2056" t="s">
        <v>666</v>
      </c>
      <c r="H19" s="2021"/>
      <c r="I19" s="1664">
        <v>3</v>
      </c>
      <c r="J19" s="2022" t="s">
        <v>676</v>
      </c>
      <c r="K19" s="2018" t="s">
        <v>594</v>
      </c>
      <c r="L19" s="727"/>
      <c r="M19" s="557"/>
      <c r="N19" s="543"/>
      <c r="O19" s="1525" t="s">
        <v>677</v>
      </c>
      <c r="P19" s="543"/>
      <c r="AK19" s="1631">
        <v>19</v>
      </c>
    </row>
    <row customHeight="1" ht="77.7">
      <c r="A20" s="2054"/>
      <c r="B20" s="2053" t="s">
        <v>678</v>
      </c>
      <c r="C20" s="2053" t="s">
        <v>679</v>
      </c>
      <c r="D20" s="2052" t="s">
        <v>655</v>
      </c>
      <c r="E20" s="2056" t="s">
        <v>666</v>
      </c>
      <c r="F20" s="2056" t="s">
        <v>666</v>
      </c>
      <c r="H20" s="2021"/>
      <c r="I20" s="1664">
        <v>4</v>
      </c>
      <c r="J20" s="2022" t="s">
        <v>680</v>
      </c>
      <c r="K20" s="2018" t="s">
        <v>621</v>
      </c>
      <c r="L20" s="727"/>
      <c r="M20" s="557"/>
      <c r="N20" s="543"/>
      <c r="O20" s="1525"/>
      <c r="P20" s="543"/>
      <c r="AK20" s="1631">
        <v>74</v>
      </c>
    </row>
    <row customHeight="1" ht="35.699999999999996">
      <c r="A21" s="2054"/>
      <c r="B21" s="2053" t="s">
        <v>681</v>
      </c>
      <c r="C21" s="2053" t="s">
        <v>682</v>
      </c>
      <c r="D21" s="2052" t="s">
        <v>655</v>
      </c>
      <c r="E21" s="2056" t="s">
        <v>666</v>
      </c>
      <c r="F21" s="2056" t="s">
        <v>666</v>
      </c>
      <c r="H21" s="2021"/>
      <c r="I21" s="1664">
        <v>5</v>
      </c>
      <c r="J21" s="2022" t="s">
        <v>683</v>
      </c>
      <c r="K21" s="2018" t="s">
        <v>621</v>
      </c>
      <c r="L21" s="727"/>
      <c r="M21" s="557"/>
      <c r="N21" s="543"/>
      <c r="O21" s="1525" t="s">
        <v>677</v>
      </c>
      <c r="P21" s="543"/>
      <c r="AK21" s="1631">
        <v>34</v>
      </c>
    </row>
    <row customHeight="1" ht="48.29999999999999">
      <c r="A22" s="2054"/>
      <c r="B22" s="2053" t="s">
        <v>684</v>
      </c>
      <c r="C22" s="2053" t="s">
        <v>685</v>
      </c>
      <c r="D22" s="2052" t="s">
        <v>655</v>
      </c>
      <c r="E22" s="2056" t="s">
        <v>666</v>
      </c>
      <c r="F22" s="2056" t="s">
        <v>666</v>
      </c>
      <c r="H22" s="2021"/>
      <c r="I22" s="1664">
        <v>6</v>
      </c>
      <c r="J22" s="2022" t="s">
        <v>686</v>
      </c>
      <c r="K22" s="2018" t="s">
        <v>621</v>
      </c>
      <c r="L22" s="727"/>
      <c r="M22" s="557"/>
      <c r="N22" s="543"/>
      <c r="O22" s="1525" t="s">
        <v>687</v>
      </c>
      <c r="P22" s="543"/>
      <c r="AK22" s="1631">
        <v>46</v>
      </c>
    </row>
    <row customHeight="1" ht="19.95">
      <c r="A23" s="2054"/>
      <c r="B23" s="2053" t="s">
        <v>688</v>
      </c>
      <c r="C23" s="2053" t="s">
        <v>689</v>
      </c>
      <c r="D23" s="2052" t="s">
        <v>655</v>
      </c>
      <c r="E23" s="2056" t="s">
        <v>666</v>
      </c>
      <c r="F23" s="2056" t="s">
        <v>666</v>
      </c>
      <c r="H23" s="2021"/>
      <c r="I23" s="1664" t="s">
        <v>690</v>
      </c>
      <c r="J23" s="1524" t="s">
        <v>691</v>
      </c>
      <c r="K23" s="2018" t="s">
        <v>621</v>
      </c>
      <c r="L23" s="727"/>
      <c r="M23" s="557"/>
      <c r="N23" s="543"/>
      <c r="O23" s="1525" t="s">
        <v>677</v>
      </c>
      <c r="P23" s="543"/>
      <c r="AK23" s="1631">
        <v>19</v>
      </c>
    </row>
    <row customHeight="1" ht="19.95">
      <c r="A24" s="2054"/>
      <c r="B24" s="2053" t="s">
        <v>692</v>
      </c>
      <c r="C24" s="2053" t="s">
        <v>693</v>
      </c>
      <c r="D24" s="2052" t="s">
        <v>655</v>
      </c>
      <c r="E24" s="2056" t="s">
        <v>666</v>
      </c>
      <c r="F24" s="2056" t="s">
        <v>666</v>
      </c>
      <c r="H24" s="2021"/>
      <c r="I24" s="1664" t="s">
        <v>694</v>
      </c>
      <c r="J24" s="1524" t="s">
        <v>695</v>
      </c>
      <c r="K24" s="2018" t="s">
        <v>621</v>
      </c>
      <c r="L24" s="727"/>
      <c r="M24" s="557"/>
      <c r="N24" s="543"/>
      <c r="O24" s="1525"/>
      <c r="P24" s="543"/>
      <c r="AK24" s="1631">
        <v>19</v>
      </c>
    </row>
    <row customHeight="1" ht="24">
      <c r="A25" s="2054"/>
      <c r="B25" s="2053" t="s">
        <v>696</v>
      </c>
      <c r="C25" s="2053" t="s">
        <v>697</v>
      </c>
      <c r="D25" s="2052" t="s">
        <v>655</v>
      </c>
      <c r="E25" s="2056" t="s">
        <v>666</v>
      </c>
      <c r="F25" s="2056" t="s">
        <v>666</v>
      </c>
      <c r="H25" s="2021"/>
      <c r="I25" s="1664" t="s">
        <v>698</v>
      </c>
      <c r="J25" s="1524" t="s">
        <v>699</v>
      </c>
      <c r="K25" s="2018" t="s">
        <v>621</v>
      </c>
      <c r="L25" s="727"/>
      <c r="M25" s="557"/>
      <c r="N25" s="543"/>
      <c r="O25" s="1525"/>
      <c r="P25" s="543"/>
      <c r="AK25" s="1631">
        <v>23</v>
      </c>
    </row>
    <row customHeight="1" ht="24">
      <c r="A26" s="2054"/>
      <c r="B26" s="2053" t="s">
        <v>700</v>
      </c>
      <c r="C26" s="2053" t="s">
        <v>701</v>
      </c>
      <c r="D26" s="2052" t="s">
        <v>655</v>
      </c>
      <c r="E26" s="2056" t="s">
        <v>666</v>
      </c>
      <c r="F26" s="2056" t="s">
        <v>666</v>
      </c>
      <c r="H26" s="2021"/>
      <c r="I26" s="1664">
        <v>7</v>
      </c>
      <c r="J26" s="2022" t="s">
        <v>701</v>
      </c>
      <c r="K26" s="2018" t="s">
        <v>702</v>
      </c>
      <c r="L26" s="727"/>
      <c r="M26" s="557"/>
      <c r="N26" s="543"/>
      <c r="O26" s="1525"/>
      <c r="P26" s="543"/>
      <c r="AK26" s="1631">
        <v>23</v>
      </c>
    </row>
    <row customHeight="1" ht="24">
      <c r="A27" s="2054"/>
      <c r="B27" s="2053" t="s">
        <v>703</v>
      </c>
      <c r="C27" s="2053" t="s">
        <v>704</v>
      </c>
      <c r="D27" s="2052" t="s">
        <v>655</v>
      </c>
      <c r="E27" s="2056" t="s">
        <v>666</v>
      </c>
      <c r="F27" s="2056" t="s">
        <v>666</v>
      </c>
      <c r="H27" s="2021"/>
      <c r="I27" s="1664">
        <v>8</v>
      </c>
      <c r="J27" s="2022" t="s">
        <v>704</v>
      </c>
      <c r="K27" s="2018" t="s">
        <v>627</v>
      </c>
      <c r="L27" s="727"/>
      <c r="M27" s="557"/>
      <c r="N27" s="543"/>
      <c r="O27" s="1525"/>
      <c r="P27" s="543"/>
      <c r="AK27" s="1631">
        <v>23</v>
      </c>
    </row>
    <row customHeight="1" ht="35.699999999999996">
      <c r="A28" s="2054"/>
      <c r="B28" s="2053" t="s">
        <v>705</v>
      </c>
      <c r="C28" s="2053" t="s">
        <v>706</v>
      </c>
      <c r="D28" s="2052" t="s">
        <v>655</v>
      </c>
      <c r="E28" s="2056" t="s">
        <v>666</v>
      </c>
      <c r="F28" s="2056" t="s">
        <v>666</v>
      </c>
      <c r="H28" s="2021"/>
      <c r="I28" s="1675">
        <v>9</v>
      </c>
      <c r="J28" s="2022" t="s">
        <v>707</v>
      </c>
      <c r="K28" s="2018" t="s">
        <v>598</v>
      </c>
      <c r="L28" s="727"/>
      <c r="M28" s="557"/>
      <c r="N28" s="543"/>
      <c r="O28" s="1525"/>
      <c r="P28" s="543"/>
      <c r="AK28" s="1631">
        <v>34</v>
      </c>
    </row>
    <row customHeight="1" ht="35.699999999999996">
      <c r="A29" s="2054"/>
      <c r="B29" s="2053" t="s">
        <v>708</v>
      </c>
      <c r="C29" s="2053" t="s">
        <v>709</v>
      </c>
      <c r="D29" s="2052" t="s">
        <v>655</v>
      </c>
      <c r="E29" s="2056" t="s">
        <v>666</v>
      </c>
      <c r="F29" s="2056" t="s">
        <v>666</v>
      </c>
      <c r="H29" s="2021"/>
      <c r="I29" s="1675">
        <v>10</v>
      </c>
      <c r="J29" s="2022" t="s">
        <v>710</v>
      </c>
      <c r="K29" s="2018" t="s">
        <v>598</v>
      </c>
      <c r="L29" s="727"/>
      <c r="M29" s="557"/>
      <c r="N29" s="543"/>
      <c r="O29" s="1525"/>
      <c r="P29" s="543"/>
      <c r="AK29" s="1631">
        <v>34</v>
      </c>
    </row>
    <row customHeight="1" ht="24">
      <c r="A30" s="2054"/>
      <c r="B30" s="2053" t="s">
        <v>711</v>
      </c>
      <c r="C30" s="2053" t="s">
        <v>712</v>
      </c>
      <c r="D30" s="2052" t="s">
        <v>655</v>
      </c>
      <c r="E30" s="2056" t="s">
        <v>666</v>
      </c>
      <c r="F30" s="2056" t="s">
        <v>666</v>
      </c>
      <c r="H30" s="2021"/>
      <c r="I30" s="1675">
        <v>11</v>
      </c>
      <c r="J30" s="2022" t="s">
        <v>712</v>
      </c>
      <c r="K30" s="2018" t="s">
        <v>628</v>
      </c>
      <c r="L30" s="2069"/>
      <c r="M30" s="1621"/>
      <c r="N30" s="543"/>
      <c r="O30" s="1525"/>
      <c r="P30" s="543"/>
      <c r="AK30" s="1631">
        <v>23</v>
      </c>
    </row>
    <row customHeight="1" ht="24">
      <c r="A31" s="2054"/>
      <c r="B31" s="2053" t="s">
        <v>713</v>
      </c>
      <c r="C31" s="2053" t="s">
        <v>714</v>
      </c>
      <c r="D31" s="2052" t="s">
        <v>655</v>
      </c>
      <c r="E31" s="2056" t="s">
        <v>666</v>
      </c>
      <c r="F31" s="2056" t="s">
        <v>666</v>
      </c>
      <c r="H31" s="2021"/>
      <c r="I31" s="1675">
        <v>12</v>
      </c>
      <c r="J31" s="2022" t="s">
        <v>714</v>
      </c>
      <c r="K31" s="2018" t="s">
        <v>628</v>
      </c>
      <c r="L31" s="2069"/>
      <c r="M31" s="1621"/>
      <c r="N31" s="543"/>
      <c r="O31" s="1525"/>
      <c r="P31" s="543"/>
      <c r="AK31" s="1631">
        <v>23</v>
      </c>
    </row>
    <row customHeight="1" ht="48.29999999999999">
      <c r="A32" s="2054"/>
      <c r="B32" s="2053" t="s">
        <v>715</v>
      </c>
      <c r="C32" s="2053" t="s">
        <v>716</v>
      </c>
      <c r="D32" s="2052" t="s">
        <v>655</v>
      </c>
      <c r="E32" s="2056" t="s">
        <v>666</v>
      </c>
      <c r="F32" s="2056" t="s">
        <v>666</v>
      </c>
      <c r="H32" s="2021"/>
      <c r="I32" s="1675">
        <v>13</v>
      </c>
      <c r="J32" s="2022" t="s">
        <v>717</v>
      </c>
      <c r="K32" s="2018" t="s">
        <v>638</v>
      </c>
      <c r="L32" s="727"/>
      <c r="M32" s="557"/>
      <c r="N32" s="543"/>
      <c r="O32" s="1525" t="s">
        <v>677</v>
      </c>
      <c r="P32" s="543"/>
      <c r="AK32" s="1631">
        <v>46</v>
      </c>
    </row>
    <row s="1366" customFormat="1" customHeight="1" ht="48.29999999999999">
      <c r="A33" s="2054"/>
      <c r="B33" s="2053" t="s">
        <v>718</v>
      </c>
      <c r="C33" s="2053" t="s">
        <v>719</v>
      </c>
      <c r="D33" s="2052" t="s">
        <v>655</v>
      </c>
      <c r="E33" s="2056" t="s">
        <v>666</v>
      </c>
      <c r="F33" s="2056" t="s">
        <v>666</v>
      </c>
      <c r="G33" s="1636"/>
      <c r="H33" s="2021"/>
      <c r="I33" s="1675">
        <v>14</v>
      </c>
      <c r="J33" s="2034" t="s">
        <v>720</v>
      </c>
      <c r="K33" s="2023" t="s">
        <v>721</v>
      </c>
      <c r="L33" s="727"/>
      <c r="M33" s="557"/>
      <c r="N33" s="543"/>
      <c r="O33" s="1525" t="s">
        <v>677</v>
      </c>
      <c r="P33" s="543"/>
      <c r="Q33" s="1636"/>
      <c r="R33" s="1636"/>
      <c r="W33" s="1636"/>
      <c r="Z33" s="544"/>
      <c r="AF33" s="1632"/>
      <c r="AG33" s="1632"/>
      <c r="AH33" s="1632"/>
      <c r="AI33" s="1632"/>
      <c r="AJ33" s="1632"/>
      <c r="AK33" s="1366">
        <v>46</v>
      </c>
    </row>
    <row customHeight="1" ht="108">
      <c r="A34" s="2054"/>
      <c r="B34" s="2053" t="s">
        <v>722</v>
      </c>
      <c r="C34" s="2053" t="s">
        <v>723</v>
      </c>
      <c r="D34" s="2052" t="s">
        <v>665</v>
      </c>
      <c r="E34" s="2056" t="s">
        <v>666</v>
      </c>
      <c r="F34" s="2056" t="s">
        <v>666</v>
      </c>
      <c r="G34" s="1636" t="s">
        <v>626</v>
      </c>
      <c r="H34" s="2021"/>
      <c r="I34" s="2032">
        <v>15</v>
      </c>
      <c r="J34" s="2033" t="s">
        <v>724</v>
      </c>
      <c r="K34" s="2018" t="s">
        <v>343</v>
      </c>
      <c r="L34" s="385"/>
      <c r="M34" s="1164"/>
      <c r="N34" s="543"/>
      <c r="O34" s="1525" t="s">
        <v>669</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84</v>
      </c>
      <c r="B204" s="987" t="s">
        <v>152</v>
      </c>
      <c r="C204" s="987" t="s">
        <v>152</v>
      </c>
      <c r="D204" s="987" t="s">
        <v>152</v>
      </c>
      <c r="E204" s="987" t="s">
        <v>152</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C09B4-3EFC-A273-D9F5-0.5D2B39C6}"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725</v>
      </c>
      <c r="C2" s="2053" t="s">
        <v>726</v>
      </c>
      <c r="D2" s="2052" t="s">
        <v>665</v>
      </c>
      <c r="E2" s="2058">
        <f>I2-3</f>
        <v>-3</v>
      </c>
      <c r="F2" s="2058">
        <f>J2</f>
        <v>0</v>
      </c>
      <c r="H2" s="1730" t="s">
        <v>174</v>
      </c>
      <c r="I2" s="2024"/>
      <c r="J2" s="1682"/>
      <c r="K2" s="2018" t="s">
        <v>343</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727</v>
      </c>
      <c r="J5" s="2248"/>
      <c r="K5" s="2248"/>
      <c r="L5" s="2248"/>
      <c r="M5" s="266"/>
      <c r="W5" s="1631">
        <v>48</v>
      </c>
    </row>
    <row customHeight="1" ht="18">
      <c r="H6" s="376"/>
      <c r="I6" s="2249" t="str">
        <f>IF(org=0,"Не определено",org)</f>
        <v>ИМУП «ПОСЖИЛКОМСЕРВИС»</v>
      </c>
      <c r="J6" s="2249"/>
      <c r="K6" s="2249"/>
      <c r="L6" s="2249"/>
      <c r="M6" s="266"/>
      <c r="W6" s="1631">
        <v>17</v>
      </c>
    </row>
    <row customHeight="1" ht="14.699999999999998">
      <c r="H7" s="376"/>
      <c r="I7" s="457"/>
      <c r="J7" s="463"/>
      <c r="K7" s="463"/>
      <c r="L7" s="752"/>
      <c r="M7" s="193"/>
      <c r="W7" s="1631">
        <v>14</v>
      </c>
    </row>
    <row customHeight="1" ht="14.699999999999998">
      <c r="H8" s="376"/>
      <c r="I8" s="2386" t="s">
        <v>337</v>
      </c>
      <c r="J8" s="2387"/>
      <c r="K8" s="2387"/>
      <c r="L8" s="2388"/>
      <c r="M8" s="2389" t="s">
        <v>338</v>
      </c>
      <c r="W8" s="1631">
        <v>14</v>
      </c>
    </row>
    <row customHeight="1" ht="35.699999999999996">
      <c r="E9" s="2051" t="s">
        <v>656</v>
      </c>
      <c r="F9" s="2051" t="s">
        <v>662</v>
      </c>
      <c r="H9" s="376"/>
      <c r="I9" s="2025" t="s">
        <v>90</v>
      </c>
      <c r="J9" s="2026" t="s">
        <v>339</v>
      </c>
      <c r="K9" s="2064" t="s">
        <v>604</v>
      </c>
      <c r="L9" s="2065" t="s">
        <v>340</v>
      </c>
      <c r="M9" s="2389"/>
      <c r="W9" s="1631">
        <v>34</v>
      </c>
    </row>
    <row customHeight="1" ht="35.699999999999996">
      <c r="B10" s="2053" t="s">
        <v>728</v>
      </c>
      <c r="C10" s="2053" t="s">
        <v>729</v>
      </c>
      <c r="D10" s="2052" t="s">
        <v>665</v>
      </c>
      <c r="E10" s="2056" t="s">
        <v>666</v>
      </c>
      <c r="F10" s="2056" t="s">
        <v>666</v>
      </c>
      <c r="H10" s="376"/>
      <c r="I10" s="2024" t="s">
        <v>112</v>
      </c>
      <c r="J10" s="1886" t="s">
        <v>730</v>
      </c>
      <c r="K10" s="2018" t="s">
        <v>343</v>
      </c>
      <c r="L10" s="818"/>
      <c r="M10" s="297" t="s">
        <v>731</v>
      </c>
      <c r="W10" s="1631">
        <v>34</v>
      </c>
    </row>
    <row customHeight="1" ht="50.25">
      <c r="B11" s="2053" t="s">
        <v>732</v>
      </c>
      <c r="C11" s="2053" t="s">
        <v>733</v>
      </c>
      <c r="D11" s="2052" t="s">
        <v>665</v>
      </c>
      <c r="E11" s="2056" t="s">
        <v>666</v>
      </c>
      <c r="F11" s="2056" t="s">
        <v>666</v>
      </c>
      <c r="H11" s="376"/>
      <c r="I11" s="2024" t="s">
        <v>113</v>
      </c>
      <c r="J11" s="1886" t="s">
        <v>734</v>
      </c>
      <c r="K11" s="2018" t="s">
        <v>343</v>
      </c>
      <c r="L11" s="818"/>
      <c r="M11" s="297" t="s">
        <v>731</v>
      </c>
      <c r="W11" s="1631">
        <v>48</v>
      </c>
    </row>
    <row customHeight="1" ht="48.29999999999999">
      <c r="B12" s="2053" t="s">
        <v>735</v>
      </c>
      <c r="C12" s="2053" t="s">
        <v>736</v>
      </c>
      <c r="D12" s="2052" t="s">
        <v>665</v>
      </c>
      <c r="E12" s="2056" t="s">
        <v>666</v>
      </c>
      <c r="F12" s="2056" t="s">
        <v>666</v>
      </c>
      <c r="H12" s="1688"/>
      <c r="I12" s="2024" t="s">
        <v>92</v>
      </c>
      <c r="J12" s="2031" t="s">
        <v>737</v>
      </c>
      <c r="K12" s="2018" t="s">
        <v>343</v>
      </c>
      <c r="L12" s="818"/>
      <c r="M12" s="297" t="s">
        <v>738</v>
      </c>
      <c r="N12" s="1624"/>
      <c r="P12" s="1631"/>
      <c r="W12" s="1631">
        <v>46</v>
      </c>
    </row>
    <row customHeight="1" ht="14.699999999999998">
      <c r="E13" s="343"/>
      <c r="H13" s="376"/>
      <c r="I13" s="347"/>
      <c r="J13" s="651" t="s">
        <v>739</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84</v>
      </c>
      <c r="B16" s="1631">
        <v>9</v>
      </c>
      <c r="C16" s="1631">
        <v>9</v>
      </c>
      <c r="D16" s="1631">
        <v>9</v>
      </c>
      <c r="E16" s="2030" t="s">
        <v>151</v>
      </c>
      <c r="F16" s="2055" t="s">
        <v>151</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2FA28-D3B3-CC49-6FF8-0.C087FD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590</v>
      </c>
      <c r="H2" s="541"/>
      <c r="I2" s="541"/>
      <c r="J2" s="542" t="s">
        <v>740</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741</v>
      </c>
      <c r="F6" s="2307"/>
      <c r="G6" s="2307"/>
      <c r="H6" s="2307"/>
      <c r="I6" s="2307"/>
      <c r="J6" s="556"/>
      <c r="AF6" s="1631">
        <v>30</v>
      </c>
    </row>
    <row customHeight="1" ht="11.549999999999999">
      <c r="E7" s="2249" t="str">
        <f>IF(org=0,"Не определено",org)</f>
        <v>ИМУП «ПОСЖИЛКОМСЕРВИС»</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120</v>
      </c>
      <c r="AF9" s="1636">
        <v>4</v>
      </c>
    </row>
    <row customHeight="1" ht="11.549999999999999">
      <c r="E10" s="711"/>
      <c r="F10" s="2367" t="s">
        <v>108</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602</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603</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337</v>
      </c>
      <c r="F13" s="2370"/>
      <c r="G13" s="2370"/>
      <c r="H13" s="1551"/>
      <c r="I13" s="1551"/>
      <c r="J13" s="2127"/>
      <c r="AF13" s="1631">
        <v>11</v>
      </c>
    </row>
    <row customHeight="1" ht="24">
      <c r="E14" s="1639" t="s">
        <v>90</v>
      </c>
      <c r="F14" s="1634" t="s">
        <v>339</v>
      </c>
      <c r="G14" s="1634" t="s">
        <v>604</v>
      </c>
      <c r="H14" s="1634" t="s">
        <v>340</v>
      </c>
      <c r="I14" s="1634" t="s">
        <v>340</v>
      </c>
      <c r="J14" s="2127"/>
      <c r="AF14" s="1631">
        <v>23</v>
      </c>
    </row>
    <row customHeight="1" ht="19.95">
      <c r="D15" s="1638"/>
      <c r="E15" s="1630" t="s">
        <v>112</v>
      </c>
      <c r="F15" s="707" t="s">
        <v>742</v>
      </c>
      <c r="G15" s="1646" t="s">
        <v>590</v>
      </c>
      <c r="H15" s="557"/>
      <c r="I15" s="557"/>
      <c r="J15" s="289" t="s">
        <v>743</v>
      </c>
      <c r="K15" s="543" t="s">
        <v>668</v>
      </c>
      <c r="AF15" s="1631">
        <v>19</v>
      </c>
    </row>
    <row customHeight="1" ht="35.699999999999996">
      <c r="D16" s="1638"/>
      <c r="E16" s="1630" t="s">
        <v>113</v>
      </c>
      <c r="F16" s="707" t="s">
        <v>744</v>
      </c>
      <c r="G16" s="1646" t="s">
        <v>590</v>
      </c>
      <c r="H16" s="558">
        <f>SUM(H17,H20:H32)</f>
        <v>0</v>
      </c>
      <c r="I16" s="558">
        <f>SUM(I17,I20,I23,I26,I29:I32)</f>
        <v>0</v>
      </c>
      <c r="J16" s="289" t="s">
        <v>745</v>
      </c>
      <c r="K16" s="543" t="s">
        <v>668</v>
      </c>
      <c r="AF16" s="1631">
        <v>34</v>
      </c>
    </row>
    <row customHeight="1" ht="19.95">
      <c r="D17" s="1638"/>
      <c r="E17" s="1664" t="s">
        <v>746</v>
      </c>
      <c r="F17" s="954" t="s">
        <v>747</v>
      </c>
      <c r="G17" s="1643" t="s">
        <v>590</v>
      </c>
      <c r="H17" s="557"/>
      <c r="I17" s="557"/>
      <c r="J17" s="289" t="s">
        <v>748</v>
      </c>
      <c r="K17" s="543"/>
      <c r="AF17" s="1631">
        <v>19</v>
      </c>
    </row>
    <row customHeight="1" ht="24">
      <c r="D18" s="1638"/>
      <c r="E18" s="1664" t="s">
        <v>749</v>
      </c>
      <c r="F18" s="1650" t="s">
        <v>750</v>
      </c>
      <c r="G18" s="1643" t="s">
        <v>590</v>
      </c>
      <c r="H18" s="557"/>
      <c r="I18" s="557"/>
      <c r="J18" s="289" t="s">
        <v>751</v>
      </c>
      <c r="K18" s="543"/>
      <c r="AF18" s="1631">
        <v>23</v>
      </c>
    </row>
    <row customHeight="1" ht="35.699999999999996">
      <c r="D19" s="1638"/>
      <c r="E19" s="1664" t="s">
        <v>752</v>
      </c>
      <c r="F19" s="1650" t="s">
        <v>753</v>
      </c>
      <c r="G19" s="1643" t="s">
        <v>590</v>
      </c>
      <c r="H19" s="557"/>
      <c r="I19" s="557"/>
      <c r="J19" s="289"/>
      <c r="K19" s="543"/>
      <c r="AF19" s="1631">
        <v>34</v>
      </c>
    </row>
    <row customHeight="1" ht="19.95">
      <c r="D20" s="1638"/>
      <c r="E20" s="1664" t="s">
        <v>344</v>
      </c>
      <c r="F20" s="954" t="s">
        <v>754</v>
      </c>
      <c r="G20" s="1643" t="s">
        <v>590</v>
      </c>
      <c r="H20" s="557"/>
      <c r="I20" s="557"/>
      <c r="J20" s="289" t="s">
        <v>755</v>
      </c>
      <c r="K20" s="543"/>
      <c r="AF20" s="1631">
        <v>19</v>
      </c>
    </row>
    <row customHeight="1" ht="19.95">
      <c r="D21" s="1638"/>
      <c r="E21" s="1664" t="s">
        <v>756</v>
      </c>
      <c r="F21" s="1650" t="s">
        <v>757</v>
      </c>
      <c r="G21" s="1643" t="s">
        <v>590</v>
      </c>
      <c r="H21" s="557"/>
      <c r="I21" s="557"/>
      <c r="J21" s="289"/>
      <c r="K21" s="543"/>
      <c r="AF21" s="1631">
        <v>19</v>
      </c>
    </row>
    <row customHeight="1" ht="19.95">
      <c r="D22" s="1638"/>
      <c r="E22" s="1664" t="s">
        <v>758</v>
      </c>
      <c r="F22" s="1650" t="s">
        <v>759</v>
      </c>
      <c r="G22" s="1643" t="s">
        <v>590</v>
      </c>
      <c r="H22" s="557"/>
      <c r="I22" s="557"/>
      <c r="J22" s="289"/>
      <c r="K22" s="543"/>
      <c r="AF22" s="1631">
        <v>19</v>
      </c>
    </row>
    <row customHeight="1" ht="24">
      <c r="D23" s="1638"/>
      <c r="E23" s="1664" t="s">
        <v>347</v>
      </c>
      <c r="F23" s="954" t="s">
        <v>760</v>
      </c>
      <c r="G23" s="1643" t="s">
        <v>590</v>
      </c>
      <c r="H23" s="557"/>
      <c r="I23" s="557"/>
      <c r="J23" s="289" t="s">
        <v>761</v>
      </c>
      <c r="K23" s="543"/>
      <c r="AF23" s="1631">
        <v>23</v>
      </c>
    </row>
    <row customHeight="1" ht="19.95">
      <c r="D24" s="1638"/>
      <c r="E24" s="1664" t="s">
        <v>762</v>
      </c>
      <c r="F24" s="1650" t="s">
        <v>763</v>
      </c>
      <c r="G24" s="1643" t="s">
        <v>590</v>
      </c>
      <c r="H24" s="557"/>
      <c r="I24" s="557"/>
      <c r="J24" s="289"/>
      <c r="K24" s="543"/>
      <c r="AF24" s="1631">
        <v>19</v>
      </c>
    </row>
    <row customHeight="1" ht="35.699999999999996">
      <c r="D25" s="1638"/>
      <c r="E25" s="1664" t="s">
        <v>764</v>
      </c>
      <c r="F25" s="1650" t="s">
        <v>765</v>
      </c>
      <c r="G25" s="1643" t="s">
        <v>590</v>
      </c>
      <c r="H25" s="557"/>
      <c r="I25" s="557"/>
      <c r="J25" s="289"/>
      <c r="K25" s="543"/>
      <c r="AF25" s="1631">
        <v>34</v>
      </c>
    </row>
    <row customHeight="1" ht="24">
      <c r="D26" s="1638"/>
      <c r="E26" s="1664" t="s">
        <v>766</v>
      </c>
      <c r="F26" s="954" t="s">
        <v>767</v>
      </c>
      <c r="G26" s="1643" t="s">
        <v>590</v>
      </c>
      <c r="H26" s="557"/>
      <c r="I26" s="557"/>
      <c r="J26" s="289" t="s">
        <v>768</v>
      </c>
      <c r="K26" s="543"/>
      <c r="AF26" s="1631">
        <v>23</v>
      </c>
    </row>
    <row customHeight="1" ht="19.95">
      <c r="D27" s="1638"/>
      <c r="E27" s="1675" t="s">
        <v>769</v>
      </c>
      <c r="F27" s="1650" t="s">
        <v>770</v>
      </c>
      <c r="G27" s="1654" t="s">
        <v>590</v>
      </c>
      <c r="H27" s="1676"/>
      <c r="I27" s="1676"/>
      <c r="J27" s="289"/>
      <c r="K27" s="543"/>
      <c r="AF27" s="1631">
        <v>19</v>
      </c>
    </row>
    <row customHeight="1" ht="19.95">
      <c r="D28" s="1638"/>
      <c r="E28" s="1675" t="s">
        <v>771</v>
      </c>
      <c r="F28" s="1650" t="s">
        <v>772</v>
      </c>
      <c r="G28" s="1654" t="s">
        <v>590</v>
      </c>
      <c r="H28" s="1676"/>
      <c r="I28" s="1676"/>
      <c r="J28" s="289"/>
      <c r="K28" s="543"/>
      <c r="AF28" s="1631">
        <v>19</v>
      </c>
    </row>
    <row customHeight="1" ht="19.95">
      <c r="D29" s="1638"/>
      <c r="E29" s="1675" t="s">
        <v>773</v>
      </c>
      <c r="F29" s="954" t="s">
        <v>774</v>
      </c>
      <c r="G29" s="1654" t="s">
        <v>590</v>
      </c>
      <c r="H29" s="1676"/>
      <c r="I29" s="1676"/>
      <c r="J29" s="289"/>
      <c r="K29" s="543"/>
      <c r="AF29" s="1631">
        <v>19</v>
      </c>
    </row>
    <row customHeight="1" ht="19.95">
      <c r="D30" s="1638"/>
      <c r="E30" s="1675" t="s">
        <v>775</v>
      </c>
      <c r="F30" s="954" t="s">
        <v>776</v>
      </c>
      <c r="G30" s="1654" t="s">
        <v>590</v>
      </c>
      <c r="H30" s="1676"/>
      <c r="I30" s="1676"/>
      <c r="J30" s="289"/>
      <c r="K30" s="543"/>
      <c r="AF30" s="1631">
        <v>19</v>
      </c>
    </row>
    <row customHeight="1" ht="19.95">
      <c r="D31" s="1638"/>
      <c r="E31" s="1675" t="s">
        <v>777</v>
      </c>
      <c r="F31" s="954" t="s">
        <v>778</v>
      </c>
      <c r="G31" s="1654" t="s">
        <v>590</v>
      </c>
      <c r="H31" s="1676"/>
      <c r="I31" s="1676"/>
      <c r="J31" s="289"/>
      <c r="K31" s="543"/>
      <c r="AF31" s="1631">
        <v>19</v>
      </c>
    </row>
    <row s="1366" customFormat="1" customHeight="1" ht="35.699999999999996">
      <c r="A32" s="987"/>
      <c r="C32" s="1636"/>
      <c r="D32" s="1638"/>
      <c r="E32" s="1675" t="s">
        <v>779</v>
      </c>
      <c r="F32" s="954" t="s">
        <v>780</v>
      </c>
      <c r="G32" s="1644" t="s">
        <v>590</v>
      </c>
      <c r="H32" s="579">
        <f>SUM(H33:H34)</f>
        <v>0</v>
      </c>
      <c r="I32" s="579">
        <f>SUM(I33:I34)</f>
        <v>0</v>
      </c>
      <c r="J32" s="289" t="s">
        <v>781</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615</v>
      </c>
      <c r="G34" s="572"/>
      <c r="H34" s="573"/>
      <c r="I34" s="573"/>
      <c r="J34" s="301" t="s">
        <v>782</v>
      </c>
      <c r="K34" s="543"/>
      <c r="L34" s="1636"/>
      <c r="M34" s="1636"/>
      <c r="R34" s="1636"/>
      <c r="U34" s="544"/>
      <c r="AA34" s="1632"/>
      <c r="AB34" s="1632"/>
      <c r="AC34" s="1632"/>
      <c r="AD34" s="1632"/>
      <c r="AE34" s="1632"/>
      <c r="AF34" s="1160">
        <v>19</v>
      </c>
    </row>
    <row customHeight="1" ht="60">
      <c r="D35" s="1638"/>
      <c r="E35" s="1675" t="s">
        <v>783</v>
      </c>
      <c r="F35" s="954" t="s">
        <v>784</v>
      </c>
      <c r="G35" s="1654" t="s">
        <v>590</v>
      </c>
      <c r="H35" s="1676"/>
      <c r="I35" s="1676"/>
      <c r="J35" s="289" t="s">
        <v>785</v>
      </c>
      <c r="K35" s="543"/>
      <c r="AF35" s="1631">
        <v>57</v>
      </c>
    </row>
    <row s="1366" customFormat="1" customHeight="1" ht="24">
      <c r="A36" s="989" t="s">
        <v>616</v>
      </c>
      <c r="C36" s="1636"/>
      <c r="D36" s="1638"/>
      <c r="E36" s="1664" t="s">
        <v>92</v>
      </c>
      <c r="F36" s="707" t="s">
        <v>786</v>
      </c>
      <c r="G36" s="1643" t="s">
        <v>590</v>
      </c>
      <c r="H36" s="557"/>
      <c r="I36" s="557"/>
      <c r="J36" s="289" t="s">
        <v>787</v>
      </c>
      <c r="K36" s="543"/>
      <c r="L36" s="1636"/>
      <c r="M36" s="1636"/>
      <c r="R36" s="1636"/>
      <c r="U36" s="544"/>
      <c r="AA36" s="1632"/>
      <c r="AB36" s="1632"/>
      <c r="AC36" s="1632"/>
      <c r="AD36" s="1632"/>
      <c r="AE36" s="1632"/>
      <c r="AF36" s="1160">
        <v>23</v>
      </c>
    </row>
    <row s="1366" customFormat="1" customHeight="1" ht="35.699999999999996">
      <c r="A37" s="989"/>
      <c r="C37" s="1636"/>
      <c r="D37" s="1638"/>
      <c r="E37" s="1664" t="s">
        <v>361</v>
      </c>
      <c r="F37" s="954" t="s">
        <v>788</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93</v>
      </c>
      <c r="F38" s="707" t="s">
        <v>789</v>
      </c>
      <c r="G38" s="1643" t="s">
        <v>590</v>
      </c>
      <c r="H38" s="557"/>
      <c r="I38" s="557"/>
      <c r="J38" s="289" t="s">
        <v>790</v>
      </c>
      <c r="K38" s="543"/>
      <c r="L38" s="1636"/>
      <c r="M38" s="1636"/>
      <c r="R38" s="1636"/>
      <c r="U38" s="544"/>
      <c r="AA38" s="1632"/>
      <c r="AB38" s="1632"/>
      <c r="AC38" s="1632"/>
      <c r="AD38" s="1632"/>
      <c r="AE38" s="1632"/>
      <c r="AF38" s="1160">
        <v>19</v>
      </c>
    </row>
    <row s="1366" customFormat="1" customHeight="1" ht="24">
      <c r="A39" s="987"/>
      <c r="C39" s="1636"/>
      <c r="D39" s="575"/>
      <c r="E39" s="1664" t="s">
        <v>791</v>
      </c>
      <c r="F39" s="954" t="s">
        <v>792</v>
      </c>
      <c r="G39" s="1654" t="s">
        <v>590</v>
      </c>
      <c r="H39" s="557"/>
      <c r="I39" s="557"/>
      <c r="J39" s="289" t="s">
        <v>793</v>
      </c>
      <c r="K39" s="543"/>
      <c r="L39" s="1636"/>
      <c r="M39" s="1636"/>
      <c r="R39" s="1636"/>
      <c r="U39" s="544"/>
      <c r="AA39" s="1632"/>
      <c r="AB39" s="1632"/>
      <c r="AC39" s="1632"/>
      <c r="AD39" s="1632"/>
      <c r="AE39" s="1632"/>
      <c r="AF39" s="1160">
        <v>23</v>
      </c>
    </row>
    <row s="1366" customFormat="1" customHeight="1" ht="24">
      <c r="A40" s="987"/>
      <c r="C40" s="1636"/>
      <c r="D40" s="1638"/>
      <c r="E40" s="1664" t="s">
        <v>794</v>
      </c>
      <c r="F40" s="1650" t="s">
        <v>795</v>
      </c>
      <c r="G40" s="1643" t="s">
        <v>590</v>
      </c>
      <c r="H40" s="557"/>
      <c r="I40" s="557"/>
      <c r="J40" s="289" t="s">
        <v>796</v>
      </c>
      <c r="K40" s="543"/>
      <c r="L40" s="1636"/>
      <c r="M40" s="1636"/>
      <c r="R40" s="1636"/>
      <c r="U40" s="544"/>
      <c r="AA40" s="1632"/>
      <c r="AB40" s="1632"/>
      <c r="AC40" s="1632"/>
      <c r="AD40" s="1632"/>
      <c r="AE40" s="1632"/>
      <c r="AF40" s="1160">
        <v>23</v>
      </c>
    </row>
    <row s="1366" customFormat="1" customHeight="1" ht="24">
      <c r="A41" s="987"/>
      <c r="C41" s="1636"/>
      <c r="D41" s="1638"/>
      <c r="E41" s="1664" t="s">
        <v>797</v>
      </c>
      <c r="F41" s="1650" t="s">
        <v>798</v>
      </c>
      <c r="G41" s="1643" t="s">
        <v>590</v>
      </c>
      <c r="H41" s="557"/>
      <c r="I41" s="557"/>
      <c r="J41" s="289" t="s">
        <v>799</v>
      </c>
      <c r="K41" s="543"/>
      <c r="L41" s="1636"/>
      <c r="M41" s="1636"/>
      <c r="R41" s="1636"/>
      <c r="U41" s="544"/>
      <c r="AA41" s="1632"/>
      <c r="AB41" s="1632"/>
      <c r="AC41" s="1632"/>
      <c r="AD41" s="1632"/>
      <c r="AE41" s="1632"/>
      <c r="AF41" s="1160">
        <v>23</v>
      </c>
    </row>
    <row s="1366" customFormat="1" customHeight="1" ht="24">
      <c r="A42" s="987"/>
      <c r="C42" s="1636"/>
      <c r="D42" s="1638"/>
      <c r="E42" s="1664" t="s">
        <v>800</v>
      </c>
      <c r="F42" s="1650" t="s">
        <v>801</v>
      </c>
      <c r="G42" s="1643" t="s">
        <v>590</v>
      </c>
      <c r="H42" s="557"/>
      <c r="I42" s="557"/>
      <c r="J42" s="289" t="s">
        <v>802</v>
      </c>
      <c r="K42" s="543"/>
      <c r="L42" s="1636"/>
      <c r="M42" s="1636"/>
      <c r="R42" s="1636"/>
      <c r="U42" s="544"/>
      <c r="AA42" s="1632"/>
      <c r="AB42" s="1632"/>
      <c r="AC42" s="1632"/>
      <c r="AD42" s="1632"/>
      <c r="AE42" s="1632"/>
      <c r="AF42" s="1160">
        <v>23</v>
      </c>
    </row>
    <row s="1366" customFormat="1" customHeight="1" ht="35.699999999999996">
      <c r="A43" s="987"/>
      <c r="C43" s="1636" t="s">
        <v>626</v>
      </c>
      <c r="D43" s="1638"/>
      <c r="E43" s="1664" t="s">
        <v>114</v>
      </c>
      <c r="F43" s="707" t="s">
        <v>667</v>
      </c>
      <c r="G43" s="1646" t="s">
        <v>803</v>
      </c>
      <c r="H43" s="401"/>
      <c r="I43" s="401"/>
      <c r="J43" s="289" t="s">
        <v>804</v>
      </c>
      <c r="K43" s="543"/>
      <c r="L43" s="1636"/>
      <c r="M43" s="1636"/>
      <c r="R43" s="1636"/>
      <c r="U43" s="544"/>
      <c r="AA43" s="1632"/>
      <c r="AB43" s="1632"/>
      <c r="AC43" s="1632"/>
      <c r="AD43" s="1632"/>
      <c r="AE43" s="1632"/>
      <c r="AF43" s="1160">
        <v>34</v>
      </c>
    </row>
    <row s="1366" customFormat="1" customHeight="1" ht="35.699999999999996">
      <c r="A44" s="987"/>
      <c r="C44" s="1636"/>
      <c r="D44" s="1638"/>
      <c r="E44" s="1664" t="s">
        <v>94</v>
      </c>
      <c r="F44" s="707" t="s">
        <v>805</v>
      </c>
      <c r="G44" s="1643" t="s">
        <v>806</v>
      </c>
      <c r="H44" s="545"/>
      <c r="I44" s="545"/>
      <c r="J44" s="289" t="s">
        <v>807</v>
      </c>
      <c r="K44" s="543"/>
      <c r="L44" s="1636"/>
      <c r="M44" s="1636"/>
      <c r="R44" s="1636"/>
      <c r="U44" s="544"/>
      <c r="AA44" s="1632"/>
      <c r="AB44" s="1632"/>
      <c r="AC44" s="1632"/>
      <c r="AD44" s="1632"/>
      <c r="AE44" s="1632"/>
      <c r="AF44" s="1160">
        <v>34</v>
      </c>
    </row>
    <row s="1366" customFormat="1" customHeight="1" ht="24">
      <c r="A45" s="987"/>
      <c r="C45" s="1636"/>
      <c r="D45" s="1638"/>
      <c r="E45" s="1664" t="s">
        <v>95</v>
      </c>
      <c r="F45" s="707" t="s">
        <v>808</v>
      </c>
      <c r="G45" s="1654" t="s">
        <v>809</v>
      </c>
      <c r="H45" s="545"/>
      <c r="I45" s="545"/>
      <c r="J45" s="289" t="s">
        <v>810</v>
      </c>
      <c r="K45" s="543"/>
      <c r="L45" s="1636"/>
      <c r="M45" s="1636"/>
      <c r="R45" s="1636"/>
      <c r="U45" s="544"/>
      <c r="AA45" s="1632"/>
      <c r="AB45" s="1632"/>
      <c r="AC45" s="1632"/>
      <c r="AD45" s="1632"/>
      <c r="AE45" s="1632"/>
      <c r="AF45" s="1160">
        <v>23</v>
      </c>
    </row>
    <row s="1366" customFormat="1" customHeight="1" ht="19.95">
      <c r="A46" s="987"/>
      <c r="C46" s="1636"/>
      <c r="D46" s="1638"/>
      <c r="E46" s="1664" t="s">
        <v>115</v>
      </c>
      <c r="F46" s="707" t="s">
        <v>811</v>
      </c>
      <c r="G46" s="1643" t="s">
        <v>628</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84</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83B61-FEA2-1A57-50AF-0.CFA8295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590</v>
      </c>
      <c r="H2" s="541"/>
      <c r="I2" s="541"/>
      <c r="J2" s="542" t="s">
        <v>593</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812</v>
      </c>
      <c r="F6" s="2248"/>
      <c r="G6" s="2248"/>
      <c r="H6" s="2248"/>
      <c r="I6" s="2248"/>
      <c r="J6" s="556"/>
      <c r="AF6" s="1631">
        <v>32</v>
      </c>
    </row>
    <row customHeight="1" ht="25.2">
      <c r="E7" s="2249" t="str">
        <f>IF(org=0,"Не определено",org)</f>
        <v>ИМУП «ПОСЖИЛКОМСЕРВИС»</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120</v>
      </c>
      <c r="AF9" s="1636">
        <v>1</v>
      </c>
    </row>
    <row customHeight="1" ht="11.549999999999999">
      <c r="E10" s="711"/>
      <c r="F10" s="2367" t="s">
        <v>108</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602</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603</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337</v>
      </c>
      <c r="F13" s="2370"/>
      <c r="G13" s="2370"/>
      <c r="H13" s="1656"/>
      <c r="I13" s="1656"/>
      <c r="J13" s="2127"/>
      <c r="AF13" s="1631">
        <v>11</v>
      </c>
    </row>
    <row customHeight="1" ht="24">
      <c r="E14" s="1657" t="s">
        <v>90</v>
      </c>
      <c r="F14" s="1660" t="s">
        <v>339</v>
      </c>
      <c r="G14" s="1660" t="s">
        <v>604</v>
      </c>
      <c r="H14" s="1660" t="s">
        <v>340</v>
      </c>
      <c r="I14" s="1660" t="s">
        <v>340</v>
      </c>
      <c r="J14" s="2127"/>
      <c r="AF14" s="1631">
        <v>23</v>
      </c>
    </row>
    <row customHeight="1" ht="19.95">
      <c r="D15" s="1638"/>
      <c r="E15" s="1630" t="s">
        <v>112</v>
      </c>
      <c r="F15" s="707" t="s">
        <v>813</v>
      </c>
      <c r="G15" s="1657" t="s">
        <v>590</v>
      </c>
      <c r="H15" s="557"/>
      <c r="I15" s="557"/>
      <c r="J15" s="289" t="s">
        <v>814</v>
      </c>
      <c r="K15" s="543" t="s">
        <v>668</v>
      </c>
      <c r="AF15" s="1631">
        <v>19</v>
      </c>
    </row>
    <row customHeight="1" ht="24">
      <c r="D16" s="1638"/>
      <c r="E16" s="1630" t="s">
        <v>113</v>
      </c>
      <c r="F16" s="1665" t="s">
        <v>815</v>
      </c>
      <c r="G16" s="1657" t="s">
        <v>590</v>
      </c>
      <c r="H16" s="558">
        <f>SUM(H17,H20:H27)</f>
        <v>0</v>
      </c>
      <c r="I16" s="558">
        <f>SUM(I17,I20:I27)</f>
        <v>0</v>
      </c>
      <c r="J16" s="289" t="s">
        <v>816</v>
      </c>
      <c r="K16" s="543" t="s">
        <v>668</v>
      </c>
      <c r="AF16" s="1631">
        <v>23</v>
      </c>
    </row>
    <row customHeight="1" ht="35.699999999999996">
      <c r="D17" s="1638"/>
      <c r="E17" s="1664" t="s">
        <v>746</v>
      </c>
      <c r="F17" s="1667" t="s">
        <v>817</v>
      </c>
      <c r="G17" s="1654" t="s">
        <v>590</v>
      </c>
      <c r="H17" s="557"/>
      <c r="I17" s="557"/>
      <c r="J17" s="289" t="s">
        <v>818</v>
      </c>
      <c r="K17" s="543"/>
      <c r="AF17" s="1631">
        <v>34</v>
      </c>
    </row>
    <row customHeight="1" ht="19.95">
      <c r="D18" s="1638"/>
      <c r="E18" s="1664" t="s">
        <v>749</v>
      </c>
      <c r="F18" s="1668" t="s">
        <v>819</v>
      </c>
      <c r="G18" s="1654" t="s">
        <v>590</v>
      </c>
      <c r="H18" s="557"/>
      <c r="I18" s="557"/>
      <c r="J18" s="289"/>
      <c r="K18" s="543"/>
      <c r="AF18" s="1631">
        <v>19</v>
      </c>
    </row>
    <row customHeight="1" ht="24">
      <c r="D19" s="1638"/>
      <c r="E19" s="1664" t="s">
        <v>752</v>
      </c>
      <c r="F19" s="1668" t="s">
        <v>820</v>
      </c>
      <c r="G19" s="1654" t="s">
        <v>590</v>
      </c>
      <c r="H19" s="557"/>
      <c r="I19" s="557"/>
      <c r="J19" s="289"/>
      <c r="K19" s="543"/>
      <c r="AF19" s="1631">
        <v>23</v>
      </c>
    </row>
    <row customHeight="1" ht="35.699999999999996">
      <c r="D20" s="1638"/>
      <c r="E20" s="1664" t="s">
        <v>344</v>
      </c>
      <c r="F20" s="1667" t="s">
        <v>821</v>
      </c>
      <c r="G20" s="1654" t="s">
        <v>590</v>
      </c>
      <c r="H20" s="557"/>
      <c r="I20" s="557"/>
      <c r="J20" s="289"/>
      <c r="K20" s="543"/>
      <c r="AF20" s="1631">
        <v>34</v>
      </c>
    </row>
    <row customHeight="1" ht="48.29999999999999">
      <c r="D21" s="1638"/>
      <c r="E21" s="1664" t="s">
        <v>347</v>
      </c>
      <c r="F21" s="1667" t="s">
        <v>822</v>
      </c>
      <c r="G21" s="1654" t="s">
        <v>590</v>
      </c>
      <c r="H21" s="557"/>
      <c r="I21" s="557"/>
      <c r="J21" s="289"/>
      <c r="K21" s="543"/>
      <c r="AF21" s="1631">
        <v>46</v>
      </c>
    </row>
    <row customHeight="1" ht="60">
      <c r="D22" s="1638"/>
      <c r="E22" s="1664" t="s">
        <v>766</v>
      </c>
      <c r="F22" s="1667" t="s">
        <v>823</v>
      </c>
      <c r="G22" s="1654" t="s">
        <v>590</v>
      </c>
      <c r="H22" s="557"/>
      <c r="I22" s="557"/>
      <c r="J22" s="289"/>
      <c r="K22" s="543"/>
      <c r="AF22" s="1631">
        <v>57</v>
      </c>
    </row>
    <row customHeight="1" ht="35.699999999999996">
      <c r="D23" s="1638"/>
      <c r="E23" s="1664" t="s">
        <v>773</v>
      </c>
      <c r="F23" s="1667" t="s">
        <v>824</v>
      </c>
      <c r="G23" s="1654" t="s">
        <v>590</v>
      </c>
      <c r="H23" s="557"/>
      <c r="I23" s="557"/>
      <c r="J23" s="289"/>
      <c r="K23" s="543"/>
      <c r="AF23" s="1631">
        <v>34</v>
      </c>
    </row>
    <row customHeight="1" ht="35.699999999999996">
      <c r="D24" s="1638"/>
      <c r="E24" s="1664" t="s">
        <v>775</v>
      </c>
      <c r="F24" s="1667" t="s">
        <v>825</v>
      </c>
      <c r="G24" s="1654" t="s">
        <v>590</v>
      </c>
      <c r="H24" s="557"/>
      <c r="I24" s="557"/>
      <c r="J24" s="289"/>
      <c r="K24" s="543"/>
      <c r="AF24" s="1631">
        <v>34</v>
      </c>
    </row>
    <row customHeight="1" ht="24">
      <c r="D25" s="1638"/>
      <c r="E25" s="1664" t="s">
        <v>777</v>
      </c>
      <c r="F25" s="1667" t="s">
        <v>826</v>
      </c>
      <c r="G25" s="1654" t="s">
        <v>590</v>
      </c>
      <c r="H25" s="557"/>
      <c r="I25" s="557"/>
      <c r="J25" s="289"/>
      <c r="K25" s="543"/>
      <c r="AF25" s="1631">
        <v>23</v>
      </c>
    </row>
    <row customHeight="1" ht="76.5">
      <c r="D26" s="1638"/>
      <c r="E26" s="1664" t="s">
        <v>779</v>
      </c>
      <c r="F26" s="1667" t="s">
        <v>827</v>
      </c>
      <c r="G26" s="1654" t="s">
        <v>590</v>
      </c>
      <c r="H26" s="557"/>
      <c r="I26" s="557"/>
      <c r="J26" s="289"/>
      <c r="K26" s="543"/>
      <c r="AF26" s="1631">
        <v>73</v>
      </c>
    </row>
    <row s="1366" customFormat="1" customHeight="1" ht="35.699999999999996">
      <c r="A27" s="987"/>
      <c r="C27" s="1636"/>
      <c r="D27" s="1638"/>
      <c r="E27" s="1629" t="s">
        <v>783</v>
      </c>
      <c r="F27" s="1628" t="s">
        <v>828</v>
      </c>
      <c r="G27" s="1655" t="s">
        <v>590</v>
      </c>
      <c r="H27" s="579">
        <f>SUM(H28:H29)</f>
        <v>0</v>
      </c>
      <c r="I27" s="579">
        <f>SUM(I28:I29)</f>
        <v>0</v>
      </c>
      <c r="J27" s="289" t="s">
        <v>781</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615</v>
      </c>
      <c r="G29" s="572"/>
      <c r="H29" s="573"/>
      <c r="I29" s="573"/>
      <c r="J29" s="301" t="s">
        <v>782</v>
      </c>
      <c r="K29" s="543"/>
      <c r="L29" s="1636"/>
      <c r="M29" s="1636"/>
      <c r="R29" s="1636"/>
      <c r="U29" s="544"/>
      <c r="AA29" s="1632"/>
      <c r="AB29" s="1632"/>
      <c r="AC29" s="1632"/>
      <c r="AD29" s="1632"/>
      <c r="AE29" s="1632"/>
      <c r="AF29" s="1160">
        <v>19</v>
      </c>
    </row>
    <row s="1366" customFormat="1" customHeight="1" ht="24">
      <c r="A30" s="987"/>
      <c r="C30" s="1636"/>
      <c r="D30" s="1638"/>
      <c r="E30" s="1664" t="s">
        <v>92</v>
      </c>
      <c r="F30" s="1661" t="s">
        <v>829</v>
      </c>
      <c r="G30" s="1654" t="s">
        <v>590</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93</v>
      </c>
      <c r="F31" s="1661" t="s">
        <v>830</v>
      </c>
      <c r="G31" s="1654" t="s">
        <v>590</v>
      </c>
      <c r="H31" s="557"/>
      <c r="I31" s="557"/>
      <c r="J31" s="289" t="s">
        <v>831</v>
      </c>
      <c r="K31" s="543"/>
      <c r="L31" s="1636"/>
      <c r="M31" s="1636"/>
      <c r="R31" s="1636"/>
      <c r="U31" s="544"/>
      <c r="AA31" s="1632"/>
      <c r="AB31" s="1632"/>
      <c r="AC31" s="1632"/>
      <c r="AD31" s="1632"/>
      <c r="AE31" s="1632"/>
      <c r="AF31" s="1160">
        <v>34</v>
      </c>
    </row>
    <row s="1366" customFormat="1" customHeight="1" ht="24">
      <c r="A32" s="987"/>
      <c r="C32" s="1636"/>
      <c r="D32" s="1638"/>
      <c r="E32" s="1664" t="s">
        <v>791</v>
      </c>
      <c r="F32" s="690" t="s">
        <v>795</v>
      </c>
      <c r="G32" s="1654" t="s">
        <v>590</v>
      </c>
      <c r="H32" s="557"/>
      <c r="I32" s="557"/>
      <c r="J32" s="289" t="s">
        <v>832</v>
      </c>
      <c r="K32" s="543"/>
      <c r="L32" s="1636"/>
      <c r="M32" s="1636"/>
      <c r="R32" s="1636"/>
      <c r="U32" s="544"/>
      <c r="AA32" s="1632"/>
      <c r="AB32" s="1632"/>
      <c r="AC32" s="1632"/>
      <c r="AD32" s="1632"/>
      <c r="AE32" s="1632"/>
      <c r="AF32" s="1160">
        <v>23</v>
      </c>
    </row>
    <row s="1366" customFormat="1" customHeight="1" ht="24">
      <c r="A33" s="987"/>
      <c r="C33" s="1636"/>
      <c r="D33" s="1638"/>
      <c r="E33" s="1664" t="s">
        <v>833</v>
      </c>
      <c r="F33" s="690" t="s">
        <v>834</v>
      </c>
      <c r="G33" s="1654" t="s">
        <v>590</v>
      </c>
      <c r="H33" s="557"/>
      <c r="I33" s="557"/>
      <c r="J33" s="289" t="s">
        <v>835</v>
      </c>
      <c r="K33" s="543"/>
      <c r="L33" s="1636"/>
      <c r="M33" s="1636"/>
      <c r="R33" s="1636"/>
      <c r="U33" s="544"/>
      <c r="AA33" s="1632"/>
      <c r="AB33" s="1632"/>
      <c r="AC33" s="1632"/>
      <c r="AD33" s="1632"/>
      <c r="AE33" s="1632"/>
      <c r="AF33" s="1160">
        <v>23</v>
      </c>
    </row>
    <row s="1366" customFormat="1" customHeight="1" ht="24">
      <c r="A34" s="987"/>
      <c r="C34" s="1636"/>
      <c r="D34" s="1638"/>
      <c r="E34" s="1664" t="s">
        <v>836</v>
      </c>
      <c r="F34" s="690" t="s">
        <v>801</v>
      </c>
      <c r="G34" s="1654" t="s">
        <v>590</v>
      </c>
      <c r="H34" s="557"/>
      <c r="I34" s="557"/>
      <c r="J34" s="289" t="s">
        <v>837</v>
      </c>
      <c r="K34" s="543"/>
      <c r="L34" s="1636"/>
      <c r="M34" s="1636"/>
      <c r="R34" s="1636"/>
      <c r="U34" s="544"/>
      <c r="AA34" s="1632"/>
      <c r="AB34" s="1632"/>
      <c r="AC34" s="1632"/>
      <c r="AD34" s="1632"/>
      <c r="AE34" s="1632"/>
      <c r="AF34" s="1160">
        <v>23</v>
      </c>
    </row>
    <row s="1366" customFormat="1" customHeight="1" ht="35.699999999999996">
      <c r="A35" s="987"/>
      <c r="C35" s="1636" t="s">
        <v>626</v>
      </c>
      <c r="D35" s="1638"/>
      <c r="E35" s="1664" t="s">
        <v>114</v>
      </c>
      <c r="F35" s="1661" t="s">
        <v>667</v>
      </c>
      <c r="G35" s="1657" t="s">
        <v>343</v>
      </c>
      <c r="H35" s="401"/>
      <c r="I35" s="401"/>
      <c r="J35" s="289" t="s">
        <v>838</v>
      </c>
      <c r="K35" s="543"/>
      <c r="L35" s="1636"/>
      <c r="M35" s="1636"/>
      <c r="R35" s="1636"/>
      <c r="U35" s="544"/>
      <c r="AA35" s="1632"/>
      <c r="AB35" s="1632"/>
      <c r="AC35" s="1632"/>
      <c r="AD35" s="1632"/>
      <c r="AE35" s="1632"/>
      <c r="AF35" s="1160">
        <v>34</v>
      </c>
    </row>
    <row s="1366" customFormat="1" customHeight="1" ht="35.699999999999996">
      <c r="A36" s="987"/>
      <c r="C36" s="1636"/>
      <c r="D36" s="1638"/>
      <c r="E36" s="1664" t="s">
        <v>94</v>
      </c>
      <c r="F36" s="1661" t="s">
        <v>839</v>
      </c>
      <c r="G36" s="1654" t="s">
        <v>806</v>
      </c>
      <c r="H36" s="545"/>
      <c r="I36" s="545"/>
      <c r="J36" s="289" t="s">
        <v>807</v>
      </c>
      <c r="K36" s="543"/>
      <c r="L36" s="1636"/>
      <c r="M36" s="1636"/>
      <c r="R36" s="1636"/>
      <c r="U36" s="544"/>
      <c r="AA36" s="1632"/>
      <c r="AB36" s="1632"/>
      <c r="AC36" s="1632"/>
      <c r="AD36" s="1632"/>
      <c r="AE36" s="1632"/>
      <c r="AF36" s="1160">
        <v>34</v>
      </c>
    </row>
    <row s="1366" customFormat="1" customHeight="1" ht="24">
      <c r="A37" s="987"/>
      <c r="C37" s="1636"/>
      <c r="D37" s="1638"/>
      <c r="E37" s="1664" t="s">
        <v>95</v>
      </c>
      <c r="F37" s="1661" t="s">
        <v>840</v>
      </c>
      <c r="G37" s="1654" t="s">
        <v>809</v>
      </c>
      <c r="H37" s="545"/>
      <c r="I37" s="545"/>
      <c r="J37" s="289" t="s">
        <v>810</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841</v>
      </c>
      <c r="F39" s="2285" t="s">
        <v>842</v>
      </c>
      <c r="G39" s="2285"/>
      <c r="H39" s="369"/>
      <c r="I39" s="369"/>
      <c r="J39" s="369"/>
      <c r="AF39" s="1631">
        <v>26</v>
      </c>
    </row>
    <row s="1641" customFormat="1" customHeight="1" ht="39.75">
      <c r="A40" s="987"/>
      <c r="B40" s="1636"/>
      <c r="C40" s="1636"/>
      <c r="D40" s="351"/>
      <c r="F40" s="2285" t="s">
        <v>843</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84</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CE860D-0B07-692E-D2E2-0.D1B18AC3}"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ИМУП «ПОСЖИЛКОМСЕРВИС»</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120</v>
      </c>
      <c r="J6" s="1022"/>
      <c r="X6" s="505">
        <v>1</v>
      </c>
    </row>
    <row customHeight="1" ht="11.549999999999999">
      <c r="D7" s="711"/>
      <c r="E7" s="2367" t="s">
        <v>108</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602</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603</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337</v>
      </c>
      <c r="E10" s="2102"/>
      <c r="F10" s="2102"/>
      <c r="G10" s="2102"/>
      <c r="H10" s="2102"/>
      <c r="I10" s="2102"/>
      <c r="J10" s="2103"/>
      <c r="K10" s="2199"/>
      <c r="L10" s="509"/>
      <c r="X10" s="758">
        <v>11</v>
      </c>
    </row>
    <row s="1635" customFormat="1" customHeight="1" ht="24">
      <c r="A11" s="2385"/>
      <c r="B11" s="2385"/>
      <c r="C11" s="657"/>
      <c r="D11" s="703" t="s">
        <v>90</v>
      </c>
      <c r="E11" s="705" t="s">
        <v>844</v>
      </c>
      <c r="F11" s="705" t="s">
        <v>604</v>
      </c>
      <c r="G11" s="465" t="s">
        <v>340</v>
      </c>
      <c r="H11" s="465" t="s">
        <v>427</v>
      </c>
      <c r="I11" s="807" t="s">
        <v>340</v>
      </c>
      <c r="J11" s="808" t="s">
        <v>427</v>
      </c>
      <c r="K11" s="2232"/>
      <c r="L11" s="658"/>
      <c r="X11" s="509">
        <v>23</v>
      </c>
    </row>
    <row s="1642" customFormat="1" customHeight="1" ht="10.5">
      <c r="A12" s="952"/>
      <c r="D12" s="1025" t="s">
        <v>112</v>
      </c>
      <c r="E12" s="1025" t="s">
        <v>113</v>
      </c>
      <c r="F12" s="1025" t="s">
        <v>92</v>
      </c>
      <c r="G12" s="1026" t="str">
        <f>G1&amp;".1"</f>
        <v>4.1</v>
      </c>
      <c r="H12" s="1026" t="str">
        <f>G1&amp;".2"</f>
        <v>4.2</v>
      </c>
      <c r="I12" s="1026" t="str">
        <f>I1&amp;".1"</f>
        <v>4.1</v>
      </c>
      <c r="J12" s="1026" t="str">
        <f>I1&amp;".2"</f>
        <v>4.2</v>
      </c>
      <c r="K12" s="1026"/>
      <c r="X12" s="511">
        <v>10</v>
      </c>
    </row>
    <row customHeight="1" ht="22.5">
      <c r="A13" s="2392" t="s">
        <v>845</v>
      </c>
      <c r="D13" s="953" t="s">
        <v>112</v>
      </c>
      <c r="E13" s="279" t="s">
        <v>846</v>
      </c>
      <c r="F13" s="660" t="s">
        <v>847</v>
      </c>
      <c r="G13" s="557"/>
      <c r="H13" s="661"/>
      <c r="I13" s="557"/>
      <c r="J13" s="661"/>
      <c r="K13" s="289" t="s">
        <v>848</v>
      </c>
      <c r="L13" s="720"/>
      <c r="X13" s="505">
        <v>0</v>
      </c>
    </row>
    <row customHeight="1" ht="22.5">
      <c r="A14" s="2392"/>
      <c r="D14" s="539" t="s">
        <v>113</v>
      </c>
      <c r="E14" s="279" t="s">
        <v>849</v>
      </c>
      <c r="F14" s="660" t="s">
        <v>850</v>
      </c>
      <c r="G14" s="557"/>
      <c r="H14" s="662"/>
      <c r="I14" s="557"/>
      <c r="J14" s="662"/>
      <c r="K14" s="289" t="s">
        <v>851</v>
      </c>
      <c r="L14" s="720"/>
      <c r="X14" s="505">
        <v>0</v>
      </c>
    </row>
    <row s="1635" customFormat="1" customHeight="1" ht="78.75">
      <c r="A15" s="2392"/>
      <c r="B15" s="511"/>
      <c r="D15" s="953" t="s">
        <v>92</v>
      </c>
      <c r="E15" s="707" t="s">
        <v>852</v>
      </c>
      <c r="F15" s="950" t="s">
        <v>343</v>
      </c>
      <c r="G15" s="950" t="s">
        <v>343</v>
      </c>
      <c r="H15" s="106"/>
      <c r="I15" s="950" t="s">
        <v>343</v>
      </c>
      <c r="J15" s="106"/>
      <c r="K15" s="289" t="s">
        <v>853</v>
      </c>
      <c r="L15" s="720"/>
      <c r="X15" s="758">
        <v>0</v>
      </c>
    </row>
    <row s="1635" customFormat="1" customHeight="1" ht="22.5">
      <c r="A16" s="2392"/>
      <c r="B16" s="511"/>
      <c r="D16" s="953" t="s">
        <v>361</v>
      </c>
      <c r="E16" s="954" t="s">
        <v>854</v>
      </c>
      <c r="F16" s="950" t="s">
        <v>855</v>
      </c>
      <c r="G16" s="817"/>
      <c r="H16" s="106"/>
      <c r="I16" s="817"/>
      <c r="J16" s="106"/>
      <c r="K16" s="289"/>
      <c r="L16" s="720"/>
      <c r="X16" s="758">
        <v>0</v>
      </c>
    </row>
    <row s="1635" customFormat="1" customHeight="1" ht="22.5">
      <c r="A17" s="2392"/>
      <c r="B17" s="511"/>
      <c r="D17" s="953" t="s">
        <v>369</v>
      </c>
      <c r="E17" s="954" t="s">
        <v>856</v>
      </c>
      <c r="F17" s="950" t="s">
        <v>857</v>
      </c>
      <c r="G17" s="817"/>
      <c r="H17" s="106"/>
      <c r="I17" s="817"/>
      <c r="J17" s="106"/>
      <c r="K17" s="289"/>
      <c r="L17" s="720"/>
      <c r="X17" s="758">
        <v>0</v>
      </c>
    </row>
    <row s="1635" customFormat="1" customHeight="1" ht="33.75">
      <c r="A18" s="2392"/>
      <c r="B18" s="511"/>
      <c r="D18" s="953" t="s">
        <v>371</v>
      </c>
      <c r="E18" s="954" t="s">
        <v>858</v>
      </c>
      <c r="F18" s="950" t="s">
        <v>609</v>
      </c>
      <c r="G18" s="680"/>
      <c r="H18" s="106"/>
      <c r="I18" s="680"/>
      <c r="J18" s="106"/>
      <c r="K18" s="289"/>
      <c r="L18" s="720"/>
      <c r="X18" s="758">
        <v>0</v>
      </c>
    </row>
    <row customHeight="1" ht="101.25">
      <c r="A19" s="2392"/>
      <c r="D19" s="953" t="s">
        <v>93</v>
      </c>
      <c r="E19" s="279" t="s">
        <v>859</v>
      </c>
      <c r="F19" s="660" t="s">
        <v>584</v>
      </c>
      <c r="G19" s="663"/>
      <c r="H19" s="662"/>
      <c r="I19" s="955"/>
      <c r="J19" s="662"/>
      <c r="K19" s="289" t="s">
        <v>860</v>
      </c>
      <c r="L19" s="720"/>
      <c r="X19" s="505">
        <v>0</v>
      </c>
    </row>
    <row s="1635" customFormat="1" customHeight="1" ht="18.75">
      <c r="A20" s="2392"/>
      <c r="C20" s="956"/>
      <c r="D20" s="953" t="s">
        <v>791</v>
      </c>
      <c r="E20" s="954" t="s">
        <v>861</v>
      </c>
      <c r="F20" s="950" t="s">
        <v>343</v>
      </c>
      <c r="G20" s="950" t="s">
        <v>343</v>
      </c>
      <c r="H20" s="949" t="s">
        <v>343</v>
      </c>
      <c r="I20" s="950" t="s">
        <v>343</v>
      </c>
      <c r="J20" s="949" t="s">
        <v>343</v>
      </c>
      <c r="K20" s="948"/>
      <c r="L20" s="720"/>
      <c r="W20" s="675"/>
      <c r="X20" s="758">
        <v>0</v>
      </c>
    </row>
    <row s="1635" customFormat="1" customHeight="1" ht="33.75">
      <c r="A21" s="2392"/>
      <c r="C21" s="956"/>
      <c r="D21" s="953" t="s">
        <v>794</v>
      </c>
      <c r="E21" s="576" t="s">
        <v>862</v>
      </c>
      <c r="F21" s="950" t="s">
        <v>863</v>
      </c>
      <c r="G21" s="680"/>
      <c r="H21" s="106"/>
      <c r="I21" s="680"/>
      <c r="J21" s="106"/>
      <c r="K21" s="948"/>
      <c r="L21" s="720"/>
      <c r="W21" s="675"/>
      <c r="X21" s="758">
        <v>0</v>
      </c>
    </row>
    <row s="1635" customFormat="1" customHeight="1" ht="33.75">
      <c r="A22" s="2392"/>
      <c r="C22" s="956"/>
      <c r="D22" s="953" t="s">
        <v>797</v>
      </c>
      <c r="E22" s="576" t="s">
        <v>864</v>
      </c>
      <c r="F22" s="950" t="s">
        <v>865</v>
      </c>
      <c r="G22" s="680"/>
      <c r="H22" s="106"/>
      <c r="I22" s="680"/>
      <c r="J22" s="106"/>
      <c r="K22" s="948"/>
      <c r="L22" s="720"/>
      <c r="W22" s="675"/>
      <c r="X22" s="758">
        <v>0</v>
      </c>
    </row>
    <row s="1635" customFormat="1" customHeight="1" ht="22.5">
      <c r="A23" s="2392"/>
      <c r="C23" s="956"/>
      <c r="D23" s="953" t="s">
        <v>833</v>
      </c>
      <c r="E23" s="954" t="s">
        <v>866</v>
      </c>
      <c r="F23" s="950" t="s">
        <v>343</v>
      </c>
      <c r="G23" s="950" t="s">
        <v>343</v>
      </c>
      <c r="H23" s="949" t="s">
        <v>343</v>
      </c>
      <c r="I23" s="950" t="s">
        <v>343</v>
      </c>
      <c r="J23" s="949" t="s">
        <v>343</v>
      </c>
      <c r="K23" s="948"/>
      <c r="L23" s="720"/>
      <c r="W23" s="675"/>
      <c r="X23" s="758">
        <v>0</v>
      </c>
    </row>
    <row s="1635" customFormat="1" customHeight="1" ht="22.5">
      <c r="A24" s="2392"/>
      <c r="C24" s="956"/>
      <c r="D24" s="953" t="s">
        <v>867</v>
      </c>
      <c r="E24" s="576" t="s">
        <v>868</v>
      </c>
      <c r="F24" s="950" t="s">
        <v>869</v>
      </c>
      <c r="G24" s="680"/>
      <c r="H24" s="686"/>
      <c r="I24" s="680"/>
      <c r="J24" s="686"/>
      <c r="K24" s="948"/>
      <c r="L24" s="720"/>
      <c r="W24" s="675"/>
      <c r="X24" s="758">
        <v>0</v>
      </c>
    </row>
    <row s="1635" customFormat="1" customHeight="1" ht="22.5">
      <c r="A25" s="2392"/>
      <c r="C25" s="956"/>
      <c r="D25" s="953" t="s">
        <v>870</v>
      </c>
      <c r="E25" s="576" t="s">
        <v>871</v>
      </c>
      <c r="F25" s="950" t="s">
        <v>343</v>
      </c>
      <c r="G25" s="950" t="s">
        <v>343</v>
      </c>
      <c r="H25" s="949" t="s">
        <v>343</v>
      </c>
      <c r="I25" s="950" t="s">
        <v>343</v>
      </c>
      <c r="J25" s="949" t="s">
        <v>343</v>
      </c>
      <c r="K25" s="948"/>
      <c r="L25" s="720"/>
      <c r="W25" s="675"/>
      <c r="X25" s="758">
        <v>0</v>
      </c>
    </row>
    <row s="1635" customFormat="1" customHeight="1" ht="18.75">
      <c r="A26" s="2392"/>
      <c r="C26" s="956"/>
      <c r="D26" s="953" t="s">
        <v>872</v>
      </c>
      <c r="E26" s="553" t="s">
        <v>873</v>
      </c>
      <c r="F26" s="950" t="s">
        <v>874</v>
      </c>
      <c r="G26" s="680"/>
      <c r="H26" s="686"/>
      <c r="I26" s="680"/>
      <c r="J26" s="686"/>
      <c r="K26" s="948"/>
      <c r="L26" s="720"/>
      <c r="W26" s="675"/>
      <c r="X26" s="758">
        <v>0</v>
      </c>
    </row>
    <row s="1635" customFormat="1" customHeight="1" ht="18.75">
      <c r="A27" s="2392"/>
      <c r="C27" s="956"/>
      <c r="D27" s="953" t="s">
        <v>875</v>
      </c>
      <c r="E27" s="553" t="s">
        <v>876</v>
      </c>
      <c r="F27" s="950" t="s">
        <v>877</v>
      </c>
      <c r="G27" s="680"/>
      <c r="H27" s="686"/>
      <c r="I27" s="680"/>
      <c r="J27" s="686"/>
      <c r="K27" s="948"/>
      <c r="L27" s="720"/>
      <c r="W27" s="675"/>
      <c r="X27" s="758">
        <v>0</v>
      </c>
    </row>
    <row s="1635" customFormat="1" customHeight="1" ht="18.75">
      <c r="A28" s="2392"/>
      <c r="C28" s="956"/>
      <c r="D28" s="953" t="s">
        <v>878</v>
      </c>
      <c r="E28" s="576" t="s">
        <v>879</v>
      </c>
      <c r="F28" s="950" t="s">
        <v>343</v>
      </c>
      <c r="G28" s="950" t="s">
        <v>343</v>
      </c>
      <c r="H28" s="949" t="s">
        <v>343</v>
      </c>
      <c r="I28" s="950" t="s">
        <v>343</v>
      </c>
      <c r="J28" s="949" t="s">
        <v>343</v>
      </c>
      <c r="K28" s="948"/>
      <c r="L28" s="720"/>
      <c r="W28" s="675"/>
      <c r="X28" s="758">
        <v>0</v>
      </c>
    </row>
    <row s="1635" customFormat="1" customHeight="1" ht="18.75">
      <c r="A29" s="2392"/>
      <c r="C29" s="956"/>
      <c r="D29" s="953" t="s">
        <v>880</v>
      </c>
      <c r="E29" s="553" t="s">
        <v>873</v>
      </c>
      <c r="F29" s="950" t="s">
        <v>881</v>
      </c>
      <c r="G29" s="680"/>
      <c r="H29" s="686"/>
      <c r="I29" s="680"/>
      <c r="J29" s="686"/>
      <c r="K29" s="948"/>
      <c r="L29" s="720"/>
      <c r="W29" s="675"/>
      <c r="X29" s="758">
        <v>0</v>
      </c>
    </row>
    <row s="1635" customFormat="1" customHeight="1" ht="18.75">
      <c r="A30" s="2392"/>
      <c r="C30" s="956"/>
      <c r="D30" s="953" t="s">
        <v>882</v>
      </c>
      <c r="E30" s="553" t="s">
        <v>883</v>
      </c>
      <c r="F30" s="950" t="s">
        <v>884</v>
      </c>
      <c r="G30" s="680"/>
      <c r="H30" s="686"/>
      <c r="I30" s="680"/>
      <c r="J30" s="686"/>
      <c r="K30" s="948"/>
      <c r="L30" s="720"/>
      <c r="W30" s="675"/>
      <c r="X30" s="758">
        <v>0</v>
      </c>
    </row>
    <row customHeight="1" ht="126.75">
      <c r="A31" s="2392"/>
      <c r="D31" s="953" t="s">
        <v>114</v>
      </c>
      <c r="E31" s="279" t="s">
        <v>885</v>
      </c>
      <c r="F31" s="660" t="s">
        <v>596</v>
      </c>
      <c r="G31" s="557"/>
      <c r="H31" s="662"/>
      <c r="I31" s="557"/>
      <c r="J31" s="662"/>
      <c r="K31" s="289" t="s">
        <v>886</v>
      </c>
      <c r="L31" s="720"/>
      <c r="X31" s="505">
        <v>0</v>
      </c>
    </row>
    <row customHeight="1" ht="56.25">
      <c r="A32" s="2392"/>
      <c r="D32" s="953" t="s">
        <v>94</v>
      </c>
      <c r="E32" s="279" t="s">
        <v>887</v>
      </c>
      <c r="F32" s="539" t="s">
        <v>857</v>
      </c>
      <c r="G32" s="557"/>
      <c r="H32" s="662"/>
      <c r="I32" s="557"/>
      <c r="J32" s="662"/>
      <c r="K32" s="289" t="s">
        <v>888</v>
      </c>
      <c r="L32" s="720"/>
      <c r="X32" s="505">
        <v>0</v>
      </c>
    </row>
    <row customHeight="1" ht="11.25">
      <c r="A33" s="2392"/>
      <c r="E33" s="664"/>
      <c r="F33" s="181"/>
      <c r="G33" s="181"/>
      <c r="H33" s="181"/>
      <c r="I33" s="181"/>
      <c r="J33" s="181"/>
      <c r="K33" s="181"/>
      <c r="X33" s="505">
        <v>0</v>
      </c>
    </row>
    <row customHeight="1" ht="12.75">
      <c r="A34" s="2392"/>
      <c r="D34" s="65">
        <v>1</v>
      </c>
      <c r="E34" s="335" t="s">
        <v>889</v>
      </c>
      <c r="X34" s="505">
        <v>0</v>
      </c>
    </row>
    <row customHeight="1" ht="11.25">
      <c r="A35" s="2392"/>
      <c r="D35" s="369"/>
      <c r="E35" s="335" t="s">
        <v>890</v>
      </c>
      <c r="X35" s="505">
        <v>0</v>
      </c>
    </row>
    <row s="1635" customFormat="1" customHeight="1" ht="11.549999999999999">
      <c r="A36" s="1033"/>
      <c r="B36" s="518"/>
      <c r="D36" s="1034"/>
      <c r="E36" s="1035"/>
      <c r="X36" s="509">
        <v>11</v>
      </c>
    </row>
    <row s="1635" customFormat="1" customHeight="1" ht="22.5" hidden="1">
      <c r="A37" s="2392" t="s">
        <v>891</v>
      </c>
      <c r="B37" s="511"/>
      <c r="D37" s="953">
        <v>1</v>
      </c>
      <c r="E37" s="707" t="s">
        <v>892</v>
      </c>
      <c r="F37" s="660" t="s">
        <v>847</v>
      </c>
      <c r="G37" s="557"/>
      <c r="H37" s="519"/>
      <c r="I37" s="557"/>
      <c r="J37" s="519"/>
      <c r="K37" s="289" t="s">
        <v>893</v>
      </c>
      <c r="X37" s="758">
        <v>0</v>
      </c>
    </row>
    <row s="1635" customFormat="1" customHeight="1" ht="22.5" hidden="1">
      <c r="A38" s="2392"/>
      <c r="B38" s="511"/>
      <c r="D38" s="669" t="s">
        <v>113</v>
      </c>
      <c r="E38" s="1032" t="s">
        <v>894</v>
      </c>
      <c r="F38" s="1036" t="s">
        <v>584</v>
      </c>
      <c r="G38" s="1036" t="s">
        <v>584</v>
      </c>
      <c r="H38" s="1030"/>
      <c r="I38" s="1036" t="s">
        <v>584</v>
      </c>
      <c r="J38" s="1030"/>
      <c r="K38" s="1031"/>
      <c r="X38" s="758">
        <v>0</v>
      </c>
    </row>
    <row s="1635" customFormat="1" customHeight="1" ht="33.75" hidden="1">
      <c r="A39" s="2392"/>
      <c r="B39" s="511"/>
      <c r="D39" s="665" t="s">
        <v>749</v>
      </c>
      <c r="E39" s="723" t="s">
        <v>895</v>
      </c>
      <c r="F39" s="660" t="s">
        <v>896</v>
      </c>
      <c r="G39" s="668"/>
      <c r="H39" s="1023"/>
      <c r="I39" s="668"/>
      <c r="J39" s="1023"/>
      <c r="K39" s="289" t="s">
        <v>897</v>
      </c>
      <c r="X39" s="758">
        <v>0</v>
      </c>
    </row>
    <row s="1635" customFormat="1" customHeight="1" ht="33.75" hidden="1">
      <c r="A40" s="2392"/>
      <c r="B40" s="511"/>
      <c r="D40" s="665" t="s">
        <v>752</v>
      </c>
      <c r="E40" s="723" t="s">
        <v>898</v>
      </c>
      <c r="F40" s="1027" t="s">
        <v>899</v>
      </c>
      <c r="G40" s="741"/>
      <c r="H40" s="1023"/>
      <c r="I40" s="741"/>
      <c r="J40" s="1023"/>
      <c r="K40" s="289" t="s">
        <v>900</v>
      </c>
      <c r="X40" s="758">
        <v>0</v>
      </c>
    </row>
    <row s="1635" customFormat="1" customHeight="1" ht="22.5" hidden="1">
      <c r="A41" s="2392"/>
      <c r="B41" s="511"/>
      <c r="D41" s="665" t="s">
        <v>92</v>
      </c>
      <c r="E41" s="722" t="s">
        <v>901</v>
      </c>
      <c r="F41" s="660" t="s">
        <v>584</v>
      </c>
      <c r="G41" s="660" t="s">
        <v>584</v>
      </c>
      <c r="H41" s="1024"/>
      <c r="I41" s="660" t="s">
        <v>584</v>
      </c>
      <c r="J41" s="1024"/>
      <c r="K41" s="302"/>
      <c r="X41" s="758">
        <v>0</v>
      </c>
    </row>
    <row s="1635" customFormat="1" customHeight="1" ht="45" hidden="1">
      <c r="A42" s="2392"/>
      <c r="B42" s="511"/>
      <c r="D42" s="665" t="s">
        <v>361</v>
      </c>
      <c r="E42" s="723" t="s">
        <v>902</v>
      </c>
      <c r="F42" s="660" t="s">
        <v>596</v>
      </c>
      <c r="G42" s="557"/>
      <c r="H42" s="1024"/>
      <c r="I42" s="557"/>
      <c r="J42" s="1024"/>
      <c r="K42" s="302" t="s">
        <v>903</v>
      </c>
      <c r="X42" s="758">
        <v>0</v>
      </c>
    </row>
    <row s="1635" customFormat="1" customHeight="1" ht="45" hidden="1">
      <c r="A43" s="2392"/>
      <c r="B43" s="511"/>
      <c r="D43" s="665" t="s">
        <v>369</v>
      </c>
      <c r="E43" s="667" t="s">
        <v>904</v>
      </c>
      <c r="F43" s="1028" t="s">
        <v>596</v>
      </c>
      <c r="G43" s="742"/>
      <c r="H43" s="1023"/>
      <c r="I43" s="742"/>
      <c r="J43" s="1023"/>
      <c r="K43" s="302" t="s">
        <v>905</v>
      </c>
      <c r="X43" s="758">
        <v>0</v>
      </c>
    </row>
    <row s="1635" customFormat="1" customHeight="1" ht="11.25" hidden="1">
      <c r="A44" s="2392"/>
      <c r="B44" s="511"/>
      <c r="D44" s="665" t="s">
        <v>93</v>
      </c>
      <c r="E44" s="666" t="s">
        <v>906</v>
      </c>
      <c r="F44" s="660" t="s">
        <v>896</v>
      </c>
      <c r="G44" s="668"/>
      <c r="H44" s="1023"/>
      <c r="I44" s="668"/>
      <c r="J44" s="1023"/>
      <c r="K44" s="289"/>
      <c r="X44" s="758">
        <v>0</v>
      </c>
    </row>
    <row s="1635" customFormat="1" customHeight="1" ht="11.25" hidden="1">
      <c r="A45" s="2392"/>
      <c r="B45" s="511"/>
      <c r="D45" s="665" t="s">
        <v>791</v>
      </c>
      <c r="E45" s="667" t="s">
        <v>907</v>
      </c>
      <c r="F45" s="660" t="s">
        <v>896</v>
      </c>
      <c r="G45" s="668"/>
      <c r="H45" s="1023"/>
      <c r="I45" s="668"/>
      <c r="J45" s="1023"/>
      <c r="K45" s="289"/>
      <c r="X45" s="758">
        <v>0</v>
      </c>
    </row>
    <row s="1635" customFormat="1" customHeight="1" ht="11.25" hidden="1">
      <c r="A46" s="2392"/>
      <c r="B46" s="511"/>
      <c r="D46" s="665" t="s">
        <v>833</v>
      </c>
      <c r="E46" s="667" t="s">
        <v>908</v>
      </c>
      <c r="F46" s="660" t="s">
        <v>896</v>
      </c>
      <c r="G46" s="668"/>
      <c r="H46" s="1023"/>
      <c r="I46" s="668"/>
      <c r="J46" s="1023"/>
      <c r="K46" s="289"/>
      <c r="X46" s="758">
        <v>0</v>
      </c>
    </row>
    <row s="1635" customFormat="1" customHeight="1" ht="11.25" hidden="1">
      <c r="A47" s="2392"/>
      <c r="B47" s="511"/>
      <c r="D47" s="665" t="s">
        <v>836</v>
      </c>
      <c r="E47" s="667" t="s">
        <v>909</v>
      </c>
      <c r="F47" s="660" t="s">
        <v>896</v>
      </c>
      <c r="G47" s="668"/>
      <c r="H47" s="1023"/>
      <c r="I47" s="668"/>
      <c r="J47" s="1023"/>
      <c r="K47" s="289"/>
      <c r="X47" s="758">
        <v>0</v>
      </c>
    </row>
    <row s="1635" customFormat="1" customHeight="1" ht="11.25" hidden="1">
      <c r="A48" s="2392"/>
      <c r="B48" s="511"/>
      <c r="D48" s="665" t="s">
        <v>910</v>
      </c>
      <c r="E48" s="671" t="s">
        <v>911</v>
      </c>
      <c r="F48" s="660" t="s">
        <v>896</v>
      </c>
      <c r="G48" s="668"/>
      <c r="H48" s="1023"/>
      <c r="I48" s="668"/>
      <c r="J48" s="1023"/>
      <c r="K48" s="289"/>
      <c r="X48" s="758">
        <v>0</v>
      </c>
    </row>
    <row s="1635" customFormat="1" customHeight="1" ht="11.25" hidden="1">
      <c r="A49" s="2392"/>
      <c r="B49" s="511"/>
      <c r="D49" s="665" t="s">
        <v>912</v>
      </c>
      <c r="E49" s="671" t="s">
        <v>913</v>
      </c>
      <c r="F49" s="660" t="s">
        <v>896</v>
      </c>
      <c r="G49" s="668"/>
      <c r="H49" s="1023"/>
      <c r="I49" s="668"/>
      <c r="J49" s="1023"/>
      <c r="K49" s="289"/>
      <c r="X49" s="758">
        <v>0</v>
      </c>
    </row>
    <row s="1635" customFormat="1" customHeight="1" ht="11.25" hidden="1">
      <c r="A50" s="2392"/>
      <c r="B50" s="511"/>
      <c r="D50" s="665" t="s">
        <v>914</v>
      </c>
      <c r="E50" s="667" t="s">
        <v>915</v>
      </c>
      <c r="F50" s="660" t="s">
        <v>896</v>
      </c>
      <c r="G50" s="668"/>
      <c r="H50" s="1023"/>
      <c r="I50" s="668"/>
      <c r="J50" s="1023"/>
      <c r="K50" s="289"/>
      <c r="X50" s="758">
        <v>0</v>
      </c>
    </row>
    <row s="1635" customFormat="1" customHeight="1" ht="11.25" hidden="1">
      <c r="A51" s="2392"/>
      <c r="B51" s="511"/>
      <c r="D51" s="665" t="s">
        <v>916</v>
      </c>
      <c r="E51" s="667" t="s">
        <v>917</v>
      </c>
      <c r="F51" s="660" t="s">
        <v>896</v>
      </c>
      <c r="G51" s="668"/>
      <c r="H51" s="1023"/>
      <c r="I51" s="668"/>
      <c r="J51" s="1023"/>
      <c r="K51" s="289"/>
      <c r="X51" s="758">
        <v>0</v>
      </c>
    </row>
    <row s="1635" customFormat="1" customHeight="1" ht="45" hidden="1">
      <c r="A52" s="2392"/>
      <c r="B52" s="511"/>
      <c r="D52" s="665" t="s">
        <v>114</v>
      </c>
      <c r="E52" s="666" t="s">
        <v>918</v>
      </c>
      <c r="F52" s="660" t="s">
        <v>896</v>
      </c>
      <c r="G52" s="668"/>
      <c r="H52" s="1023"/>
      <c r="I52" s="668"/>
      <c r="J52" s="1023"/>
      <c r="K52" s="289"/>
      <c r="X52" s="758">
        <v>0</v>
      </c>
    </row>
    <row s="1635" customFormat="1" customHeight="1" ht="11.25" hidden="1">
      <c r="A53" s="2392"/>
      <c r="B53" s="511"/>
      <c r="D53" s="665" t="s">
        <v>350</v>
      </c>
      <c r="E53" s="667" t="s">
        <v>907</v>
      </c>
      <c r="F53" s="660" t="s">
        <v>896</v>
      </c>
      <c r="G53" s="668"/>
      <c r="H53" s="1023"/>
      <c r="I53" s="668"/>
      <c r="J53" s="1023"/>
      <c r="K53" s="289"/>
      <c r="X53" s="758">
        <v>0</v>
      </c>
    </row>
    <row s="1635" customFormat="1" customHeight="1" ht="11.25" hidden="1">
      <c r="A54" s="2392"/>
      <c r="B54" s="511"/>
      <c r="D54" s="665" t="s">
        <v>919</v>
      </c>
      <c r="E54" s="667" t="s">
        <v>908</v>
      </c>
      <c r="F54" s="660" t="s">
        <v>896</v>
      </c>
      <c r="G54" s="668"/>
      <c r="H54" s="1023"/>
      <c r="I54" s="668"/>
      <c r="J54" s="1023"/>
      <c r="K54" s="289"/>
      <c r="X54" s="758">
        <v>0</v>
      </c>
    </row>
    <row s="1635" customFormat="1" customHeight="1" ht="11.25" hidden="1">
      <c r="A55" s="2392"/>
      <c r="B55" s="511"/>
      <c r="D55" s="665" t="s">
        <v>920</v>
      </c>
      <c r="E55" s="667" t="s">
        <v>909</v>
      </c>
      <c r="F55" s="660" t="s">
        <v>896</v>
      </c>
      <c r="G55" s="668"/>
      <c r="H55" s="1023"/>
      <c r="I55" s="668"/>
      <c r="J55" s="1023"/>
      <c r="K55" s="289"/>
      <c r="X55" s="758">
        <v>0</v>
      </c>
    </row>
    <row s="1635" customFormat="1" customHeight="1" ht="11.25" hidden="1">
      <c r="A56" s="2392"/>
      <c r="B56" s="511"/>
      <c r="D56" s="665" t="s">
        <v>921</v>
      </c>
      <c r="E56" s="671" t="s">
        <v>911</v>
      </c>
      <c r="F56" s="660" t="s">
        <v>896</v>
      </c>
      <c r="G56" s="668"/>
      <c r="H56" s="1023"/>
      <c r="I56" s="668"/>
      <c r="J56" s="1023"/>
      <c r="K56" s="289"/>
      <c r="X56" s="758">
        <v>0</v>
      </c>
    </row>
    <row s="1635" customFormat="1" customHeight="1" ht="11.25" hidden="1">
      <c r="A57" s="2392"/>
      <c r="B57" s="511"/>
      <c r="D57" s="665" t="s">
        <v>922</v>
      </c>
      <c r="E57" s="671" t="s">
        <v>913</v>
      </c>
      <c r="F57" s="660" t="s">
        <v>896</v>
      </c>
      <c r="G57" s="668"/>
      <c r="H57" s="1023"/>
      <c r="I57" s="668"/>
      <c r="J57" s="1023"/>
      <c r="K57" s="289"/>
      <c r="X57" s="758">
        <v>0</v>
      </c>
    </row>
    <row s="1635" customFormat="1" customHeight="1" ht="11.25" hidden="1">
      <c r="A58" s="2392"/>
      <c r="B58" s="511"/>
      <c r="D58" s="665" t="s">
        <v>923</v>
      </c>
      <c r="E58" s="667" t="s">
        <v>915</v>
      </c>
      <c r="F58" s="660" t="s">
        <v>896</v>
      </c>
      <c r="G58" s="668"/>
      <c r="H58" s="1023"/>
      <c r="I58" s="668"/>
      <c r="J58" s="1023"/>
      <c r="K58" s="289"/>
      <c r="X58" s="758">
        <v>0</v>
      </c>
    </row>
    <row s="1635" customFormat="1" customHeight="1" ht="11.25" hidden="1">
      <c r="A59" s="2392"/>
      <c r="B59" s="511"/>
      <c r="D59" s="665" t="s">
        <v>924</v>
      </c>
      <c r="E59" s="667" t="s">
        <v>917</v>
      </c>
      <c r="F59" s="660" t="s">
        <v>896</v>
      </c>
      <c r="G59" s="668"/>
      <c r="H59" s="1023"/>
      <c r="I59" s="668"/>
      <c r="J59" s="1023"/>
      <c r="K59" s="289"/>
      <c r="X59" s="758">
        <v>0</v>
      </c>
    </row>
    <row s="1635" customFormat="1" customHeight="1" ht="33.75" hidden="1">
      <c r="A60" s="2392"/>
      <c r="B60" s="511"/>
      <c r="D60" s="665" t="s">
        <v>94</v>
      </c>
      <c r="E60" s="666" t="s">
        <v>925</v>
      </c>
      <c r="F60" s="721" t="s">
        <v>596</v>
      </c>
      <c r="G60" s="742"/>
      <c r="H60" s="1023"/>
      <c r="I60" s="742"/>
      <c r="J60" s="1023"/>
      <c r="K60" s="302" t="s">
        <v>926</v>
      </c>
      <c r="X60" s="758">
        <v>0</v>
      </c>
    </row>
    <row s="1635" customFormat="1" customHeight="1" ht="33.75" hidden="1">
      <c r="A61" s="2392"/>
      <c r="B61" s="511"/>
      <c r="D61" s="665" t="s">
        <v>95</v>
      </c>
      <c r="E61" s="666" t="s">
        <v>927</v>
      </c>
      <c r="F61" s="726" t="s">
        <v>857</v>
      </c>
      <c r="G61" s="668"/>
      <c r="H61" s="1023"/>
      <c r="I61" s="668"/>
      <c r="J61" s="1023"/>
      <c r="K61" s="289"/>
      <c r="X61" s="758">
        <v>0</v>
      </c>
    </row>
    <row s="1635" customFormat="1" customHeight="1" ht="22.5" hidden="1">
      <c r="A62" s="2392"/>
      <c r="B62" s="511" t="s">
        <v>626</v>
      </c>
      <c r="D62" s="665" t="s">
        <v>115</v>
      </c>
      <c r="E62" s="666" t="s">
        <v>928</v>
      </c>
      <c r="F62" s="726" t="s">
        <v>343</v>
      </c>
      <c r="G62" s="382"/>
      <c r="H62" s="1023"/>
      <c r="I62" s="382"/>
      <c r="J62" s="1023"/>
      <c r="K62" s="289" t="s">
        <v>669</v>
      </c>
      <c r="X62" s="758">
        <v>0</v>
      </c>
    </row>
    <row s="1635" customFormat="1" customHeight="1" ht="45" hidden="1">
      <c r="A63" s="2392"/>
      <c r="B63" s="511" t="s">
        <v>626</v>
      </c>
      <c r="D63" s="665" t="s">
        <v>929</v>
      </c>
      <c r="E63" s="667" t="s">
        <v>930</v>
      </c>
      <c r="F63" s="721" t="s">
        <v>343</v>
      </c>
      <c r="G63" s="382"/>
      <c r="H63" s="1023"/>
      <c r="I63" s="382"/>
      <c r="J63" s="1023"/>
      <c r="K63" s="289" t="s">
        <v>669</v>
      </c>
      <c r="X63" s="758">
        <v>0</v>
      </c>
    </row>
    <row s="1635" customFormat="1" customHeight="1" ht="11.549999999999999">
      <c r="A64" s="1033"/>
      <c r="B64" s="518"/>
      <c r="D64" s="1034"/>
      <c r="E64" s="1035"/>
      <c r="X64" s="509">
        <v>11</v>
      </c>
    </row>
    <row s="1635" customFormat="1" customHeight="1" ht="22.5" hidden="1">
      <c r="A65" s="2392" t="s">
        <v>931</v>
      </c>
      <c r="B65" s="511"/>
      <c r="D65" s="665">
        <v>1</v>
      </c>
      <c r="E65" s="744" t="s">
        <v>932</v>
      </c>
      <c r="F65" s="740" t="s">
        <v>847</v>
      </c>
      <c r="G65" s="741"/>
      <c r="H65" s="1029"/>
      <c r="I65" s="741"/>
      <c r="J65" s="1029"/>
      <c r="K65" s="301" t="s">
        <v>933</v>
      </c>
      <c r="X65" s="758">
        <v>0</v>
      </c>
    </row>
    <row s="1635" customFormat="1" customHeight="1" ht="56.25" hidden="1">
      <c r="A66" s="2392"/>
      <c r="B66" s="511"/>
      <c r="D66" s="743" t="s">
        <v>113</v>
      </c>
      <c r="E66" s="707" t="s">
        <v>934</v>
      </c>
      <c r="F66" s="660" t="s">
        <v>584</v>
      </c>
      <c r="G66" s="660" t="s">
        <v>584</v>
      </c>
      <c r="H66" s="519"/>
      <c r="I66" s="660" t="s">
        <v>584</v>
      </c>
      <c r="J66" s="519"/>
      <c r="K66" s="289"/>
      <c r="X66" s="758">
        <v>0</v>
      </c>
    </row>
    <row s="1635" customFormat="1" customHeight="1" ht="33.75" hidden="1">
      <c r="A67" s="2392"/>
      <c r="B67" s="511"/>
      <c r="D67" s="743" t="s">
        <v>746</v>
      </c>
      <c r="E67" s="954" t="s">
        <v>935</v>
      </c>
      <c r="F67" s="660" t="s">
        <v>899</v>
      </c>
      <c r="G67" s="727"/>
      <c r="H67" s="519"/>
      <c r="I67" s="727"/>
      <c r="J67" s="519"/>
      <c r="K67" s="289"/>
      <c r="X67" s="758">
        <v>0</v>
      </c>
    </row>
    <row s="1635" customFormat="1" customHeight="1" ht="22.5" hidden="1">
      <c r="A68" s="2392"/>
      <c r="B68" s="511"/>
      <c r="D68" s="743" t="s">
        <v>344</v>
      </c>
      <c r="E68" s="954" t="s">
        <v>936</v>
      </c>
      <c r="F68" s="660" t="s">
        <v>899</v>
      </c>
      <c r="G68" s="727"/>
      <c r="H68" s="519"/>
      <c r="I68" s="727"/>
      <c r="J68" s="519"/>
      <c r="K68" s="289"/>
      <c r="X68" s="758">
        <v>0</v>
      </c>
    </row>
    <row s="1635" customFormat="1" customHeight="1" ht="22.5" hidden="1">
      <c r="A69" s="2392"/>
      <c r="B69" s="511"/>
      <c r="D69" s="743" t="s">
        <v>347</v>
      </c>
      <c r="E69" s="954" t="s">
        <v>937</v>
      </c>
      <c r="F69" s="721" t="s">
        <v>596</v>
      </c>
      <c r="G69" s="742"/>
      <c r="H69" s="519"/>
      <c r="I69" s="742"/>
      <c r="J69" s="519"/>
      <c r="K69" s="289"/>
      <c r="X69" s="758">
        <v>0</v>
      </c>
    </row>
    <row s="1635" customFormat="1" customHeight="1" ht="22.5" hidden="1">
      <c r="A70" s="2392"/>
      <c r="B70" s="511"/>
      <c r="D70" s="743" t="s">
        <v>766</v>
      </c>
      <c r="E70" s="954" t="s">
        <v>938</v>
      </c>
      <c r="F70" s="721" t="s">
        <v>596</v>
      </c>
      <c r="G70" s="742"/>
      <c r="H70" s="519"/>
      <c r="I70" s="742"/>
      <c r="J70" s="519"/>
      <c r="K70" s="289"/>
      <c r="X70" s="758">
        <v>0</v>
      </c>
    </row>
    <row s="1635" customFormat="1" customHeight="1" ht="22.5" hidden="1">
      <c r="A71" s="2392"/>
      <c r="B71" s="511"/>
      <c r="D71" s="665" t="s">
        <v>92</v>
      </c>
      <c r="E71" s="666" t="s">
        <v>939</v>
      </c>
      <c r="F71" s="660" t="s">
        <v>899</v>
      </c>
      <c r="G71" s="557"/>
      <c r="H71" s="1030"/>
      <c r="I71" s="557"/>
      <c r="J71" s="1030"/>
      <c r="K71" s="302"/>
      <c r="X71" s="758">
        <v>0</v>
      </c>
    </row>
    <row s="1635" customFormat="1" customHeight="1" ht="56.25" hidden="1">
      <c r="A72" s="2392"/>
      <c r="B72" s="511"/>
      <c r="D72" s="665" t="s">
        <v>93</v>
      </c>
      <c r="E72" s="666" t="s">
        <v>940</v>
      </c>
      <c r="F72" s="721" t="s">
        <v>596</v>
      </c>
      <c r="G72" s="742"/>
      <c r="H72" s="1023"/>
      <c r="I72" s="742"/>
      <c r="J72" s="1023"/>
      <c r="K72" s="302"/>
      <c r="X72" s="758">
        <v>0</v>
      </c>
    </row>
    <row s="1635" customFormat="1" customHeight="1" ht="33.75" hidden="1">
      <c r="A73" s="2392"/>
      <c r="B73" s="511"/>
      <c r="D73" s="665" t="s">
        <v>114</v>
      </c>
      <c r="E73" s="666" t="s">
        <v>941</v>
      </c>
      <c r="F73" s="726" t="s">
        <v>857</v>
      </c>
      <c r="G73" s="668"/>
      <c r="H73" s="1023"/>
      <c r="I73" s="668"/>
      <c r="J73" s="1023"/>
      <c r="K73" s="289"/>
      <c r="X73" s="758">
        <v>0</v>
      </c>
    </row>
    <row s="1635" customFormat="1" customHeight="1" ht="22.5" hidden="1">
      <c r="A74" s="2392"/>
      <c r="B74" s="511" t="s">
        <v>626</v>
      </c>
      <c r="D74" s="665" t="s">
        <v>94</v>
      </c>
      <c r="E74" s="666" t="s">
        <v>942</v>
      </c>
      <c r="F74" s="726" t="s">
        <v>343</v>
      </c>
      <c r="G74" s="382"/>
      <c r="H74" s="1023"/>
      <c r="I74" s="382"/>
      <c r="J74" s="1023"/>
      <c r="K74" s="289" t="s">
        <v>669</v>
      </c>
      <c r="X74" s="758">
        <v>0</v>
      </c>
    </row>
    <row s="1635" customFormat="1" customHeight="1" ht="45" hidden="1">
      <c r="A75" s="2392"/>
      <c r="B75" s="511" t="s">
        <v>626</v>
      </c>
      <c r="D75" s="665" t="s">
        <v>690</v>
      </c>
      <c r="E75" s="667" t="s">
        <v>943</v>
      </c>
      <c r="F75" s="721" t="s">
        <v>343</v>
      </c>
      <c r="G75" s="382"/>
      <c r="H75" s="1023"/>
      <c r="I75" s="382"/>
      <c r="J75" s="1023"/>
      <c r="K75" s="289" t="s">
        <v>669</v>
      </c>
      <c r="X75" s="758">
        <v>0</v>
      </c>
    </row>
    <row s="1635" customFormat="1" customHeight="1" ht="11.549999999999999">
      <c r="A76" s="1033"/>
      <c r="B76" s="518"/>
      <c r="D76" s="1034"/>
      <c r="E76" s="1035"/>
      <c r="X76" s="509">
        <v>11</v>
      </c>
    </row>
    <row s="1635" customFormat="1" customHeight="1" ht="11.25" hidden="1">
      <c r="A77" s="2392" t="s">
        <v>944</v>
      </c>
      <c r="B77" s="511"/>
      <c r="D77" s="665">
        <v>1</v>
      </c>
      <c r="E77" s="666" t="s">
        <v>945</v>
      </c>
      <c r="F77" s="721" t="s">
        <v>847</v>
      </c>
      <c r="G77" s="724"/>
      <c r="H77" s="1023"/>
      <c r="I77" s="724"/>
      <c r="J77" s="1023"/>
      <c r="K77" s="289" t="s">
        <v>946</v>
      </c>
      <c r="X77" s="758">
        <v>0</v>
      </c>
    </row>
    <row s="1635" customFormat="1" customHeight="1" ht="11.25" hidden="1">
      <c r="A78" s="2392"/>
      <c r="B78" s="511"/>
      <c r="D78" s="665" t="s">
        <v>113</v>
      </c>
      <c r="E78" s="666" t="s">
        <v>947</v>
      </c>
      <c r="F78" s="721" t="s">
        <v>847</v>
      </c>
      <c r="G78" s="724"/>
      <c r="H78" s="1023"/>
      <c r="I78" s="724"/>
      <c r="J78" s="1023"/>
      <c r="K78" s="289" t="s">
        <v>948</v>
      </c>
      <c r="X78" s="758">
        <v>0</v>
      </c>
    </row>
    <row s="1635" customFormat="1" customHeight="1" ht="22.5" hidden="1">
      <c r="A79" s="2392"/>
      <c r="B79" s="511"/>
      <c r="D79" s="665" t="s">
        <v>92</v>
      </c>
      <c r="E79" s="722" t="s">
        <v>949</v>
      </c>
      <c r="F79" s="660" t="s">
        <v>896</v>
      </c>
      <c r="G79" s="724"/>
      <c r="H79" s="1023"/>
      <c r="I79" s="724"/>
      <c r="J79" s="1023"/>
      <c r="K79" s="289" t="s">
        <v>950</v>
      </c>
      <c r="X79" s="758">
        <v>0</v>
      </c>
    </row>
    <row s="1635" customFormat="1" customHeight="1" ht="11.25" hidden="1">
      <c r="A80" s="2392"/>
      <c r="B80" s="511"/>
      <c r="D80" s="665" t="s">
        <v>361</v>
      </c>
      <c r="E80" s="723" t="s">
        <v>951</v>
      </c>
      <c r="F80" s="660" t="s">
        <v>896</v>
      </c>
      <c r="G80" s="724"/>
      <c r="H80" s="1023"/>
      <c r="I80" s="724"/>
      <c r="J80" s="1023"/>
      <c r="K80" s="289"/>
      <c r="X80" s="758">
        <v>0</v>
      </c>
    </row>
    <row s="1635" customFormat="1" customHeight="1" ht="11.25" hidden="1">
      <c r="A81" s="2392"/>
      <c r="B81" s="511"/>
      <c r="D81" s="665" t="s">
        <v>369</v>
      </c>
      <c r="E81" s="723" t="s">
        <v>952</v>
      </c>
      <c r="F81" s="660" t="s">
        <v>896</v>
      </c>
      <c r="G81" s="724"/>
      <c r="H81" s="1023"/>
      <c r="I81" s="724"/>
      <c r="J81" s="1023"/>
      <c r="K81" s="289"/>
      <c r="X81" s="758">
        <v>0</v>
      </c>
    </row>
    <row s="1635" customFormat="1" customHeight="1" ht="11.25" hidden="1">
      <c r="A82" s="2392"/>
      <c r="B82" s="511"/>
      <c r="D82" s="665" t="s">
        <v>371</v>
      </c>
      <c r="E82" s="723" t="s">
        <v>953</v>
      </c>
      <c r="F82" s="660" t="s">
        <v>896</v>
      </c>
      <c r="G82" s="724"/>
      <c r="H82" s="1023"/>
      <c r="I82" s="724"/>
      <c r="J82" s="1023"/>
      <c r="K82" s="289"/>
      <c r="X82" s="758">
        <v>0</v>
      </c>
    </row>
    <row s="1635" customFormat="1" customHeight="1" ht="11.25" hidden="1">
      <c r="A83" s="2392"/>
      <c r="B83" s="511"/>
      <c r="D83" s="665" t="s">
        <v>373</v>
      </c>
      <c r="E83" s="723" t="s">
        <v>954</v>
      </c>
      <c r="F83" s="660" t="s">
        <v>896</v>
      </c>
      <c r="G83" s="724"/>
      <c r="H83" s="1023"/>
      <c r="I83" s="724"/>
      <c r="J83" s="1023"/>
      <c r="K83" s="289"/>
      <c r="X83" s="758">
        <v>0</v>
      </c>
    </row>
    <row s="1635" customFormat="1" customHeight="1" ht="11.25" hidden="1">
      <c r="A84" s="2392"/>
      <c r="B84" s="511"/>
      <c r="D84" s="665" t="s">
        <v>955</v>
      </c>
      <c r="E84" s="723" t="s">
        <v>956</v>
      </c>
      <c r="F84" s="660" t="s">
        <v>896</v>
      </c>
      <c r="G84" s="724"/>
      <c r="H84" s="1023"/>
      <c r="I84" s="724"/>
      <c r="J84" s="1023"/>
      <c r="K84" s="289"/>
      <c r="X84" s="758">
        <v>0</v>
      </c>
    </row>
    <row s="1635" customFormat="1" customHeight="1" ht="11.25" hidden="1">
      <c r="A85" s="2392"/>
      <c r="B85" s="511"/>
      <c r="D85" s="665" t="s">
        <v>957</v>
      </c>
      <c r="E85" s="723" t="s">
        <v>958</v>
      </c>
      <c r="F85" s="660" t="s">
        <v>896</v>
      </c>
      <c r="G85" s="724"/>
      <c r="H85" s="1023"/>
      <c r="I85" s="724"/>
      <c r="J85" s="1023"/>
      <c r="K85" s="289"/>
      <c r="X85" s="758">
        <v>0</v>
      </c>
    </row>
    <row s="1635" customFormat="1" customHeight="1" ht="11.25" hidden="1">
      <c r="A86" s="2392"/>
      <c r="B86" s="511"/>
      <c r="D86" s="665" t="s">
        <v>959</v>
      </c>
      <c r="E86" s="723" t="s">
        <v>960</v>
      </c>
      <c r="F86" s="660" t="s">
        <v>896</v>
      </c>
      <c r="G86" s="724"/>
      <c r="H86" s="1023"/>
      <c r="I86" s="724"/>
      <c r="J86" s="1023"/>
      <c r="K86" s="289"/>
      <c r="X86" s="758">
        <v>0</v>
      </c>
    </row>
    <row s="1635" customFormat="1" customHeight="1" ht="45" hidden="1">
      <c r="A87" s="2392"/>
      <c r="B87" s="511"/>
      <c r="D87" s="665" t="s">
        <v>93</v>
      </c>
      <c r="E87" s="666" t="s">
        <v>961</v>
      </c>
      <c r="F87" s="660" t="s">
        <v>896</v>
      </c>
      <c r="G87" s="724"/>
      <c r="H87" s="1023"/>
      <c r="I87" s="724"/>
      <c r="J87" s="1023"/>
      <c r="K87" s="289" t="s">
        <v>962</v>
      </c>
      <c r="X87" s="758">
        <v>0</v>
      </c>
    </row>
    <row s="1635" customFormat="1" customHeight="1" ht="11.25" hidden="1">
      <c r="A88" s="2392"/>
      <c r="B88" s="511"/>
      <c r="D88" s="665" t="s">
        <v>791</v>
      </c>
      <c r="E88" s="723" t="s">
        <v>951</v>
      </c>
      <c r="F88" s="660" t="s">
        <v>896</v>
      </c>
      <c r="G88" s="724"/>
      <c r="H88" s="1023"/>
      <c r="I88" s="724"/>
      <c r="J88" s="1023"/>
      <c r="K88" s="289"/>
      <c r="X88" s="758">
        <v>0</v>
      </c>
    </row>
    <row s="1635" customFormat="1" customHeight="1" ht="11.25" hidden="1">
      <c r="A89" s="2392"/>
      <c r="B89" s="511"/>
      <c r="D89" s="665" t="s">
        <v>833</v>
      </c>
      <c r="E89" s="723" t="s">
        <v>952</v>
      </c>
      <c r="F89" s="660" t="s">
        <v>896</v>
      </c>
      <c r="G89" s="724"/>
      <c r="H89" s="1023"/>
      <c r="I89" s="724"/>
      <c r="J89" s="1023"/>
      <c r="K89" s="289"/>
      <c r="X89" s="758">
        <v>0</v>
      </c>
    </row>
    <row s="1635" customFormat="1" customHeight="1" ht="11.25" hidden="1">
      <c r="A90" s="2392"/>
      <c r="B90" s="511"/>
      <c r="D90" s="665" t="s">
        <v>836</v>
      </c>
      <c r="E90" s="723" t="s">
        <v>953</v>
      </c>
      <c r="F90" s="660" t="s">
        <v>896</v>
      </c>
      <c r="G90" s="724"/>
      <c r="H90" s="1023"/>
      <c r="I90" s="724"/>
      <c r="J90" s="1023"/>
      <c r="K90" s="289"/>
      <c r="X90" s="758">
        <v>0</v>
      </c>
    </row>
    <row s="1635" customFormat="1" customHeight="1" ht="11.25" hidden="1">
      <c r="A91" s="2392"/>
      <c r="B91" s="511"/>
      <c r="D91" s="665" t="s">
        <v>914</v>
      </c>
      <c r="E91" s="723" t="s">
        <v>954</v>
      </c>
      <c r="F91" s="660" t="s">
        <v>896</v>
      </c>
      <c r="G91" s="724"/>
      <c r="H91" s="1023"/>
      <c r="I91" s="724"/>
      <c r="J91" s="1023"/>
      <c r="K91" s="289"/>
      <c r="X91" s="758">
        <v>0</v>
      </c>
    </row>
    <row s="1635" customFormat="1" customHeight="1" ht="11.25" hidden="1">
      <c r="A92" s="2392"/>
      <c r="B92" s="511"/>
      <c r="D92" s="665" t="s">
        <v>916</v>
      </c>
      <c r="E92" s="723" t="s">
        <v>956</v>
      </c>
      <c r="F92" s="660" t="s">
        <v>896</v>
      </c>
      <c r="G92" s="724"/>
      <c r="H92" s="1023"/>
      <c r="I92" s="724"/>
      <c r="J92" s="1023"/>
      <c r="K92" s="289"/>
      <c r="X92" s="758">
        <v>0</v>
      </c>
    </row>
    <row s="1635" customFormat="1" customHeight="1" ht="11.25" hidden="1">
      <c r="A93" s="2392"/>
      <c r="B93" s="511"/>
      <c r="D93" s="665" t="s">
        <v>963</v>
      </c>
      <c r="E93" s="723" t="s">
        <v>958</v>
      </c>
      <c r="F93" s="660" t="s">
        <v>896</v>
      </c>
      <c r="G93" s="724"/>
      <c r="H93" s="1023"/>
      <c r="I93" s="724"/>
      <c r="J93" s="1023"/>
      <c r="K93" s="289"/>
      <c r="X93" s="758">
        <v>0</v>
      </c>
    </row>
    <row s="1635" customFormat="1" customHeight="1" ht="11.25" hidden="1">
      <c r="A94" s="2392"/>
      <c r="B94" s="511"/>
      <c r="D94" s="665" t="s">
        <v>964</v>
      </c>
      <c r="E94" s="723" t="s">
        <v>960</v>
      </c>
      <c r="F94" s="660" t="s">
        <v>896</v>
      </c>
      <c r="G94" s="724"/>
      <c r="H94" s="1023"/>
      <c r="I94" s="724"/>
      <c r="J94" s="1023"/>
      <c r="K94" s="289"/>
      <c r="X94" s="758">
        <v>0</v>
      </c>
    </row>
    <row s="1635" customFormat="1" customHeight="1" ht="24.75" hidden="1">
      <c r="A95" s="2392"/>
      <c r="B95" s="511"/>
      <c r="D95" s="665" t="s">
        <v>114</v>
      </c>
      <c r="E95" s="666" t="s">
        <v>965</v>
      </c>
      <c r="F95" s="725" t="s">
        <v>596</v>
      </c>
      <c r="G95" s="727"/>
      <c r="H95" s="1023"/>
      <c r="I95" s="727"/>
      <c r="J95" s="1023"/>
      <c r="K95" s="289" t="s">
        <v>966</v>
      </c>
      <c r="X95" s="758">
        <v>0</v>
      </c>
    </row>
    <row s="1635" customFormat="1" customHeight="1" ht="33.75" hidden="1">
      <c r="A96" s="2392"/>
      <c r="B96" s="511"/>
      <c r="D96" s="665" t="s">
        <v>94</v>
      </c>
      <c r="E96" s="666" t="s">
        <v>967</v>
      </c>
      <c r="F96" s="726" t="s">
        <v>857</v>
      </c>
      <c r="G96" s="728"/>
      <c r="H96" s="1023"/>
      <c r="I96" s="728"/>
      <c r="J96" s="1023"/>
      <c r="K96" s="289"/>
      <c r="X96" s="758">
        <v>0</v>
      </c>
    </row>
    <row s="1635" customFormat="1" customHeight="1" ht="22.5" hidden="1">
      <c r="A97" s="2392"/>
      <c r="B97" s="511" t="s">
        <v>626</v>
      </c>
      <c r="D97" s="665" t="s">
        <v>95</v>
      </c>
      <c r="E97" s="666" t="s">
        <v>968</v>
      </c>
      <c r="F97" s="726" t="s">
        <v>343</v>
      </c>
      <c r="G97" s="385"/>
      <c r="H97" s="1023"/>
      <c r="I97" s="385"/>
      <c r="J97" s="1023"/>
      <c r="K97" s="289" t="s">
        <v>669</v>
      </c>
      <c r="X97" s="758">
        <v>0</v>
      </c>
    </row>
    <row s="1635" customFormat="1" customHeight="1" ht="45" hidden="1">
      <c r="A98" s="2392"/>
      <c r="B98" s="511" t="s">
        <v>626</v>
      </c>
      <c r="D98" s="665" t="s">
        <v>969</v>
      </c>
      <c r="E98" s="667" t="s">
        <v>970</v>
      </c>
      <c r="F98" s="721" t="s">
        <v>343</v>
      </c>
      <c r="G98" s="385"/>
      <c r="H98" s="1023"/>
      <c r="I98" s="385"/>
      <c r="J98" s="1023"/>
      <c r="K98" s="289" t="s">
        <v>669</v>
      </c>
      <c r="X98" s="758">
        <v>0</v>
      </c>
    </row>
    <row s="1635" customFormat="1" customHeight="1" ht="95.25" hidden="1">
      <c r="A99" s="2392"/>
      <c r="B99" s="511" t="s">
        <v>626</v>
      </c>
      <c r="D99" s="665" t="s">
        <v>115</v>
      </c>
      <c r="E99" s="666" t="s">
        <v>971</v>
      </c>
      <c r="F99" s="721" t="s">
        <v>343</v>
      </c>
      <c r="G99" s="385"/>
      <c r="H99" s="1023"/>
      <c r="I99" s="385"/>
      <c r="J99" s="1023"/>
      <c r="K99" s="289" t="s">
        <v>669</v>
      </c>
      <c r="X99" s="758">
        <v>0</v>
      </c>
    </row>
    <row s="1635" customFormat="1" customHeight="1" ht="22.5" hidden="1">
      <c r="A100" s="2392"/>
      <c r="B100" s="511" t="s">
        <v>626</v>
      </c>
      <c r="D100" s="665" t="s">
        <v>151</v>
      </c>
      <c r="E100" s="666" t="s">
        <v>972</v>
      </c>
      <c r="F100" s="721" t="s">
        <v>343</v>
      </c>
      <c r="G100" s="385"/>
      <c r="H100" s="1023"/>
      <c r="I100" s="385"/>
      <c r="J100" s="1023"/>
      <c r="K100" s="289" t="s">
        <v>669</v>
      </c>
      <c r="X100" s="758">
        <v>0</v>
      </c>
    </row>
    <row s="1635" customFormat="1" customHeight="1" ht="11.549999999999999">
      <c r="A101" s="1033"/>
      <c r="B101" s="518"/>
      <c r="D101" s="1034"/>
      <c r="E101" s="1035"/>
      <c r="X101" s="509">
        <v>11</v>
      </c>
    </row>
    <row customHeight="1" ht="22.5" hidden="1">
      <c r="A102" s="536" t="s">
        <v>84</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D5A744-9591-F4AE-29FA-0.1446D5B1}"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ИМУП «ПОСЖИЛКОМСЕРВИС»</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108</v>
      </c>
      <c r="E9" s="2127"/>
      <c r="F9" s="2128" t="s">
        <v>109</v>
      </c>
      <c r="G9" s="2129"/>
      <c r="H9" s="2129"/>
      <c r="I9" s="2129"/>
      <c r="J9" s="2132" t="s">
        <v>110</v>
      </c>
      <c r="K9" s="2132"/>
      <c r="L9" s="2132"/>
      <c r="M9" s="2132"/>
      <c r="AM9" s="583">
        <v>18</v>
      </c>
    </row>
    <row customHeight="1" ht="24">
      <c r="A10" s="2126"/>
      <c r="B10" s="592"/>
      <c r="C10" s="525"/>
      <c r="D10" s="523" t="s">
        <v>90</v>
      </c>
      <c r="E10" s="523" t="s">
        <v>91</v>
      </c>
      <c r="F10" s="523" t="s">
        <v>111</v>
      </c>
      <c r="G10" s="2133" t="s">
        <v>90</v>
      </c>
      <c r="H10" s="2134"/>
      <c r="I10" s="523" t="s">
        <v>91</v>
      </c>
      <c r="J10" s="523" t="s">
        <v>111</v>
      </c>
      <c r="K10" s="2133" t="s">
        <v>90</v>
      </c>
      <c r="L10" s="2134"/>
      <c r="M10" s="523" t="s">
        <v>91</v>
      </c>
      <c r="N10" s="1627"/>
      <c r="AM10" s="583">
        <v>23</v>
      </c>
    </row>
    <row s="1853" customFormat="1" customHeight="1" ht="11.25" hidden="1">
      <c r="A11" s="593"/>
      <c r="B11" s="593"/>
      <c r="C11" s="593"/>
      <c r="D11" s="594" t="s">
        <v>112</v>
      </c>
      <c r="E11" s="594" t="s">
        <v>113</v>
      </c>
      <c r="F11" s="594" t="s">
        <v>92</v>
      </c>
      <c r="G11" s="2115" t="s">
        <v>93</v>
      </c>
      <c r="H11" s="2116"/>
      <c r="I11" s="594" t="s">
        <v>114</v>
      </c>
      <c r="J11" s="594" t="s">
        <v>94</v>
      </c>
      <c r="K11" s="2117" t="s">
        <v>95</v>
      </c>
      <c r="L11" s="2118"/>
      <c r="M11" s="594" t="s">
        <v>115</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116</v>
      </c>
      <c r="P12" s="1413" t="s">
        <v>117</v>
      </c>
      <c r="Q12" s="1413" t="s">
        <v>118</v>
      </c>
      <c r="R12" s="1413" t="s">
        <v>119</v>
      </c>
      <c r="AM12" s="583">
        <v>1</v>
      </c>
    </row>
    <row s="1853" customFormat="1" customHeight="1" ht="15.75">
      <c r="A13" s="293"/>
      <c r="B13" s="293"/>
      <c r="C13" s="526"/>
      <c r="D13" s="2108" t="s">
        <v>112</v>
      </c>
      <c r="E13" s="2109"/>
      <c r="F13" s="2112" t="s">
        <v>63</v>
      </c>
      <c r="G13" s="2113"/>
      <c r="H13" s="2114">
        <v>1</v>
      </c>
      <c r="I13" s="2105" t="str">
        <f>IF(U13="","",INDEX(TERRITORY_MR_LIST,MATCH(U13,TERRITORY_LIST_ID,0)))</f>
        <v/>
      </c>
      <c r="J13" s="2107" t="s">
        <v>19</v>
      </c>
      <c r="K13" s="602"/>
      <c r="L13" s="527" t="s">
        <v>112</v>
      </c>
      <c r="M13" s="603" t="s">
        <v>28</v>
      </c>
      <c r="N13" s="812"/>
      <c r="O13" s="1416" t="s">
        <v>120</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121</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122</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123</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124</v>
      </c>
      <c r="F16" s="177"/>
      <c r="G16" s="177"/>
      <c r="H16" s="177"/>
      <c r="I16" s="177"/>
      <c r="J16" s="177"/>
      <c r="K16" s="177" t="s">
        <v>28</v>
      </c>
      <c r="L16" s="177"/>
      <c r="M16" s="608"/>
      <c r="N16" s="1627"/>
      <c r="AM16" s="583">
        <v>15</v>
      </c>
    </row>
    <row customHeight="1" ht="11.25" hidden="1">
      <c r="A17" s="583" t="s">
        <v>84</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4A6B23-55A8-56C3-03C7-0.54903A1C}"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174</v>
      </c>
      <c r="D3" s="689" t="str">
        <f>B3&amp;".1"</f>
        <v>.1</v>
      </c>
      <c r="E3" s="690" t="s">
        <v>973</v>
      </c>
      <c r="F3" s="691" t="s">
        <v>343</v>
      </c>
      <c r="G3" s="686"/>
      <c r="H3" s="401"/>
      <c r="I3" s="686"/>
      <c r="J3" s="401"/>
      <c r="K3" s="289" t="s">
        <v>974</v>
      </c>
      <c r="V3" s="505">
        <v>0</v>
      </c>
    </row>
    <row customHeight="1" ht="15" hidden="1">
      <c r="A4" s="505"/>
      <c r="B4" s="2397"/>
      <c r="C4" s="2398"/>
      <c r="D4" s="689" t="str">
        <f>B3&amp;".2"</f>
        <v>.2</v>
      </c>
      <c r="E4" s="690" t="s">
        <v>975</v>
      </c>
      <c r="F4" s="691" t="s">
        <v>343</v>
      </c>
      <c r="G4" s="1738" t="s">
        <v>28</v>
      </c>
      <c r="H4" s="401"/>
      <c r="I4" s="1738" t="s">
        <v>28</v>
      </c>
      <c r="J4" s="401"/>
      <c r="K4" s="289" t="s">
        <v>976</v>
      </c>
      <c r="V4" s="505">
        <v>0</v>
      </c>
    </row>
    <row s="1366" customFormat="1" customHeight="1" ht="15" hidden="1">
      <c r="C5" s="672"/>
      <c r="U5" s="420"/>
      <c r="V5" s="417">
        <v>0</v>
      </c>
    </row>
    <row customHeight="1" ht="22.5" hidden="1">
      <c r="A6" s="505"/>
      <c r="B6" s="2397"/>
      <c r="C6" s="2398" t="s">
        <v>174</v>
      </c>
      <c r="D6" s="689" t="str">
        <f>B6&amp;".1"</f>
        <v>.1</v>
      </c>
      <c r="E6" s="690" t="s">
        <v>977</v>
      </c>
      <c r="F6" s="691" t="s">
        <v>343</v>
      </c>
      <c r="G6" s="686"/>
      <c r="H6" s="401"/>
      <c r="I6" s="686"/>
      <c r="J6" s="401"/>
      <c r="K6" s="289" t="s">
        <v>978</v>
      </c>
      <c r="V6" s="505">
        <v>0</v>
      </c>
    </row>
    <row customHeight="1" ht="15" hidden="1">
      <c r="A7" s="505"/>
      <c r="B7" s="2397"/>
      <c r="C7" s="2398"/>
      <c r="D7" s="689" t="str">
        <f>B6&amp;".2"</f>
        <v>.2</v>
      </c>
      <c r="E7" s="690" t="s">
        <v>975</v>
      </c>
      <c r="F7" s="691" t="s">
        <v>343</v>
      </c>
      <c r="G7" s="1738" t="s">
        <v>28</v>
      </c>
      <c r="H7" s="401"/>
      <c r="I7" s="1738" t="s">
        <v>28</v>
      </c>
      <c r="J7" s="401"/>
      <c r="K7" s="289" t="s">
        <v>976</v>
      </c>
      <c r="V7" s="505">
        <v>0</v>
      </c>
    </row>
    <row s="1366" customFormat="1" customHeight="1" ht="15" hidden="1">
      <c r="C8" s="672"/>
      <c r="U8" s="420"/>
      <c r="V8" s="417">
        <v>0</v>
      </c>
    </row>
    <row customHeight="1" ht="22.5" hidden="1">
      <c r="A9" s="505"/>
      <c r="B9" s="2397"/>
      <c r="C9" s="2398" t="s">
        <v>174</v>
      </c>
      <c r="D9" s="689" t="str">
        <f>B9&amp;".1"</f>
        <v>.1</v>
      </c>
      <c r="E9" s="690" t="s">
        <v>979</v>
      </c>
      <c r="F9" s="691" t="s">
        <v>343</v>
      </c>
      <c r="G9" s="697" t="s">
        <v>28</v>
      </c>
      <c r="H9" s="401" t="s">
        <v>28</v>
      </c>
      <c r="I9" s="697" t="s">
        <v>28</v>
      </c>
      <c r="J9" s="401" t="s">
        <v>28</v>
      </c>
      <c r="K9" s="289"/>
      <c r="V9" s="505">
        <v>0</v>
      </c>
    </row>
    <row customHeight="1" ht="15" hidden="1">
      <c r="A10" s="505"/>
      <c r="B10" s="2397"/>
      <c r="C10" s="2398"/>
      <c r="D10" s="689" t="str">
        <f>B9&amp;".2"</f>
        <v>.2</v>
      </c>
      <c r="E10" s="690" t="s">
        <v>980</v>
      </c>
      <c r="F10" s="691" t="s">
        <v>343</v>
      </c>
      <c r="G10" s="1732" t="s">
        <v>28</v>
      </c>
      <c r="H10" s="401" t="s">
        <v>28</v>
      </c>
      <c r="I10" s="1732" t="s">
        <v>28</v>
      </c>
      <c r="J10" s="401" t="s">
        <v>28</v>
      </c>
      <c r="K10" s="289" t="s">
        <v>981</v>
      </c>
      <c r="V10" s="505">
        <v>0</v>
      </c>
    </row>
    <row customHeight="1" ht="15" hidden="1">
      <c r="A11" s="505"/>
      <c r="B11" s="2397"/>
      <c r="C11" s="2398"/>
      <c r="D11" s="689" t="str">
        <f>B9&amp;".3"</f>
        <v>.3</v>
      </c>
      <c r="E11" s="690" t="s">
        <v>982</v>
      </c>
      <c r="F11" s="691" t="s">
        <v>343</v>
      </c>
      <c r="G11" s="1732" t="s">
        <v>28</v>
      </c>
      <c r="H11" s="401" t="s">
        <v>28</v>
      </c>
      <c r="I11" s="1732" t="s">
        <v>28</v>
      </c>
      <c r="J11" s="401" t="s">
        <v>28</v>
      </c>
      <c r="K11" s="289" t="s">
        <v>983</v>
      </c>
      <c r="V11" s="505">
        <v>0</v>
      </c>
    </row>
    <row s="1366" customFormat="1" customHeight="1" ht="15" hidden="1">
      <c r="C12" s="672"/>
      <c r="U12" s="420"/>
      <c r="V12" s="417">
        <v>0</v>
      </c>
    </row>
    <row customHeight="1" ht="33.75" hidden="1">
      <c r="A13" s="505"/>
      <c r="B13" s="2397"/>
      <c r="C13" s="2398" t="s">
        <v>174</v>
      </c>
      <c r="D13" s="689" t="str">
        <f>B13&amp;".1"</f>
        <v>.1</v>
      </c>
      <c r="E13" s="690" t="s">
        <v>984</v>
      </c>
      <c r="F13" s="691" t="s">
        <v>343</v>
      </c>
      <c r="G13" s="697" t="s">
        <v>28</v>
      </c>
      <c r="H13" s="401" t="s">
        <v>28</v>
      </c>
      <c r="I13" s="697" t="s">
        <v>28</v>
      </c>
      <c r="J13" s="401" t="s">
        <v>28</v>
      </c>
      <c r="K13" s="289" t="s">
        <v>985</v>
      </c>
      <c r="V13" s="505">
        <v>0</v>
      </c>
    </row>
    <row customHeight="1" ht="15" hidden="1">
      <c r="B14" s="2397"/>
      <c r="C14" s="2398"/>
      <c r="D14" s="689" t="str">
        <f>B13&amp;".2"</f>
        <v>.2</v>
      </c>
      <c r="E14" s="690" t="s">
        <v>986</v>
      </c>
      <c r="F14" s="691" t="s">
        <v>343</v>
      </c>
      <c r="G14" s="1732" t="s">
        <v>28</v>
      </c>
      <c r="H14" s="401" t="s">
        <v>28</v>
      </c>
      <c r="I14" s="1732" t="s">
        <v>28</v>
      </c>
      <c r="J14" s="401" t="s">
        <v>28</v>
      </c>
      <c r="K14" s="289" t="s">
        <v>987</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ИМУП «ПОСЖИЛКОМСЕРВИС»</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120</v>
      </c>
      <c r="J25" s="752"/>
      <c r="K25" s="417"/>
      <c r="U25" s="675"/>
      <c r="V25" s="758">
        <v>1</v>
      </c>
    </row>
    <row customHeight="1" ht="15.75">
      <c r="C26" s="176"/>
      <c r="D26" s="711"/>
      <c r="E26" s="2367" t="s">
        <v>108</v>
      </c>
      <c r="F26" s="2368"/>
      <c r="G26" s="2395" t="str">
        <f>IF(G25="","",INDEX(DIFFERENTIATION_UNMERGE_VD,MATCH(G25,DIFFERENTIATION_ID_DIFF,0)))</f>
        <v/>
      </c>
      <c r="H26" s="2396"/>
      <c r="I26" s="2395">
        <f>IF(I25="","",INDEX(DIFFERENTIATION_UNMERGE_VD,MATCH(I25,DIFFERENTIATION_ID_DIFF,0)))</f>
        <v>0</v>
      </c>
      <c r="J26" s="2396"/>
      <c r="K26" s="2175" t="s">
        <v>338</v>
      </c>
      <c r="V26" s="505">
        <v>15</v>
      </c>
    </row>
    <row s="1635" customFormat="1" customHeight="1" ht="15.75">
      <c r="A27" s="759"/>
      <c r="C27" s="176"/>
      <c r="D27" s="711"/>
      <c r="E27" s="2367" t="s">
        <v>602</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603</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337</v>
      </c>
      <c r="E29" s="2370"/>
      <c r="F29" s="2370"/>
      <c r="G29" s="887"/>
      <c r="H29" s="887"/>
      <c r="I29" s="887"/>
      <c r="J29" s="888"/>
      <c r="K29" s="2195"/>
      <c r="U29" s="675"/>
      <c r="V29" s="758">
        <v>15</v>
      </c>
    </row>
    <row customHeight="1" ht="35.699999999999996">
      <c r="C30" s="176"/>
      <c r="D30" s="761" t="s">
        <v>90</v>
      </c>
      <c r="E30" s="760" t="s">
        <v>339</v>
      </c>
      <c r="F30" s="760" t="s">
        <v>604</v>
      </c>
      <c r="G30" s="808" t="s">
        <v>340</v>
      </c>
      <c r="H30" s="807" t="s">
        <v>427</v>
      </c>
      <c r="I30" s="684" t="s">
        <v>340</v>
      </c>
      <c r="J30" s="465" t="s">
        <v>427</v>
      </c>
      <c r="K30" s="2201"/>
      <c r="V30" s="505">
        <v>34</v>
      </c>
    </row>
    <row customHeight="1" ht="15" hidden="1">
      <c r="C31" s="176"/>
      <c r="D31" s="593"/>
      <c r="E31" s="593"/>
      <c r="F31" s="593"/>
      <c r="G31" s="659"/>
      <c r="H31" s="659"/>
      <c r="I31" s="659"/>
      <c r="J31" s="659"/>
      <c r="K31" s="289"/>
      <c r="V31" s="505">
        <v>0</v>
      </c>
    </row>
    <row customHeight="1" ht="24">
      <c r="A32" s="505"/>
      <c r="B32" s="505" t="s">
        <v>988</v>
      </c>
      <c r="C32" s="526"/>
      <c r="D32" s="692">
        <v>1</v>
      </c>
      <c r="E32" s="693" t="s">
        <v>989</v>
      </c>
      <c r="F32" s="691" t="s">
        <v>343</v>
      </c>
      <c r="G32" s="813" t="s">
        <v>343</v>
      </c>
      <c r="H32" s="813" t="s">
        <v>343</v>
      </c>
      <c r="I32" s="691" t="s">
        <v>343</v>
      </c>
      <c r="J32" s="691" t="s">
        <v>343</v>
      </c>
      <c r="K32" s="289"/>
      <c r="V32" s="505">
        <v>23</v>
      </c>
    </row>
    <row customHeight="1" ht="11.549999999999999">
      <c r="A33" s="505"/>
      <c r="C33" s="505"/>
      <c r="D33" s="347"/>
      <c r="E33" s="580" t="s">
        <v>624</v>
      </c>
      <c r="F33" s="572"/>
      <c r="G33" s="572"/>
      <c r="H33" s="572"/>
      <c r="I33" s="572"/>
      <c r="J33" s="572"/>
      <c r="K33" s="573"/>
      <c r="U33" s="505"/>
      <c r="V33" s="505">
        <v>11</v>
      </c>
    </row>
    <row customHeight="1" ht="24">
      <c r="A34" s="505"/>
      <c r="B34" s="581" t="s">
        <v>674</v>
      </c>
      <c r="C34" s="526"/>
      <c r="D34" s="692">
        <v>2</v>
      </c>
      <c r="E34" s="693" t="s">
        <v>990</v>
      </c>
      <c r="F34" s="820" t="s">
        <v>343</v>
      </c>
      <c r="G34" s="820" t="s">
        <v>343</v>
      </c>
      <c r="H34" s="820" t="s">
        <v>343</v>
      </c>
      <c r="I34" s="691"/>
      <c r="J34" s="691"/>
      <c r="K34" s="289"/>
      <c r="V34" s="505">
        <v>23</v>
      </c>
    </row>
    <row customHeight="1" ht="11.549999999999999">
      <c r="A35" s="505"/>
      <c r="C35" s="505"/>
      <c r="D35" s="347"/>
      <c r="E35" s="580" t="s">
        <v>991</v>
      </c>
      <c r="F35" s="572"/>
      <c r="G35" s="694"/>
      <c r="H35" s="572"/>
      <c r="I35" s="694"/>
      <c r="J35" s="572"/>
      <c r="K35" s="573"/>
      <c r="U35" s="505"/>
      <c r="V35" s="505">
        <v>11</v>
      </c>
    </row>
    <row customHeight="1" ht="71.25">
      <c r="A36" s="505"/>
      <c r="B36" s="505" t="s">
        <v>992</v>
      </c>
      <c r="C36" s="526"/>
      <c r="D36" s="692">
        <v>3</v>
      </c>
      <c r="E36" s="693" t="s">
        <v>993</v>
      </c>
      <c r="F36" s="695" t="s">
        <v>343</v>
      </c>
      <c r="G36" s="814" t="s">
        <v>994</v>
      </c>
      <c r="H36" s="813" t="s">
        <v>343</v>
      </c>
      <c r="I36" s="524" t="s">
        <v>994</v>
      </c>
      <c r="J36" s="691" t="s">
        <v>343</v>
      </c>
      <c r="K36" s="289" t="s">
        <v>995</v>
      </c>
      <c r="V36" s="505">
        <v>68</v>
      </c>
    </row>
    <row customHeight="1" ht="11.549999999999999">
      <c r="A37" s="505"/>
      <c r="C37" s="505"/>
      <c r="D37" s="347"/>
      <c r="E37" s="580" t="s">
        <v>996</v>
      </c>
      <c r="F37" s="572"/>
      <c r="G37" s="694"/>
      <c r="H37" s="694"/>
      <c r="I37" s="694"/>
      <c r="J37" s="694"/>
      <c r="K37" s="573"/>
      <c r="U37" s="505"/>
      <c r="V37" s="505">
        <v>11</v>
      </c>
    </row>
    <row customHeight="1" ht="71.25">
      <c r="A38" s="505"/>
      <c r="B38" s="505" t="s">
        <v>997</v>
      </c>
      <c r="C38" s="526"/>
      <c r="D38" s="692">
        <v>4</v>
      </c>
      <c r="E38" s="693" t="s">
        <v>998</v>
      </c>
      <c r="F38" s="695" t="s">
        <v>343</v>
      </c>
      <c r="G38" s="814" t="s">
        <v>994</v>
      </c>
      <c r="H38" s="815" t="s">
        <v>343</v>
      </c>
      <c r="I38" s="524" t="s">
        <v>994</v>
      </c>
      <c r="J38" s="521" t="s">
        <v>343</v>
      </c>
      <c r="K38" s="679" t="s">
        <v>999</v>
      </c>
      <c r="V38" s="505">
        <v>68</v>
      </c>
    </row>
    <row customHeight="1" ht="11.549999999999999">
      <c r="A39" s="505"/>
      <c r="C39" s="505"/>
      <c r="D39" s="347"/>
      <c r="E39" s="580" t="s">
        <v>1000</v>
      </c>
      <c r="F39" s="572"/>
      <c r="G39" s="572"/>
      <c r="H39" s="696"/>
      <c r="I39" s="572"/>
      <c r="J39" s="696"/>
      <c r="K39" s="573"/>
      <c r="U39" s="505"/>
      <c r="V39" s="505">
        <v>11</v>
      </c>
    </row>
    <row customHeight="1" ht="22.5" hidden="1">
      <c r="A40" s="449" t="s">
        <v>84</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D4EE93-5404-5E8C-1FD7-0.C00261B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1001</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ИМУП «ПОСЖИЛКОМСЕРВИС»</v>
      </c>
      <c r="G6" s="2249"/>
      <c r="H6" s="2249"/>
      <c r="I6" s="2249"/>
      <c r="J6" s="2249"/>
      <c r="K6" s="2249"/>
      <c r="M6" s="582"/>
      <c r="AB6" s="1148"/>
      <c r="AE6" s="1631">
        <v>16</v>
      </c>
    </row>
    <row customHeight="1" ht="10.5">
      <c r="AE7" s="758">
        <v>10</v>
      </c>
    </row>
    <row customHeight="1" ht="10.5">
      <c r="A8" s="1051"/>
      <c r="B8" s="1051"/>
      <c r="C8" s="1051"/>
      <c r="F8" s="2101" t="s">
        <v>337</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90</v>
      </c>
      <c r="G9" s="2127" t="s">
        <v>1001</v>
      </c>
      <c r="H9" s="2175" t="s">
        <v>1002</v>
      </c>
      <c r="I9" s="2127" t="s">
        <v>1003</v>
      </c>
      <c r="J9" s="2127" t="s">
        <v>1004</v>
      </c>
      <c r="K9" s="2127" t="s">
        <v>1005</v>
      </c>
      <c r="L9" s="2127" t="s">
        <v>1006</v>
      </c>
      <c r="M9" s="2127" t="s">
        <v>1007</v>
      </c>
      <c r="N9" s="2209" t="s">
        <v>1008</v>
      </c>
      <c r="O9" s="2209"/>
      <c r="P9" s="2209"/>
      <c r="Q9" s="2399" t="s">
        <v>1009</v>
      </c>
      <c r="R9" s="2400"/>
      <c r="S9" s="2400"/>
      <c r="T9" s="2401"/>
      <c r="U9" s="2399" t="s">
        <v>1010</v>
      </c>
      <c r="V9" s="2400"/>
      <c r="W9" s="2400"/>
      <c r="X9" s="2401"/>
      <c r="Y9" s="2101" t="s">
        <v>1011</v>
      </c>
      <c r="Z9" s="2102"/>
      <c r="AA9" s="2102"/>
      <c r="AB9" s="2103"/>
      <c r="AE9" s="758">
        <v>41</v>
      </c>
    </row>
    <row customHeight="1" ht="43.050000000000004">
      <c r="A10" s="905"/>
      <c r="B10" s="905"/>
      <c r="C10" s="905"/>
      <c r="F10" s="2175"/>
      <c r="G10" s="2175"/>
      <c r="H10" s="2232"/>
      <c r="I10" s="2175"/>
      <c r="J10" s="2175"/>
      <c r="K10" s="2175"/>
      <c r="L10" s="2175"/>
      <c r="M10" s="2175"/>
      <c r="N10" s="903" t="s">
        <v>1012</v>
      </c>
      <c r="O10" s="903" t="s">
        <v>1013</v>
      </c>
      <c r="P10" s="904" t="s">
        <v>1014</v>
      </c>
      <c r="Q10" s="915" t="s">
        <v>91</v>
      </c>
      <c r="R10" s="915" t="s">
        <v>1015</v>
      </c>
      <c r="S10" s="915" t="s">
        <v>1016</v>
      </c>
      <c r="T10" s="916" t="s">
        <v>1017</v>
      </c>
      <c r="U10" s="915" t="s">
        <v>91</v>
      </c>
      <c r="V10" s="915" t="s">
        <v>1018</v>
      </c>
      <c r="W10" s="915" t="s">
        <v>1016</v>
      </c>
      <c r="X10" s="916" t="s">
        <v>1017</v>
      </c>
      <c r="Y10" s="301" t="s">
        <v>1019</v>
      </c>
      <c r="Z10" s="2101" t="s">
        <v>90</v>
      </c>
      <c r="AA10" s="2103"/>
      <c r="AB10" s="1049" t="s">
        <v>1020</v>
      </c>
      <c r="AE10" s="758">
        <v>41</v>
      </c>
    </row>
    <row s="1642" customFormat="1" customHeight="1" ht="5.25" hidden="1">
      <c r="A11" s="1052"/>
      <c r="B11" s="1052"/>
      <c r="C11" s="1052"/>
      <c r="E11" s="1050"/>
      <c r="F11" s="2406" t="s">
        <v>413</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1021</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1022</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84</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070332-7871-629F-600D-0.3C419C9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ИМУП «ПОСЖИЛКОМСЕРВИС»</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337</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1023</v>
      </c>
      <c r="G9" s="2409" t="s">
        <v>1024</v>
      </c>
      <c r="H9" s="2410"/>
      <c r="I9" s="2127" t="s">
        <v>1025</v>
      </c>
      <c r="J9" s="2127"/>
      <c r="K9" s="2127" t="s">
        <v>1026</v>
      </c>
      <c r="L9" s="2127"/>
      <c r="M9" s="2127"/>
      <c r="N9" s="2127"/>
      <c r="O9" s="2127"/>
      <c r="P9" s="2127"/>
      <c r="Q9" s="2127"/>
      <c r="R9" s="2127"/>
      <c r="S9" s="2127"/>
      <c r="T9" s="2127"/>
      <c r="U9" s="2127"/>
      <c r="V9" s="2127"/>
      <c r="W9" s="2127"/>
      <c r="X9" s="2127"/>
      <c r="Y9" s="2127"/>
      <c r="Z9" s="2192" t="s">
        <v>1027</v>
      </c>
      <c r="AA9" s="2193"/>
      <c r="AB9" s="2127" t="s">
        <v>1028</v>
      </c>
      <c r="AC9" s="2127"/>
      <c r="AD9" s="2127"/>
      <c r="AE9" s="2127"/>
      <c r="AF9" s="2175" t="s">
        <v>1029</v>
      </c>
      <c r="AG9" s="2127" t="s">
        <v>1030</v>
      </c>
      <c r="AH9" s="2127"/>
      <c r="AI9" s="2175" t="s">
        <v>1031</v>
      </c>
      <c r="AJ9" s="2127" t="s">
        <v>1032</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1033</v>
      </c>
      <c r="L10" s="2101" t="s">
        <v>1034</v>
      </c>
      <c r="M10" s="2103"/>
      <c r="N10" s="2127" t="s">
        <v>1035</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1036</v>
      </c>
      <c r="M11" s="2175" t="s">
        <v>1037</v>
      </c>
      <c r="N11" s="2127" t="s">
        <v>1038</v>
      </c>
      <c r="O11" s="2127"/>
      <c r="P11" s="2418" t="s">
        <v>1019</v>
      </c>
      <c r="Q11" s="2418" t="s">
        <v>1039</v>
      </c>
      <c r="R11" s="2418" t="s">
        <v>1040</v>
      </c>
      <c r="S11" s="2418" t="s">
        <v>1041</v>
      </c>
      <c r="T11" s="2418"/>
      <c r="U11" s="2418"/>
      <c r="V11" s="2418"/>
      <c r="W11" s="2418"/>
      <c r="X11" s="2418"/>
      <c r="Y11" s="2418"/>
      <c r="Z11" s="2194"/>
      <c r="AA11" s="2195"/>
      <c r="AB11" s="2127" t="s">
        <v>1042</v>
      </c>
      <c r="AC11" s="2127"/>
      <c r="AD11" s="2101" t="s">
        <v>1043</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91</v>
      </c>
      <c r="J12" s="1153" t="s">
        <v>1044</v>
      </c>
      <c r="K12" s="2127"/>
      <c r="L12" s="2232"/>
      <c r="M12" s="2232"/>
      <c r="N12" s="2127"/>
      <c r="O12" s="2127"/>
      <c r="P12" s="2418"/>
      <c r="Q12" s="2418"/>
      <c r="R12" s="2418"/>
      <c r="S12" s="1134" t="s">
        <v>88</v>
      </c>
      <c r="T12" s="1134" t="s">
        <v>89</v>
      </c>
      <c r="U12" s="1134" t="s">
        <v>87</v>
      </c>
      <c r="V12" s="1134" t="s">
        <v>1045</v>
      </c>
      <c r="W12" s="1134" t="s">
        <v>87</v>
      </c>
      <c r="X12" s="1134" t="s">
        <v>1046</v>
      </c>
      <c r="Y12" s="1134" t="s">
        <v>1047</v>
      </c>
      <c r="Z12" s="2200"/>
      <c r="AA12" s="2201"/>
      <c r="AB12" s="1141" t="s">
        <v>1048</v>
      </c>
      <c r="AC12" s="1141" t="s">
        <v>1049</v>
      </c>
      <c r="AD12" s="1141" t="s">
        <v>1048</v>
      </c>
      <c r="AE12" s="1141" t="s">
        <v>1049</v>
      </c>
      <c r="AF12" s="2232"/>
      <c r="AG12" s="1154" t="s">
        <v>1050</v>
      </c>
      <c r="AH12" s="1154" t="s">
        <v>1051</v>
      </c>
      <c r="AI12" s="2232"/>
      <c r="AJ12" s="1154" t="s">
        <v>1050</v>
      </c>
      <c r="AK12" s="1154" t="s">
        <v>1051</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1052</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84</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F7F09-FB89-E76B-F6CA-0.B9A7786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ИМУП «ПОСЖИЛКОМСЕРВИС»</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337</v>
      </c>
      <c r="G9" s="2420"/>
      <c r="H9" s="2420"/>
      <c r="I9" s="2420"/>
      <c r="J9" s="2420"/>
      <c r="K9" s="1240"/>
      <c r="L9" s="1157"/>
      <c r="M9" s="1157"/>
      <c r="N9" s="1157"/>
      <c r="O9" s="1157"/>
      <c r="P9" s="1157"/>
      <c r="Q9" s="1157"/>
      <c r="R9" s="1157"/>
      <c r="S9" s="1157"/>
      <c r="T9" s="1157"/>
      <c r="U9" s="1157"/>
      <c r="V9" s="1157"/>
      <c r="W9" s="1155">
        <v>10</v>
      </c>
    </row>
    <row customHeight="1" ht="25.2">
      <c r="E10" s="1157"/>
      <c r="F10" s="2423" t="s">
        <v>90</v>
      </c>
      <c r="G10" s="2428" t="s">
        <v>1053</v>
      </c>
      <c r="H10" s="2426" t="s">
        <v>1054</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1055</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1056</v>
      </c>
      <c r="G14" s="2421" t="s">
        <v>1057</v>
      </c>
      <c r="H14" s="2421"/>
      <c r="I14" s="2421"/>
      <c r="J14" s="2421"/>
      <c r="K14" s="1234"/>
      <c r="W14" s="1155">
        <v>11</v>
      </c>
    </row>
    <row customHeight="1" ht="11.549999999999999">
      <c r="F15" s="1230">
        <v>1</v>
      </c>
      <c r="G15" s="690" t="s">
        <v>1058</v>
      </c>
      <c r="H15" s="1236">
        <f>SUM(I15:J15)</f>
        <v>0</v>
      </c>
      <c r="I15" s="1236">
        <f>SUM(I16:I27)</f>
        <v>0</v>
      </c>
      <c r="J15" s="1225"/>
      <c r="K15" s="1234"/>
      <c r="W15" s="1155">
        <v>11</v>
      </c>
    </row>
    <row customHeight="1" ht="24">
      <c r="F16" s="1230" t="s">
        <v>1059</v>
      </c>
      <c r="G16" s="1237" t="s">
        <v>1060</v>
      </c>
      <c r="H16" s="1236">
        <f>SUM(I16:J16)</f>
        <v>0</v>
      </c>
      <c r="I16" s="1235"/>
      <c r="J16" s="1225"/>
      <c r="K16" s="1234"/>
      <c r="W16" s="1155">
        <v>23</v>
      </c>
    </row>
    <row customHeight="1" ht="24">
      <c r="F17" s="1230" t="s">
        <v>1061</v>
      </c>
      <c r="G17" s="1237" t="s">
        <v>1062</v>
      </c>
      <c r="H17" s="1236">
        <f>SUM(I17:J17)</f>
        <v>0</v>
      </c>
      <c r="I17" s="1235"/>
      <c r="J17" s="1225"/>
      <c r="K17" s="1234"/>
      <c r="W17" s="1155">
        <v>23</v>
      </c>
    </row>
    <row customHeight="1" ht="35.699999999999996">
      <c r="F18" s="1230" t="s">
        <v>1063</v>
      </c>
      <c r="G18" s="1237" t="s">
        <v>1064</v>
      </c>
      <c r="H18" s="1236">
        <f>SUM(I18:J18)</f>
        <v>0</v>
      </c>
      <c r="I18" s="1235"/>
      <c r="J18" s="1225"/>
      <c r="K18" s="1234"/>
      <c r="W18" s="1155">
        <v>34</v>
      </c>
    </row>
    <row customHeight="1" ht="35.699999999999996">
      <c r="F19" s="1230" t="s">
        <v>1065</v>
      </c>
      <c r="G19" s="1237" t="s">
        <v>1066</v>
      </c>
      <c r="H19" s="1236">
        <f>SUM(I19:J19)</f>
        <v>0</v>
      </c>
      <c r="I19" s="1235"/>
      <c r="J19" s="1225"/>
      <c r="K19" s="1234"/>
      <c r="W19" s="1155">
        <v>34</v>
      </c>
    </row>
    <row customHeight="1" ht="48.29999999999999">
      <c r="F20" s="1230" t="s">
        <v>1067</v>
      </c>
      <c r="G20" s="1237" t="s">
        <v>1068</v>
      </c>
      <c r="H20" s="1236">
        <f>SUM(I20:J20)</f>
        <v>0</v>
      </c>
      <c r="I20" s="1235"/>
      <c r="J20" s="1225"/>
      <c r="K20" s="1234"/>
      <c r="W20" s="1155">
        <v>46</v>
      </c>
    </row>
    <row customHeight="1" ht="35.699999999999996">
      <c r="F21" s="1230" t="s">
        <v>1069</v>
      </c>
      <c r="G21" s="1237" t="s">
        <v>1070</v>
      </c>
      <c r="H21" s="1236">
        <f>SUM(I21:J21)</f>
        <v>0</v>
      </c>
      <c r="I21" s="1235"/>
      <c r="J21" s="1225"/>
      <c r="K21" s="1234"/>
      <c r="W21" s="1155">
        <v>34</v>
      </c>
    </row>
    <row customHeight="1" ht="35.699999999999996">
      <c r="F22" s="1230" t="s">
        <v>1071</v>
      </c>
      <c r="G22" s="1237" t="s">
        <v>1072</v>
      </c>
      <c r="H22" s="1236">
        <f>SUM(I22:J22)</f>
        <v>0</v>
      </c>
      <c r="I22" s="1235"/>
      <c r="J22" s="1225"/>
      <c r="K22" s="1234"/>
      <c r="W22" s="1155">
        <v>34</v>
      </c>
    </row>
    <row customHeight="1" ht="24">
      <c r="F23" s="1230" t="s">
        <v>1073</v>
      </c>
      <c r="G23" s="1237" t="s">
        <v>1074</v>
      </c>
      <c r="H23" s="1236">
        <f>SUM(I23:J23)</f>
        <v>0</v>
      </c>
      <c r="I23" s="1235"/>
      <c r="J23" s="1225"/>
      <c r="K23" s="1234"/>
      <c r="W23" s="1155">
        <v>23</v>
      </c>
    </row>
    <row customHeight="1" ht="24">
      <c r="F24" s="1230" t="s">
        <v>1075</v>
      </c>
      <c r="G24" s="1237" t="s">
        <v>1076</v>
      </c>
      <c r="H24" s="1236">
        <f>SUM(I24:J24)</f>
        <v>0</v>
      </c>
      <c r="I24" s="1235"/>
      <c r="J24" s="1225"/>
      <c r="K24" s="1234"/>
      <c r="W24" s="1155">
        <v>23</v>
      </c>
    </row>
    <row customHeight="1" ht="35.699999999999996">
      <c r="F25" s="1230" t="s">
        <v>1077</v>
      </c>
      <c r="G25" s="1237" t="s">
        <v>1078</v>
      </c>
      <c r="H25" s="1236">
        <f>SUM(I25:J25)</f>
        <v>0</v>
      </c>
      <c r="I25" s="1235"/>
      <c r="J25" s="1225"/>
      <c r="K25" s="1234"/>
      <c r="W25" s="1155">
        <v>34</v>
      </c>
    </row>
    <row customHeight="1" ht="35.699999999999996">
      <c r="F26" s="1230" t="s">
        <v>1079</v>
      </c>
      <c r="G26" s="1237" t="s">
        <v>1080</v>
      </c>
      <c r="H26" s="1236">
        <f>SUM(I26:J26)</f>
        <v>0</v>
      </c>
      <c r="I26" s="1235"/>
      <c r="J26" s="1225"/>
      <c r="K26" s="1234"/>
      <c r="W26" s="1155">
        <v>34</v>
      </c>
    </row>
    <row customHeight="1" ht="11.549999999999999">
      <c r="F27" s="1230" t="s">
        <v>1081</v>
      </c>
      <c r="G27" s="1237" t="s">
        <v>1082</v>
      </c>
      <c r="H27" s="1236">
        <f>SUM(I27:J27)</f>
        <v>0</v>
      </c>
      <c r="I27" s="1235"/>
      <c r="J27" s="1225"/>
      <c r="K27" s="1234"/>
      <c r="W27" s="1155">
        <v>11</v>
      </c>
    </row>
    <row customHeight="1" ht="11.549999999999999">
      <c r="F28" s="1230">
        <v>2</v>
      </c>
      <c r="G28" s="690" t="s">
        <v>1083</v>
      </c>
      <c r="H28" s="1236">
        <f>SUM(I28:J28)</f>
        <v>0</v>
      </c>
      <c r="I28" s="1236">
        <f>SUM(I29:I31)</f>
        <v>0</v>
      </c>
      <c r="J28" s="1225"/>
      <c r="K28" s="1234"/>
      <c r="W28" s="1155">
        <v>11</v>
      </c>
    </row>
    <row customHeight="1" ht="11.549999999999999">
      <c r="F29" s="1230" t="s">
        <v>746</v>
      </c>
      <c r="G29" s="1237" t="s">
        <v>1084</v>
      </c>
      <c r="H29" s="1236">
        <f>SUM(I29:J29)</f>
        <v>0</v>
      </c>
      <c r="I29" s="1235"/>
      <c r="J29" s="1225"/>
      <c r="K29" s="1234"/>
      <c r="W29" s="1155">
        <v>11</v>
      </c>
    </row>
    <row customHeight="1" ht="11.549999999999999">
      <c r="F30" s="1230" t="s">
        <v>344</v>
      </c>
      <c r="G30" s="1237" t="s">
        <v>1085</v>
      </c>
      <c r="H30" s="1236">
        <f>SUM(I30:J30)</f>
        <v>0</v>
      </c>
      <c r="I30" s="1235"/>
      <c r="J30" s="1225"/>
      <c r="K30" s="1234"/>
      <c r="W30" s="1155">
        <v>11</v>
      </c>
    </row>
    <row customHeight="1" ht="11.549999999999999">
      <c r="F31" s="1230" t="s">
        <v>347</v>
      </c>
      <c r="G31" s="1237" t="s">
        <v>1086</v>
      </c>
      <c r="H31" s="1236">
        <f>SUM(I31:J31)</f>
        <v>0</v>
      </c>
      <c r="I31" s="1235"/>
      <c r="J31" s="1225"/>
      <c r="K31" s="1234"/>
      <c r="W31" s="1155">
        <v>11</v>
      </c>
    </row>
    <row customHeight="1" ht="11.549999999999999">
      <c r="F32" s="1230">
        <v>3</v>
      </c>
      <c r="G32" s="690" t="s">
        <v>1087</v>
      </c>
      <c r="H32" s="1236">
        <f>SUM(I32:J32)</f>
        <v>0</v>
      </c>
      <c r="I32" s="1236">
        <f>SUM(I33:I34)</f>
        <v>0</v>
      </c>
      <c r="J32" s="1225"/>
      <c r="K32" s="1234"/>
      <c r="W32" s="1155">
        <v>11</v>
      </c>
    </row>
    <row customHeight="1" ht="48.29999999999999">
      <c r="F33" s="1230" t="s">
        <v>361</v>
      </c>
      <c r="G33" s="1237" t="s">
        <v>1088</v>
      </c>
      <c r="H33" s="1236">
        <f>SUM(I33:J33)</f>
        <v>0</v>
      </c>
      <c r="I33" s="1235"/>
      <c r="J33" s="1225"/>
      <c r="K33" s="1234"/>
      <c r="W33" s="1155">
        <v>46</v>
      </c>
    </row>
    <row customHeight="1" ht="11.549999999999999">
      <c r="F34" s="1230" t="s">
        <v>369</v>
      </c>
      <c r="G34" s="1237" t="s">
        <v>1089</v>
      </c>
      <c r="H34" s="1236">
        <f>SUM(I34:J34)</f>
        <v>0</v>
      </c>
      <c r="I34" s="1235"/>
      <c r="J34" s="1225"/>
      <c r="K34" s="1234"/>
      <c r="W34" s="1155">
        <v>11</v>
      </c>
    </row>
    <row customHeight="1" ht="11.549999999999999">
      <c r="F35" s="1230">
        <v>4</v>
      </c>
      <c r="G35" s="690" t="s">
        <v>1090</v>
      </c>
      <c r="H35" s="1236">
        <f>SUM(I35:J35)</f>
        <v>0</v>
      </c>
      <c r="I35" s="1235"/>
      <c r="J35" s="1225"/>
      <c r="K35" s="1234"/>
      <c r="W35" s="1155">
        <v>11</v>
      </c>
    </row>
    <row customHeight="1" ht="11.549999999999999">
      <c r="F36" s="1230"/>
      <c r="G36" s="693" t="s">
        <v>1091</v>
      </c>
      <c r="H36" s="1236">
        <f>SUM(I36:J36)</f>
        <v>0</v>
      </c>
      <c r="I36" s="1236">
        <f>SUM(I15,I28,I32,I35)</f>
        <v>0</v>
      </c>
      <c r="J36" s="1225"/>
      <c r="K36" s="1234"/>
      <c r="W36" s="1155">
        <v>11</v>
      </c>
    </row>
    <row customHeight="1" ht="29.25">
      <c r="F37" s="1231" t="s">
        <v>1092</v>
      </c>
      <c r="G37" s="2422" t="s">
        <v>1093</v>
      </c>
      <c r="H37" s="2422"/>
      <c r="I37" s="2422"/>
      <c r="J37" s="2422"/>
      <c r="K37" s="1234"/>
      <c r="W37" s="1155">
        <v>28</v>
      </c>
    </row>
    <row customHeight="1" ht="24">
      <c r="F38" s="1230" t="s">
        <v>112</v>
      </c>
      <c r="G38" s="690" t="s">
        <v>1094</v>
      </c>
      <c r="H38" s="1236">
        <f>SUM(I38:J38)</f>
        <v>0</v>
      </c>
      <c r="I38" s="1236">
        <f>SUM(I39,I44,I47)</f>
        <v>0</v>
      </c>
      <c r="J38" s="1225"/>
      <c r="K38" s="1234"/>
      <c r="W38" s="1155">
        <v>23</v>
      </c>
    </row>
    <row customHeight="1" ht="11.549999999999999">
      <c r="F39" s="1230" t="s">
        <v>1059</v>
      </c>
      <c r="G39" s="1237" t="s">
        <v>1058</v>
      </c>
      <c r="H39" s="1236">
        <f>SUM(I39:J39)</f>
        <v>0</v>
      </c>
      <c r="I39" s="1236">
        <f>SUM(I40:I43)</f>
        <v>0</v>
      </c>
      <c r="J39" s="1225"/>
      <c r="K39" s="1234"/>
      <c r="W39" s="1155">
        <v>11</v>
      </c>
    </row>
    <row customHeight="1" ht="24">
      <c r="F40" s="1230" t="s">
        <v>1095</v>
      </c>
      <c r="G40" s="1238" t="s">
        <v>1096</v>
      </c>
      <c r="H40" s="1236">
        <f>SUM(I40:J40)</f>
        <v>0</v>
      </c>
      <c r="I40" s="1235"/>
      <c r="J40" s="1225"/>
      <c r="K40" s="1234"/>
      <c r="W40" s="1155">
        <v>23</v>
      </c>
    </row>
    <row customHeight="1" ht="11.549999999999999">
      <c r="F41" s="1230" t="s">
        <v>1097</v>
      </c>
      <c r="G41" s="1238" t="s">
        <v>1098</v>
      </c>
      <c r="H41" s="1236">
        <f>SUM(I41:J41)</f>
        <v>0</v>
      </c>
      <c r="I41" s="1235"/>
      <c r="J41" s="1225"/>
      <c r="K41" s="1234"/>
      <c r="W41" s="1155">
        <v>11</v>
      </c>
    </row>
    <row customHeight="1" ht="11.549999999999999">
      <c r="F42" s="1230" t="s">
        <v>1099</v>
      </c>
      <c r="G42" s="1238" t="s">
        <v>1100</v>
      </c>
      <c r="H42" s="1236">
        <f>SUM(I42:J42)</f>
        <v>0</v>
      </c>
      <c r="I42" s="1235"/>
      <c r="J42" s="1225"/>
      <c r="K42" s="1234"/>
      <c r="W42" s="1155">
        <v>11</v>
      </c>
    </row>
    <row customHeight="1" ht="35.699999999999996">
      <c r="F43" s="1230" t="s">
        <v>1101</v>
      </c>
      <c r="G43" s="1238" t="s">
        <v>1102</v>
      </c>
      <c r="H43" s="1236">
        <f>SUM(I43:J43)</f>
        <v>0</v>
      </c>
      <c r="I43" s="1235"/>
      <c r="J43" s="1225"/>
      <c r="K43" s="1234"/>
      <c r="W43" s="1155">
        <v>34</v>
      </c>
    </row>
    <row customHeight="1" ht="11.549999999999999">
      <c r="F44" s="1230" t="s">
        <v>1061</v>
      </c>
      <c r="G44" s="1237" t="s">
        <v>1087</v>
      </c>
      <c r="H44" s="1236">
        <f>SUM(I44:J44)</f>
        <v>0</v>
      </c>
      <c r="I44" s="1236">
        <f>SUM(I45:I46)</f>
        <v>0</v>
      </c>
      <c r="J44" s="1225"/>
      <c r="K44" s="1234"/>
      <c r="W44" s="1155">
        <v>11</v>
      </c>
    </row>
    <row customHeight="1" ht="48.29999999999999">
      <c r="F45" s="1230" t="s">
        <v>1103</v>
      </c>
      <c r="G45" s="1238" t="s">
        <v>1088</v>
      </c>
      <c r="H45" s="1236">
        <f>SUM(I45:J45)</f>
        <v>0</v>
      </c>
      <c r="I45" s="1235"/>
      <c r="J45" s="1225"/>
      <c r="K45" s="1234"/>
      <c r="W45" s="1155">
        <v>46</v>
      </c>
    </row>
    <row customHeight="1" ht="11.549999999999999">
      <c r="F46" s="1230" t="s">
        <v>1104</v>
      </c>
      <c r="G46" s="1238" t="s">
        <v>1089</v>
      </c>
      <c r="H46" s="1236">
        <f>SUM(I46:J46)</f>
        <v>0</v>
      </c>
      <c r="I46" s="1235"/>
      <c r="J46" s="1225"/>
      <c r="K46" s="1234"/>
      <c r="W46" s="1155">
        <v>11</v>
      </c>
    </row>
    <row customHeight="1" ht="11.549999999999999">
      <c r="F47" s="1230" t="s">
        <v>1063</v>
      </c>
      <c r="G47" s="1237" t="s">
        <v>1105</v>
      </c>
      <c r="H47" s="1236">
        <f>SUM(I47:J47)</f>
        <v>0</v>
      </c>
      <c r="I47" s="1235"/>
      <c r="J47" s="1225"/>
      <c r="K47" s="1234"/>
      <c r="W47" s="1155">
        <v>11</v>
      </c>
    </row>
    <row customHeight="1" ht="24">
      <c r="F48" s="1230" t="s">
        <v>113</v>
      </c>
      <c r="G48" s="690" t="s">
        <v>1106</v>
      </c>
      <c r="H48" s="1236">
        <f>SUM(I48:J48)</f>
        <v>0</v>
      </c>
      <c r="I48" s="1236">
        <f>SUM(I49,I54,I57)</f>
        <v>0</v>
      </c>
      <c r="J48" s="1225"/>
      <c r="K48" s="1234"/>
      <c r="W48" s="1155">
        <v>23</v>
      </c>
    </row>
    <row customHeight="1" ht="11.549999999999999">
      <c r="F49" s="1230" t="s">
        <v>746</v>
      </c>
      <c r="G49" s="1237" t="s">
        <v>1058</v>
      </c>
      <c r="H49" s="1236">
        <f>SUM(I49:J49)</f>
        <v>0</v>
      </c>
      <c r="I49" s="1236">
        <f>SUM(I50:I53)</f>
        <v>0</v>
      </c>
      <c r="J49" s="1225"/>
      <c r="K49" s="1234"/>
      <c r="W49" s="1155">
        <v>11</v>
      </c>
    </row>
    <row customHeight="1" ht="24">
      <c r="F50" s="1230" t="s">
        <v>749</v>
      </c>
      <c r="G50" s="1238" t="s">
        <v>1096</v>
      </c>
      <c r="H50" s="1236">
        <f>SUM(I50:J50)</f>
        <v>0</v>
      </c>
      <c r="I50" s="1235"/>
      <c r="J50" s="1225"/>
      <c r="K50" s="1234"/>
      <c r="W50" s="1155">
        <v>23</v>
      </c>
    </row>
    <row customHeight="1" ht="11.549999999999999">
      <c r="F51" s="1230" t="s">
        <v>752</v>
      </c>
      <c r="G51" s="1238" t="s">
        <v>1098</v>
      </c>
      <c r="H51" s="1236">
        <f>SUM(I51:J51)</f>
        <v>0</v>
      </c>
      <c r="I51" s="1235"/>
      <c r="J51" s="1225"/>
      <c r="K51" s="1234"/>
      <c r="W51" s="1155">
        <v>11</v>
      </c>
    </row>
    <row customHeight="1" ht="11.549999999999999">
      <c r="F52" s="1230" t="s">
        <v>1107</v>
      </c>
      <c r="G52" s="1238" t="s">
        <v>1100</v>
      </c>
      <c r="H52" s="1236">
        <f>SUM(I52:J52)</f>
        <v>0</v>
      </c>
      <c r="I52" s="1235"/>
      <c r="J52" s="1225"/>
      <c r="K52" s="1234"/>
      <c r="W52" s="1155">
        <v>11</v>
      </c>
    </row>
    <row customHeight="1" ht="35.699999999999996">
      <c r="F53" s="1230" t="s">
        <v>1108</v>
      </c>
      <c r="G53" s="1238" t="s">
        <v>1102</v>
      </c>
      <c r="H53" s="1236">
        <f>SUM(I53:J53)</f>
        <v>0</v>
      </c>
      <c r="I53" s="1235"/>
      <c r="J53" s="1225"/>
      <c r="K53" s="1234"/>
      <c r="W53" s="1155">
        <v>34</v>
      </c>
    </row>
    <row customHeight="1" ht="11.549999999999999">
      <c r="F54" s="1230" t="s">
        <v>344</v>
      </c>
      <c r="G54" s="1237" t="s">
        <v>1087</v>
      </c>
      <c r="H54" s="1236">
        <f>SUM(I54:J54)</f>
        <v>0</v>
      </c>
      <c r="I54" s="1236">
        <f>SUM(I55:I56)</f>
        <v>0</v>
      </c>
      <c r="J54" s="1225"/>
      <c r="K54" s="1234"/>
      <c r="W54" s="1155">
        <v>11</v>
      </c>
    </row>
    <row customHeight="1" ht="48.29999999999999">
      <c r="F55" s="1230" t="s">
        <v>756</v>
      </c>
      <c r="G55" s="1238" t="s">
        <v>1088</v>
      </c>
      <c r="H55" s="1236">
        <f>SUM(I55:J55)</f>
        <v>0</v>
      </c>
      <c r="I55" s="1235"/>
      <c r="J55" s="1225"/>
      <c r="K55" s="1234"/>
      <c r="W55" s="1155">
        <v>46</v>
      </c>
    </row>
    <row customHeight="1" ht="11.549999999999999">
      <c r="F56" s="1230" t="s">
        <v>758</v>
      </c>
      <c r="G56" s="1238" t="s">
        <v>1089</v>
      </c>
      <c r="H56" s="1236">
        <f>SUM(I56:J56)</f>
        <v>0</v>
      </c>
      <c r="I56" s="1235"/>
      <c r="J56" s="1225"/>
      <c r="K56" s="1234"/>
      <c r="W56" s="1155">
        <v>11</v>
      </c>
    </row>
    <row customHeight="1" ht="11.549999999999999">
      <c r="F57" s="1230" t="s">
        <v>347</v>
      </c>
      <c r="G57" s="1237" t="s">
        <v>1105</v>
      </c>
      <c r="H57" s="1236">
        <f>SUM(I57:J57)</f>
        <v>0</v>
      </c>
      <c r="I57" s="1235"/>
      <c r="J57" s="1225"/>
      <c r="K57" s="1234"/>
      <c r="W57" s="1155">
        <v>11</v>
      </c>
    </row>
    <row customHeight="1" ht="11.549999999999999">
      <c r="F58" s="1230"/>
      <c r="G58" s="1239" t="s">
        <v>1091</v>
      </c>
      <c r="H58" s="1236">
        <f>SUM(I58:J58)</f>
        <v>0</v>
      </c>
      <c r="I58" s="1236">
        <f>SUM(I38,I48)</f>
        <v>0</v>
      </c>
      <c r="J58" s="1225"/>
      <c r="K58" s="1234"/>
      <c r="W58" s="1155">
        <v>11</v>
      </c>
    </row>
    <row customHeight="1" ht="10.5" hidden="1">
      <c r="A59" s="1166" t="s">
        <v>84</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EA6CEC-E389-BD76-E313-0.0A4EC9C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ИМУП «ПОСЖИЛКОМСЕРВИС»</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1109</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1110</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337</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90</v>
      </c>
      <c r="G11" s="2205" t="s">
        <v>1111</v>
      </c>
      <c r="H11" s="2437" t="s">
        <v>1112</v>
      </c>
      <c r="I11" s="2437" t="s">
        <v>1113</v>
      </c>
      <c r="J11" s="2438"/>
      <c r="K11" s="2438"/>
      <c r="L11" s="2438"/>
      <c r="M11" s="2438"/>
      <c r="N11" s="2438"/>
      <c r="O11" s="2209" t="s">
        <v>1114</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1114</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1114</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1115</v>
      </c>
      <c r="P12" s="2209"/>
      <c r="Q12" s="2209"/>
      <c r="R12" s="2209"/>
      <c r="S12" s="2209" t="s">
        <v>1116</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1117</v>
      </c>
      <c r="BU12" s="2387"/>
      <c r="BV12" s="2387"/>
      <c r="BW12" s="2433"/>
      <c r="BX12" s="2386" t="s">
        <v>1118</v>
      </c>
      <c r="BY12" s="2387"/>
      <c r="BZ12" s="2387"/>
      <c r="CA12" s="2433"/>
      <c r="CB12" s="2386" t="s">
        <v>1119</v>
      </c>
      <c r="CC12" s="2433"/>
      <c r="CD12" s="2386" t="s">
        <v>1120</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1121</v>
      </c>
      <c r="CZ12" s="2387"/>
      <c r="DA12" s="2387"/>
      <c r="DB12" s="2387"/>
      <c r="DC12" s="2387"/>
      <c r="DD12" s="2433"/>
      <c r="DE12" s="2386" t="s">
        <v>1122</v>
      </c>
      <c r="DF12" s="2433"/>
      <c r="DG12" s="2386" t="s">
        <v>1120</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1123</v>
      </c>
      <c r="P13" s="2209"/>
      <c r="Q13" s="2209"/>
      <c r="R13" s="2209"/>
      <c r="S13" s="2336" t="s">
        <v>1124</v>
      </c>
      <c r="T13" s="2388"/>
      <c r="U13" s="2127" t="s">
        <v>1125</v>
      </c>
      <c r="V13" s="2127"/>
      <c r="W13" s="2127"/>
      <c r="X13" s="2127"/>
      <c r="Y13" s="2127" t="s">
        <v>1126</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1127</v>
      </c>
      <c r="BU13" s="2388"/>
      <c r="BV13" s="2336" t="s">
        <v>1128</v>
      </c>
      <c r="BW13" s="2388"/>
      <c r="BX13" s="2336" t="s">
        <v>1129</v>
      </c>
      <c r="BY13" s="2388"/>
      <c r="BZ13" s="2336" t="s">
        <v>1130</v>
      </c>
      <c r="CA13" s="2388"/>
      <c r="CB13" s="2336" t="s">
        <v>1131</v>
      </c>
      <c r="CC13" s="2388"/>
      <c r="CD13" s="2336" t="s">
        <v>1132</v>
      </c>
      <c r="CE13" s="2388"/>
      <c r="CF13" s="2336" t="s">
        <v>1133</v>
      </c>
      <c r="CG13" s="2388"/>
      <c r="CH13" s="2386" t="s">
        <v>1134</v>
      </c>
      <c r="CI13" s="2387"/>
      <c r="CJ13" s="2387"/>
      <c r="CK13" s="2433"/>
      <c r="CL13" s="2436"/>
      <c r="CM13" s="2434"/>
      <c r="CN13" s="2434"/>
      <c r="CO13" s="2434"/>
      <c r="CP13" s="2434"/>
      <c r="CQ13" s="2434"/>
      <c r="CR13" s="2434"/>
      <c r="CS13" s="2434"/>
      <c r="CT13" s="2434"/>
      <c r="CU13" s="2434"/>
      <c r="CV13" s="2434"/>
      <c r="CW13" s="2434"/>
      <c r="CX13" s="2453"/>
      <c r="CY13" s="2336" t="s">
        <v>1135</v>
      </c>
      <c r="CZ13" s="2388"/>
      <c r="DA13" s="2336" t="s">
        <v>1136</v>
      </c>
      <c r="DB13" s="2388"/>
      <c r="DC13" s="2336" t="s">
        <v>1137</v>
      </c>
      <c r="DD13" s="2388"/>
      <c r="DE13" s="2336" t="s">
        <v>1138</v>
      </c>
      <c r="DF13" s="2388"/>
      <c r="DG13" s="2386" t="s">
        <v>1139</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1140</v>
      </c>
      <c r="P14" s="2388"/>
      <c r="Q14" s="2336" t="s">
        <v>1141</v>
      </c>
      <c r="R14" s="2388"/>
      <c r="S14" s="2337"/>
      <c r="T14" s="2213"/>
      <c r="U14" s="2336" t="s">
        <v>873</v>
      </c>
      <c r="V14" s="2388"/>
      <c r="W14" s="2336" t="s">
        <v>876</v>
      </c>
      <c r="X14" s="2388"/>
      <c r="Y14" s="2336" t="s">
        <v>873</v>
      </c>
      <c r="Z14" s="2388"/>
      <c r="AA14" s="2336" t="s">
        <v>883</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1142</v>
      </c>
      <c r="CI14" s="2388"/>
      <c r="CJ14" s="2336" t="s">
        <v>1143</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1144</v>
      </c>
      <c r="DH14" s="2388"/>
      <c r="DI14" s="2336" t="s">
        <v>1145</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863</v>
      </c>
      <c r="P16" s="2433"/>
      <c r="Q16" s="2386" t="s">
        <v>865</v>
      </c>
      <c r="R16" s="2433"/>
      <c r="S16" s="2386" t="s">
        <v>869</v>
      </c>
      <c r="T16" s="2433"/>
      <c r="U16" s="2386" t="s">
        <v>874</v>
      </c>
      <c r="V16" s="2433"/>
      <c r="W16" s="2386" t="s">
        <v>877</v>
      </c>
      <c r="X16" s="2433"/>
      <c r="Y16" s="2386" t="s">
        <v>881</v>
      </c>
      <c r="Z16" s="2433"/>
      <c r="AA16" s="2386" t="s">
        <v>884</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596</v>
      </c>
      <c r="BU16" s="2433"/>
      <c r="BV16" s="2386" t="s">
        <v>596</v>
      </c>
      <c r="BW16" s="2433"/>
      <c r="BX16" s="2386" t="s">
        <v>596</v>
      </c>
      <c r="BY16" s="2433"/>
      <c r="BZ16" s="2386" t="s">
        <v>596</v>
      </c>
      <c r="CA16" s="2433"/>
      <c r="CB16" s="2386" t="s">
        <v>1146</v>
      </c>
      <c r="CC16" s="2433"/>
      <c r="CD16" s="2386" t="s">
        <v>596</v>
      </c>
      <c r="CE16" s="2433"/>
      <c r="CF16" s="2386" t="s">
        <v>1147</v>
      </c>
      <c r="CG16" s="2433"/>
      <c r="CH16" s="2386" t="s">
        <v>1148</v>
      </c>
      <c r="CI16" s="2433"/>
      <c r="CJ16" s="2386" t="s">
        <v>1148</v>
      </c>
      <c r="CK16" s="2433"/>
      <c r="CL16" s="2436"/>
      <c r="CM16" s="2434"/>
      <c r="CN16" s="2434"/>
      <c r="CO16" s="2434"/>
      <c r="CP16" s="2434"/>
      <c r="CQ16" s="2434"/>
      <c r="CR16" s="2434"/>
      <c r="CS16" s="2434"/>
      <c r="CT16" s="2434"/>
      <c r="CU16" s="2434"/>
      <c r="CV16" s="2434"/>
      <c r="CW16" s="2434"/>
      <c r="CX16" s="2453"/>
      <c r="CY16" s="2336" t="s">
        <v>596</v>
      </c>
      <c r="CZ16" s="2388"/>
      <c r="DA16" s="2336" t="s">
        <v>596</v>
      </c>
      <c r="DB16" s="2388"/>
      <c r="DC16" s="2336" t="s">
        <v>596</v>
      </c>
      <c r="DD16" s="2388"/>
      <c r="DE16" s="2386" t="s">
        <v>1146</v>
      </c>
      <c r="DF16" s="2433"/>
      <c r="DG16" s="2386" t="s">
        <v>1149</v>
      </c>
      <c r="DH16" s="2433"/>
      <c r="DI16" s="2386" t="s">
        <v>1149</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1150</v>
      </c>
      <c r="P17" s="1191" t="s">
        <v>1151</v>
      </c>
      <c r="Q17" s="1191" t="s">
        <v>1150</v>
      </c>
      <c r="R17" s="1191" t="s">
        <v>1151</v>
      </c>
      <c r="S17" s="1191" t="s">
        <v>1150</v>
      </c>
      <c r="T17" s="1191" t="s">
        <v>1151</v>
      </c>
      <c r="U17" s="1191" t="s">
        <v>1150</v>
      </c>
      <c r="V17" s="1191" t="s">
        <v>1151</v>
      </c>
      <c r="W17" s="1191" t="s">
        <v>1150</v>
      </c>
      <c r="X17" s="1191" t="s">
        <v>1151</v>
      </c>
      <c r="Y17" s="1191" t="s">
        <v>1150</v>
      </c>
      <c r="Z17" s="1191" t="s">
        <v>1151</v>
      </c>
      <c r="AA17" s="1191" t="s">
        <v>1150</v>
      </c>
      <c r="AB17" s="1191" t="s">
        <v>1151</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1150</v>
      </c>
      <c r="BU17" s="1191" t="s">
        <v>1151</v>
      </c>
      <c r="BV17" s="1191" t="s">
        <v>1150</v>
      </c>
      <c r="BW17" s="1191" t="s">
        <v>1151</v>
      </c>
      <c r="BX17" s="1191" t="s">
        <v>1150</v>
      </c>
      <c r="BY17" s="1191" t="s">
        <v>1151</v>
      </c>
      <c r="BZ17" s="1191" t="s">
        <v>1150</v>
      </c>
      <c r="CA17" s="1191" t="s">
        <v>1151</v>
      </c>
      <c r="CB17" s="1191" t="s">
        <v>1150</v>
      </c>
      <c r="CC17" s="1191" t="s">
        <v>1151</v>
      </c>
      <c r="CD17" s="1191" t="s">
        <v>1150</v>
      </c>
      <c r="CE17" s="1191" t="s">
        <v>1151</v>
      </c>
      <c r="CF17" s="1191" t="s">
        <v>1150</v>
      </c>
      <c r="CG17" s="1191" t="s">
        <v>1151</v>
      </c>
      <c r="CH17" s="1191" t="s">
        <v>1150</v>
      </c>
      <c r="CI17" s="1191" t="s">
        <v>1151</v>
      </c>
      <c r="CJ17" s="1191" t="s">
        <v>1150</v>
      </c>
      <c r="CK17" s="1191" t="s">
        <v>1151</v>
      </c>
      <c r="CL17" s="2436"/>
      <c r="CM17" s="2434"/>
      <c r="CN17" s="2434"/>
      <c r="CO17" s="2434"/>
      <c r="CP17" s="2434"/>
      <c r="CQ17" s="2434"/>
      <c r="CR17" s="2434"/>
      <c r="CS17" s="2434"/>
      <c r="CT17" s="2434"/>
      <c r="CU17" s="2434"/>
      <c r="CV17" s="2434"/>
      <c r="CW17" s="2434"/>
      <c r="CX17" s="2453"/>
      <c r="CY17" s="1191" t="s">
        <v>1150</v>
      </c>
      <c r="CZ17" s="1191" t="s">
        <v>1151</v>
      </c>
      <c r="DA17" s="1191" t="s">
        <v>1150</v>
      </c>
      <c r="DB17" s="1191" t="s">
        <v>1151</v>
      </c>
      <c r="DC17" s="1191" t="s">
        <v>1150</v>
      </c>
      <c r="DD17" s="1191" t="s">
        <v>1151</v>
      </c>
      <c r="DE17" s="1191" t="s">
        <v>1150</v>
      </c>
      <c r="DF17" s="1191" t="s">
        <v>1151</v>
      </c>
      <c r="DG17" s="1191" t="s">
        <v>1150</v>
      </c>
      <c r="DH17" s="1191" t="s">
        <v>1151</v>
      </c>
      <c r="DI17" s="1191" t="s">
        <v>1150</v>
      </c>
      <c r="DJ17" s="1191" t="s">
        <v>1151</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413</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84</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5AFBF7-F1B9-0A5D-C161-0.C1AC85EB}"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174</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ИМУП «ПОСЖИЛКОМСЕРВИС»</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120</v>
      </c>
      <c r="S8" s="505">
        <v>1</v>
      </c>
    </row>
    <row customHeight="1" ht="15.75">
      <c r="C9" s="176"/>
      <c r="D9" s="711"/>
      <c r="E9" s="2367" t="s">
        <v>108</v>
      </c>
      <c r="F9" s="2368"/>
      <c r="G9" s="816" t="str">
        <f>IF(G8="","",INDEX(DIFFERENTIATION_UNMERGE_VD,MATCH(G8,DIFFERENTIATION_ID_DIFF,0)))</f>
        <v/>
      </c>
      <c r="H9" s="816">
        <f>IF(H8="","",INDEX(DIFFERENTIATION_UNMERGE_VD,MATCH(H8,DIFFERENTIATION_ID_DIFF,0)))</f>
        <v>0</v>
      </c>
      <c r="I9" s="2127" t="s">
        <v>338</v>
      </c>
      <c r="S9" s="505">
        <v>15</v>
      </c>
    </row>
    <row s="1635" customFormat="1" customHeight="1" ht="15.75">
      <c r="A10" s="759"/>
      <c r="C10" s="176"/>
      <c r="D10" s="711"/>
      <c r="E10" s="2367" t="s">
        <v>602</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603</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337</v>
      </c>
      <c r="E12" s="2370"/>
      <c r="F12" s="2370"/>
      <c r="G12" s="887"/>
      <c r="H12" s="887"/>
      <c r="I12" s="2127"/>
      <c r="R12" s="675"/>
      <c r="S12" s="758">
        <v>15</v>
      </c>
    </row>
    <row customHeight="1" ht="35.699999999999996">
      <c r="C13" s="176"/>
      <c r="D13" s="761" t="s">
        <v>90</v>
      </c>
      <c r="E13" s="760" t="s">
        <v>339</v>
      </c>
      <c r="F13" s="760" t="s">
        <v>604</v>
      </c>
      <c r="G13" s="808" t="s">
        <v>340</v>
      </c>
      <c r="H13" s="754" t="s">
        <v>340</v>
      </c>
      <c r="I13" s="2127"/>
      <c r="S13" s="505">
        <v>34</v>
      </c>
    </row>
    <row customHeight="1" ht="15" hidden="1">
      <c r="C14" s="176"/>
      <c r="D14" s="593" t="s">
        <v>112</v>
      </c>
      <c r="E14" s="593" t="s">
        <v>113</v>
      </c>
      <c r="F14" s="593" t="s">
        <v>92</v>
      </c>
      <c r="G14" s="659" t="str">
        <f>G1&amp;".1"</f>
        <v>.1</v>
      </c>
      <c r="H14" s="659" t="str">
        <f>H1&amp;".1"</f>
        <v>4.1</v>
      </c>
      <c r="I14" s="289"/>
      <c r="S14" s="505">
        <v>0</v>
      </c>
    </row>
    <row customHeight="1" ht="15.75">
      <c r="A15" s="505"/>
      <c r="C15" s="526"/>
      <c r="D15" s="521">
        <v>1</v>
      </c>
      <c r="E15" s="1930" t="str">
        <f>TP_P_A</f>
        <v>Количество поданных заявок</v>
      </c>
      <c r="F15" s="521" t="s">
        <v>1152</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1152</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1152</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343</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1153</v>
      </c>
      <c r="E20" s="688"/>
      <c r="F20" s="509"/>
      <c r="G20" s="509"/>
      <c r="H20" s="509"/>
      <c r="I20" s="1763"/>
      <c r="S20" s="505">
        <v>0</v>
      </c>
    </row>
    <row customHeight="1" ht="29.25">
      <c r="C21" s="451"/>
      <c r="D21" s="539" t="s">
        <v>350</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1154</v>
      </c>
      <c r="F22" s="572"/>
      <c r="G22" s="572"/>
      <c r="H22" s="572"/>
      <c r="I22" s="2171"/>
      <c r="R22" s="505"/>
      <c r="S22" s="505">
        <v>15</v>
      </c>
    </row>
    <row customHeight="1" ht="22.5" hidden="1">
      <c r="A23" s="449" t="s">
        <v>84</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D1F60F-B9EB-3F07-3A6B-0.6635C413}"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ИМУП «ПОСЖИЛКОМСЕРВИС»</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337</v>
      </c>
      <c r="E9" s="2209"/>
      <c r="F9" s="2209"/>
      <c r="G9" s="2389" t="s">
        <v>338</v>
      </c>
      <c r="Q9" s="83">
        <v>14</v>
      </c>
    </row>
    <row customHeight="1" ht="24">
      <c r="C10" s="96"/>
      <c r="D10" s="105" t="s">
        <v>90</v>
      </c>
      <c r="E10" s="108" t="s">
        <v>339</v>
      </c>
      <c r="F10" s="108" t="s">
        <v>427</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343</v>
      </c>
      <c r="G12" s="151"/>
      <c r="Q12" s="83">
        <v>62</v>
      </c>
    </row>
    <row customHeight="1" ht="24">
      <c r="A13" s="192"/>
      <c r="C13" s="96"/>
      <c r="D13" s="147" t="s">
        <v>1059</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343</v>
      </c>
      <c r="G13" s="151"/>
      <c r="Q13" s="83">
        <v>23</v>
      </c>
    </row>
    <row customHeight="1" ht="14.699999999999998">
      <c r="A14" s="192"/>
      <c r="C14" s="96"/>
      <c r="D14" s="147" t="s">
        <v>1095</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1155</v>
      </c>
      <c r="F15" s="201"/>
      <c r="G15" s="2171"/>
      <c r="Q15" s="83">
        <v>15</v>
      </c>
    </row>
    <row customHeight="1" ht="14.699999999999998">
      <c r="A16" s="192"/>
      <c r="C16" s="96"/>
      <c r="D16" s="147" t="s">
        <v>1061</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343</v>
      </c>
      <c r="G16" s="337"/>
      <c r="Q16" s="83">
        <v>14</v>
      </c>
    </row>
    <row customHeight="1" ht="14.699999999999998">
      <c r="A17" s="192"/>
      <c r="C17" s="96"/>
      <c r="D17" s="147" t="s">
        <v>1103</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1156</v>
      </c>
      <c r="F18" s="338"/>
      <c r="G18" s="2171"/>
      <c r="I18" s="350"/>
      <c r="J18" s="350"/>
      <c r="Q18" s="342">
        <v>21</v>
      </c>
    </row>
    <row s="1635" customFormat="1" customHeight="1" ht="256.5" hidden="1">
      <c r="A19" s="343"/>
      <c r="B19" s="417"/>
      <c r="C19" s="376"/>
      <c r="D19" s="884" t="s">
        <v>1063</v>
      </c>
      <c r="E19" s="883" t="s">
        <v>1157</v>
      </c>
      <c r="F19" s="385"/>
      <c r="G19" s="337" t="s">
        <v>1158</v>
      </c>
      <c r="I19" s="500"/>
      <c r="J19" s="500"/>
      <c r="Q19" s="758">
        <v>0</v>
      </c>
    </row>
    <row s="1635" customFormat="1" customHeight="1" ht="14.699999999999998">
      <c r="A20" s="343"/>
      <c r="B20" s="146"/>
      <c r="C20" s="307"/>
      <c r="D20" s="885">
        <v>2</v>
      </c>
      <c r="E20" s="330" t="s">
        <v>1159</v>
      </c>
      <c r="F20" s="198" t="s">
        <v>343</v>
      </c>
      <c r="G20" s="337"/>
      <c r="I20" s="350"/>
      <c r="J20" s="350"/>
      <c r="Q20" s="342">
        <v>14</v>
      </c>
    </row>
    <row s="1635" customFormat="1" customHeight="1" ht="18.75" hidden="1">
      <c r="A21" s="343"/>
      <c r="B21" s="146"/>
      <c r="C21" s="307"/>
      <c r="D21" s="333" t="s">
        <v>674</v>
      </c>
      <c r="E21" s="332"/>
      <c r="F21" s="331"/>
      <c r="G21" s="341"/>
      <c r="H21" s="334"/>
      <c r="I21" s="350"/>
      <c r="J21" s="350"/>
      <c r="Q21" s="342">
        <v>0</v>
      </c>
    </row>
    <row customHeight="1" ht="15.75">
      <c r="A22" s="192"/>
      <c r="C22" s="96"/>
      <c r="D22" s="109"/>
      <c r="E22" s="203" t="s">
        <v>359</v>
      </c>
      <c r="F22" s="338"/>
      <c r="G22" s="339"/>
      <c r="Q22" s="83">
        <v>15</v>
      </c>
    </row>
    <row s="1635" customFormat="1" customHeight="1" ht="22.5" hidden="1">
      <c r="A23" s="343"/>
      <c r="B23" s="1160"/>
      <c r="C23" s="376"/>
      <c r="D23" s="1673" t="s">
        <v>113</v>
      </c>
      <c r="E23" s="197" t="s">
        <v>1160</v>
      </c>
      <c r="F23" s="1670" t="s">
        <v>343</v>
      </c>
      <c r="G23" s="345"/>
      <c r="I23" s="1624"/>
      <c r="J23" s="1624"/>
      <c r="Q23" s="1631">
        <v>0</v>
      </c>
    </row>
    <row s="1635" customFormat="1" customHeight="1" ht="14.25" hidden="1">
      <c r="A24" s="343"/>
      <c r="B24" s="1160"/>
      <c r="C24" s="376"/>
      <c r="D24" s="1673" t="s">
        <v>746</v>
      </c>
      <c r="E24" s="1672" t="s">
        <v>1161</v>
      </c>
      <c r="F24" s="1670" t="s">
        <v>343</v>
      </c>
      <c r="G24" s="337"/>
      <c r="I24" s="1624"/>
      <c r="J24" s="1624"/>
      <c r="Q24" s="1631">
        <v>0</v>
      </c>
    </row>
    <row s="1635" customFormat="1" customHeight="1" ht="14.25" hidden="1">
      <c r="A25" s="343"/>
      <c r="B25" s="1160"/>
      <c r="C25" s="376"/>
      <c r="D25" s="1673" t="s">
        <v>749</v>
      </c>
      <c r="E25" s="195"/>
      <c r="F25" s="385"/>
      <c r="G25" s="2169" t="s">
        <v>1162</v>
      </c>
      <c r="I25" s="1624"/>
      <c r="J25" s="1624"/>
      <c r="Q25" s="1631">
        <v>0</v>
      </c>
    </row>
    <row s="1635" customFormat="1" customHeight="1" ht="22.5" hidden="1">
      <c r="A26" s="343"/>
      <c r="B26" s="1160"/>
      <c r="C26" s="376"/>
      <c r="D26" s="347"/>
      <c r="E26" s="349" t="s">
        <v>1163</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84</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C2694-1A7A-71B8-73AF-0.2D24A628}" mc:Ignorable="x14ac xr xr2 xr3">
  <sheetPr>
    <tabColor theme="6" tint="0.4"/>
  </sheetPr>
  <dimension ref="A1:M43"/>
  <sheetViews>
    <sheetView topLeftCell="A1" showGridLines="0" zoomScale="90" workbookViewId="0">
      <selection activeCell="G29" sqref="G29"/>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174</v>
      </c>
      <c r="D2" s="1673"/>
      <c r="E2" s="199"/>
      <c r="F2" s="1670"/>
      <c r="G2" s="1670" t="s">
        <v>343</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174</v>
      </c>
      <c r="D4" s="1673"/>
      <c r="E4" s="205" t="s">
        <v>1164</v>
      </c>
      <c r="F4" s="1670"/>
      <c r="G4" s="257"/>
      <c r="H4" s="1670" t="s">
        <v>343</v>
      </c>
      <c r="K4" s="1624"/>
      <c r="L4" s="1624"/>
      <c r="M4" s="1631">
        <v>0</v>
      </c>
    </row>
    <row s="1635" customFormat="1" customHeight="1" ht="14.25" hidden="1">
      <c r="A5" s="1362"/>
      <c r="B5" s="1160"/>
      <c r="C5" s="344"/>
      <c r="K5" s="1624"/>
      <c r="L5" s="1624"/>
      <c r="M5" s="1631">
        <v>0</v>
      </c>
    </row>
    <row s="1635" customFormat="1" customHeight="1" ht="18.75" hidden="1">
      <c r="A6" s="1683"/>
      <c r="B6" s="1160"/>
      <c r="C6" s="1730" t="s">
        <v>174</v>
      </c>
      <c r="D6" s="1673"/>
      <c r="E6" s="206" t="s">
        <v>1165</v>
      </c>
      <c r="F6" s="1670"/>
      <c r="G6" s="257"/>
      <c r="H6" s="1670" t="s">
        <v>343</v>
      </c>
      <c r="K6" s="1624"/>
      <c r="L6" s="1624"/>
      <c r="M6" s="1631">
        <v>0</v>
      </c>
    </row>
    <row s="1635" customFormat="1" customHeight="1" ht="14.25" hidden="1">
      <c r="A7" s="1362"/>
      <c r="B7" s="1160"/>
      <c r="C7" s="344"/>
      <c r="K7" s="1624"/>
      <c r="L7" s="1624"/>
      <c r="M7" s="1631">
        <v>0</v>
      </c>
    </row>
    <row s="1635" customFormat="1" customHeight="1" ht="18.75" hidden="1">
      <c r="A8" s="1683"/>
      <c r="B8" s="1160"/>
      <c r="C8" s="1730" t="s">
        <v>174</v>
      </c>
      <c r="D8" s="1673"/>
      <c r="E8" s="206" t="s">
        <v>1166</v>
      </c>
      <c r="F8" s="1670"/>
      <c r="G8" s="257"/>
      <c r="H8" s="1670" t="s">
        <v>343</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174</v>
      </c>
      <c r="D10" s="1673"/>
      <c r="E10" s="206" t="s">
        <v>1167</v>
      </c>
      <c r="F10" s="1670"/>
      <c r="G10" s="1674"/>
      <c r="H10" s="1670" t="s">
        <v>343</v>
      </c>
      <c r="K10" s="1624"/>
      <c r="L10" s="1624" t="s">
        <v>1168</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ИМУП «ПОСЖИЛКОМСЕРВИС»</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337</v>
      </c>
      <c r="E18" s="2209"/>
      <c r="F18" s="2209"/>
      <c r="G18" s="2209"/>
      <c r="H18" s="2209"/>
      <c r="I18" s="2389" t="s">
        <v>338</v>
      </c>
      <c r="M18" s="83">
        <v>21</v>
      </c>
    </row>
    <row customHeight="1" ht="22.049999999999997">
      <c r="C19" s="96"/>
      <c r="D19" s="105" t="s">
        <v>90</v>
      </c>
      <c r="E19" s="108" t="s">
        <v>339</v>
      </c>
      <c r="F19" s="108"/>
      <c r="G19" s="108" t="s">
        <v>340</v>
      </c>
      <c r="H19" s="108" t="s">
        <v>427</v>
      </c>
      <c r="I19" s="2389"/>
      <c r="M19" s="83">
        <v>21</v>
      </c>
    </row>
    <row customHeight="1" ht="12" hidden="1">
      <c r="C20" s="96"/>
      <c r="D20" s="87"/>
      <c r="E20" s="87"/>
      <c r="F20" s="87"/>
      <c r="G20" s="87"/>
      <c r="H20" s="87"/>
      <c r="I20" s="87"/>
      <c r="M20" s="83">
        <v>0</v>
      </c>
    </row>
    <row customHeight="1" ht="14.699999999999998">
      <c r="A21" s="1683"/>
      <c r="C21" s="96"/>
      <c r="D21" s="147">
        <v>1</v>
      </c>
      <c r="E21" s="2461" t="s">
        <v>1169</v>
      </c>
      <c r="F21" s="2461"/>
      <c r="G21" s="2461"/>
      <c r="H21" s="2461"/>
      <c r="I21" s="208"/>
      <c r="M21" s="83">
        <v>14</v>
      </c>
    </row>
    <row customHeight="1" ht="21">
      <c r="A22" s="1683"/>
      <c r="C22" s="96"/>
      <c r="D22" s="147" t="s">
        <v>1059</v>
      </c>
      <c r="E22" s="194" t="s">
        <v>1170</v>
      </c>
      <c r="F22" s="198"/>
      <c r="G22" s="1737">
        <v>44480</v>
      </c>
      <c r="H22" s="198" t="s">
        <v>343</v>
      </c>
      <c r="I22" s="151" t="s">
        <v>1171</v>
      </c>
      <c r="M22" s="83">
        <v>20</v>
      </c>
    </row>
    <row customHeight="1" ht="60">
      <c r="A23" s="1683"/>
      <c r="C23" s="96"/>
      <c r="D23" s="147" t="s">
        <v>1061</v>
      </c>
      <c r="E23" s="194" t="s">
        <v>1172</v>
      </c>
      <c r="F23" s="198"/>
      <c r="G23" s="2706" t="s">
        <v>1173</v>
      </c>
      <c r="H23" s="213" t="s">
        <v>1174</v>
      </c>
      <c r="I23" s="258" t="s">
        <v>1175</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343</v>
      </c>
      <c r="H24" s="213" t="s">
        <v>1176</v>
      </c>
      <c r="I24" s="259" t="s">
        <v>669</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361</v>
      </c>
      <c r="E26" s="199" t="s">
        <v>1177</v>
      </c>
      <c r="F26" s="198"/>
      <c r="G26" s="198" t="s">
        <v>343</v>
      </c>
      <c r="H26" s="213" t="s">
        <v>1178</v>
      </c>
      <c r="I26" s="2169" t="s">
        <v>1179</v>
      </c>
      <c r="M26" s="83">
        <v>14</v>
      </c>
    </row>
    <row customHeight="1" ht="15.75">
      <c r="A27" s="1683" t="s">
        <v>112</v>
      </c>
      <c r="C27" s="96"/>
      <c r="D27" s="109"/>
      <c r="E27" s="203" t="s">
        <v>359</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791</v>
      </c>
      <c r="E29" s="205" t="s">
        <v>1164</v>
      </c>
      <c r="F29" s="198"/>
      <c r="G29" s="257" t="s">
        <v>1180</v>
      </c>
      <c r="H29" s="198" t="s">
        <v>343</v>
      </c>
      <c r="I29" s="2169" t="s">
        <v>1181</v>
      </c>
      <c r="M29" s="83">
        <v>20</v>
      </c>
    </row>
    <row customHeight="1" ht="15.75">
      <c r="A30" s="1683" t="s">
        <v>113</v>
      </c>
      <c r="C30" s="96"/>
      <c r="D30" s="109"/>
      <c r="E30" s="203" t="s">
        <v>359</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350</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1182</v>
      </c>
      <c r="E33" s="206" t="s">
        <v>1165</v>
      </c>
      <c r="F33" s="198"/>
      <c r="G33" s="257" t="s">
        <v>1183</v>
      </c>
      <c r="H33" s="198" t="s">
        <v>343</v>
      </c>
      <c r="I33" s="2169" t="s">
        <v>1184</v>
      </c>
      <c r="M33" s="83">
        <v>14</v>
      </c>
    </row>
    <row customHeight="1" ht="15.75">
      <c r="A34" s="1683" t="s">
        <v>92</v>
      </c>
      <c r="C34" s="96"/>
      <c r="D34" s="109"/>
      <c r="E34" s="204" t="s">
        <v>359</v>
      </c>
      <c r="F34" s="200"/>
      <c r="G34" s="200"/>
      <c r="H34" s="201"/>
      <c r="I34" s="2171"/>
      <c r="M34" s="83">
        <v>15</v>
      </c>
    </row>
    <row customHeight="1" ht="25.2">
      <c r="A35" s="1683"/>
      <c r="C35" s="96"/>
      <c r="D35" s="147" t="s">
        <v>919</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1185</v>
      </c>
      <c r="E36" s="206" t="s">
        <v>1166</v>
      </c>
      <c r="F36" s="198"/>
      <c r="G36" s="257" t="s">
        <v>1186</v>
      </c>
      <c r="H36" s="198" t="s">
        <v>343</v>
      </c>
      <c r="I36" s="2143" t="s">
        <v>1187</v>
      </c>
      <c r="M36" s="83">
        <v>14</v>
      </c>
    </row>
    <row customHeight="1" ht="15.75">
      <c r="A37" s="1683" t="s">
        <v>93</v>
      </c>
      <c r="C37" s="96"/>
      <c r="D37" s="109"/>
      <c r="E37" s="204" t="s">
        <v>359</v>
      </c>
      <c r="F37" s="200"/>
      <c r="G37" s="200"/>
      <c r="H37" s="201"/>
      <c r="I37" s="2143"/>
      <c r="M37" s="83">
        <v>15</v>
      </c>
    </row>
    <row customHeight="1" ht="27.299999999999997">
      <c r="A38" s="1683"/>
      <c r="C38" s="96"/>
      <c r="D38" s="147" t="s">
        <v>920</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921</v>
      </c>
      <c r="E39" s="206" t="s">
        <v>1167</v>
      </c>
      <c r="F39" s="198"/>
      <c r="G39" s="207" t="s">
        <v>1188</v>
      </c>
      <c r="H39" s="198" t="s">
        <v>343</v>
      </c>
      <c r="I39" s="2169" t="s">
        <v>1189</v>
      </c>
      <c r="L39" s="155" t="s">
        <v>1168</v>
      </c>
      <c r="M39" s="83">
        <v>14</v>
      </c>
    </row>
    <row customHeight="1" ht="15.75">
      <c r="A40" s="1683" t="s">
        <v>114</v>
      </c>
      <c r="C40" s="96"/>
      <c r="D40" s="109"/>
      <c r="E40" s="204" t="s">
        <v>359</v>
      </c>
      <c r="F40" s="200"/>
      <c r="G40" s="200"/>
      <c r="H40" s="201"/>
      <c r="I40" s="2171"/>
      <c r="M40" s="83">
        <v>15</v>
      </c>
    </row>
    <row s="1823" customFormat="1" customHeight="1" ht="3">
      <c r="A41" s="1683"/>
      <c r="K41" s="196"/>
      <c r="L41" s="196"/>
      <c r="M41" s="140">
        <v>3</v>
      </c>
    </row>
    <row customHeight="1" ht="26.25">
      <c r="D42" s="1681" t="s">
        <v>841</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84</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hyperlinks>
    <hyperlink ref="G23" r:id="rId2" tooltip="http://pzhksnao.ru/" xr:uid="{A3AEC36B-DD4F-B7E4-D41F-0.063976FE}"/>
    <hyperlink ref="H23" r:id="rId3" tooltip="https://portal.eias.ru/Portal/DownloadPage.aspx?type=12&amp;guid=bfa5329f-32ef-4129-b697-4ebda2f20b77" xr:uid="{251D3D92-64ED-42BE-DEB1-0.C8340BFD}"/>
    <hyperlink ref="H24" r:id="rId4" tooltip="https://portal.eias.ru/Portal/DownloadPage.aspx?type=12&amp;guid=9c222c39-b00f-429b-be99-dc8de3b82db4" xr:uid="{6403CBF9-E2AD-467D-2893-0.E574745B}"/>
    <hyperlink ref="H26" r:id="rId5" tooltip="https://portal.eias.ru/Portal/DownloadPage.aspx?type=12&amp;guid=5168bcff-8483-4253-a6de-16ac1e7a9da3" xr:uid="{11572A6B-C40C-FC5C-B368-0.EFE63CC1}"/>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48E165-3E79-BE27-C84D-0.FB1A1417}" mc:Ignorable="x14ac xr xr2 xr3">
  <sheetPr>
    <tabColor theme="6" tint="0.4"/>
  </sheetPr>
  <dimension ref="A1:AH382"/>
  <sheetViews>
    <sheetView topLeftCell="A1" showGridLines="0" zoomScale="90" workbookViewId="0">
      <selection activeCell="A329" sqref="A329:XFD330"/>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158</v>
      </c>
      <c r="B2" s="1780" t="s">
        <v>159</v>
      </c>
      <c r="C2" s="369"/>
      <c r="D2" s="344"/>
      <c r="E2" s="1031"/>
      <c r="F2" s="1031"/>
      <c r="G2" s="2427" t="str">
        <f>INDEX(PT_DIFFERENTIATION_NTAR,MATCH(B2,PT_DIFFERENTIATION_NTAR_ID,0))</f>
        <v/>
      </c>
      <c r="H2" s="1864"/>
      <c r="I2" s="1739"/>
      <c r="J2" s="1773"/>
      <c r="K2" s="1865"/>
      <c r="L2" s="1864" t="s">
        <v>343</v>
      </c>
      <c r="M2" s="1875"/>
      <c r="N2" s="334"/>
      <c r="O2" s="1624"/>
      <c r="P2" s="1624"/>
      <c r="AH2" s="1631">
        <v>0</v>
      </c>
    </row>
    <row s="1635" customFormat="1" customHeight="1" ht="18.75" hidden="1">
      <c r="A3" s="1780"/>
      <c r="B3" s="1780"/>
      <c r="C3" s="369" t="s">
        <v>1190</v>
      </c>
      <c r="D3" s="344"/>
      <c r="E3" s="1031"/>
      <c r="F3" s="1031"/>
      <c r="G3" s="2427"/>
      <c r="H3" s="1500"/>
      <c r="I3" s="651" t="s">
        <v>1191</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158</v>
      </c>
      <c r="B5" s="1780" t="s">
        <v>159</v>
      </c>
      <c r="C5" s="369"/>
      <c r="D5" s="344"/>
      <c r="E5" s="1031"/>
      <c r="F5" s="1031"/>
      <c r="G5" s="2427" t="str">
        <f>INDEX(PT_DIFFERENTIATION_NTAR,MATCH(B5,PT_DIFFERENTIATION_NTAR_ID,0))</f>
        <v/>
      </c>
      <c r="H5" s="1864"/>
      <c r="I5" s="1739"/>
      <c r="J5" s="1773"/>
      <c r="K5" s="1778"/>
      <c r="L5" s="1864" t="s">
        <v>343</v>
      </c>
      <c r="M5" s="1875"/>
      <c r="N5" s="334"/>
      <c r="O5" s="1624"/>
      <c r="P5" s="1624"/>
      <c r="AH5" s="1631">
        <v>0</v>
      </c>
    </row>
    <row s="1635" customFormat="1" customHeight="1" ht="18.75" hidden="1">
      <c r="A6" s="1780"/>
      <c r="B6" s="1780"/>
      <c r="C6" s="369" t="s">
        <v>1192</v>
      </c>
      <c r="D6" s="344"/>
      <c r="E6" s="1031"/>
      <c r="F6" s="1031"/>
      <c r="G6" s="2427"/>
      <c r="H6" s="1500"/>
      <c r="I6" s="651" t="s">
        <v>1191</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343</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343</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46009.59274305555</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64</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337</v>
      </c>
      <c r="F19" s="2209"/>
      <c r="G19" s="2209"/>
      <c r="H19" s="2209"/>
      <c r="I19" s="2209"/>
      <c r="J19" s="2209"/>
      <c r="K19" s="2209"/>
      <c r="L19" s="2209"/>
      <c r="M19" s="2389" t="s">
        <v>338</v>
      </c>
      <c r="AH19" s="374">
        <v>21</v>
      </c>
    </row>
    <row customHeight="1" ht="22.049999999999997">
      <c r="D20" s="376"/>
      <c r="E20" s="2277" t="s">
        <v>90</v>
      </c>
      <c r="F20" s="2224" t="s">
        <v>125</v>
      </c>
      <c r="G20" s="2224" t="s">
        <v>126</v>
      </c>
      <c r="H20" s="2386" t="s">
        <v>1193</v>
      </c>
      <c r="I20" s="2387"/>
      <c r="J20" s="2433"/>
      <c r="K20" s="2224" t="s">
        <v>340</v>
      </c>
      <c r="L20" s="2224" t="s">
        <v>427</v>
      </c>
      <c r="M20" s="2389"/>
      <c r="AH20" s="374">
        <v>21</v>
      </c>
    </row>
    <row customHeight="1" ht="22.049999999999997">
      <c r="D21" s="376"/>
      <c r="E21" s="2279"/>
      <c r="F21" s="2225"/>
      <c r="G21" s="2225"/>
      <c r="H21" s="2218" t="s">
        <v>1194</v>
      </c>
      <c r="I21" s="2220"/>
      <c r="J21" s="108" t="s">
        <v>1195</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112</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343</v>
      </c>
      <c r="L23" s="2461"/>
      <c r="M23" s="1769"/>
      <c r="N23" s="334"/>
      <c r="AH23" s="374">
        <v>19</v>
      </c>
    </row>
    <row customHeight="1" ht="60.75" hidden="1">
      <c r="A24" s="1780" t="s">
        <v>158</v>
      </c>
      <c r="B24" s="1780" t="s">
        <v>159</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343</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1190</v>
      </c>
      <c r="D25" s="2466"/>
      <c r="E25" s="2204"/>
      <c r="F25" s="2470"/>
      <c r="G25" s="2427"/>
      <c r="H25" s="1500"/>
      <c r="I25" s="651" t="s">
        <v>1191</v>
      </c>
      <c r="J25" s="571"/>
      <c r="K25" s="1500"/>
      <c r="L25" s="214"/>
      <c r="M25" s="2170"/>
      <c r="N25" s="334"/>
      <c r="O25" s="1624"/>
      <c r="P25" s="1624"/>
      <c r="AH25" s="1631">
        <v>0</v>
      </c>
    </row>
    <row customHeight="1" ht="0.75" hidden="1">
      <c r="A26" s="1780"/>
      <c r="B26" s="1780"/>
      <c r="C26" s="369" t="s">
        <v>1196</v>
      </c>
      <c r="D26" s="2466"/>
      <c r="E26" s="2204"/>
      <c r="F26" s="2383"/>
      <c r="G26" s="400"/>
      <c r="H26" s="1500"/>
      <c r="I26" s="395"/>
      <c r="J26" s="349"/>
      <c r="K26" s="1500"/>
      <c r="L26" s="201"/>
      <c r="M26" s="2170"/>
      <c r="N26" s="334"/>
      <c r="AH26" s="374">
        <v>0</v>
      </c>
    </row>
    <row s="1635" customFormat="1" customHeight="1" ht="45" hidden="1">
      <c r="A27" s="1780" t="s">
        <v>166</v>
      </c>
      <c r="B27" s="1780" t="s">
        <v>167</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Тарифы на тепловую энергию (мощность), поставляемую потребителям</v>
      </c>
      <c r="H27" s="1862"/>
      <c r="I27" s="1739"/>
      <c r="J27" s="1773"/>
      <c r="K27" s="1865"/>
      <c r="L27" s="1862" t="s">
        <v>343</v>
      </c>
      <c r="M27" s="2170"/>
      <c r="N27" s="334"/>
      <c r="O27" s="1624"/>
      <c r="P27" s="1624"/>
      <c r="AH27" s="1631">
        <v>0</v>
      </c>
    </row>
    <row s="1635" customFormat="1" customHeight="1" ht="18.75" hidden="1">
      <c r="A28" s="1780"/>
      <c r="B28" s="1780"/>
      <c r="C28" s="369" t="s">
        <v>1190</v>
      </c>
      <c r="D28" s="2462"/>
      <c r="E28" s="2463"/>
      <c r="F28" s="2464"/>
      <c r="G28" s="2427"/>
      <c r="H28" s="1500"/>
      <c r="I28" s="651" t="s">
        <v>1191</v>
      </c>
      <c r="J28" s="571"/>
      <c r="K28" s="1500"/>
      <c r="L28" s="214"/>
      <c r="M28" s="2170"/>
      <c r="N28" s="334"/>
      <c r="O28" s="1624"/>
      <c r="P28" s="1624"/>
      <c r="AH28" s="1631">
        <v>0</v>
      </c>
    </row>
    <row s="1635" customFormat="1" customHeight="1" ht="18.75">
      <c r="A29" s="1823" t="s">
        <v>166</v>
      </c>
      <c r="B29" s="1823" t="s">
        <v>176</v>
      </c>
      <c r="C29" s="1687"/>
      <c r="D29" s="344"/>
      <c r="E29" s="1031"/>
      <c r="F29" s="1031"/>
      <c r="G29" s="2427" t="str">
        <f>INDEX(PT_DIFFERENTIATION_NTAR,MATCH(B29,PT_DIFFERENTIATION_NTAR_ID,0))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29" s="2271"/>
      <c r="I29" s="1739"/>
      <c r="J29" s="1773"/>
      <c r="K29" s="2305"/>
      <c r="L29" s="2271" t="s">
        <v>343</v>
      </c>
      <c r="M29" s="2318"/>
      <c r="N29" s="618"/>
      <c r="O29" s="1624"/>
      <c r="P29" s="1624"/>
      <c r="Q29" s="1635"/>
      <c r="R29" s="1635"/>
      <c r="S29" s="1635"/>
      <c r="T29" s="1635"/>
      <c r="U29" s="1635"/>
      <c r="V29" s="1635"/>
      <c r="W29" s="1635"/>
      <c r="X29" s="1635"/>
      <c r="Y29" s="1635"/>
      <c r="Z29" s="1635"/>
      <c r="AA29" s="1635"/>
      <c r="AB29" s="1635"/>
      <c r="AC29" s="1635"/>
      <c r="AD29" s="1635"/>
      <c r="AE29" s="1635"/>
      <c r="AF29" s="1635"/>
      <c r="AG29" s="1635"/>
      <c r="AH29" s="1635">
        <v>0</v>
      </c>
    </row>
    <row s="1635" customFormat="1" customHeight="1" ht="18.75">
      <c r="A30" s="1823"/>
      <c r="B30" s="1823"/>
      <c r="C30" s="1687" t="s">
        <v>1190</v>
      </c>
      <c r="D30" s="344"/>
      <c r="E30" s="1031"/>
      <c r="F30" s="1031"/>
      <c r="G30" s="2427"/>
      <c r="H30" s="2707"/>
      <c r="I30" s="2708" t="s">
        <v>1191</v>
      </c>
      <c r="J30" s="2709"/>
      <c r="K30" s="2707"/>
      <c r="L30" s="2710"/>
      <c r="M30" s="2318"/>
      <c r="N30" s="618"/>
      <c r="O30" s="1624"/>
      <c r="P30" s="1624"/>
      <c r="Q30" s="1635"/>
      <c r="R30" s="1635"/>
      <c r="S30" s="1635"/>
      <c r="T30" s="1635"/>
      <c r="U30" s="1635"/>
      <c r="V30" s="1635"/>
      <c r="W30" s="1635"/>
      <c r="X30" s="1635"/>
      <c r="Y30" s="1635"/>
      <c r="Z30" s="1635"/>
      <c r="AA30" s="1635"/>
      <c r="AB30" s="1635"/>
      <c r="AC30" s="1635"/>
      <c r="AD30" s="1635"/>
      <c r="AE30" s="1635"/>
      <c r="AF30" s="1635"/>
      <c r="AG30" s="1635"/>
      <c r="AH30" s="1635">
        <v>0</v>
      </c>
    </row>
    <row s="1635" customFormat="1" customHeight="1" ht="18.75">
      <c r="A31" s="1823" t="s">
        <v>166</v>
      </c>
      <c r="B31" s="1823" t="s">
        <v>181</v>
      </c>
      <c r="C31" s="1687"/>
      <c r="D31" s="344"/>
      <c r="E31" s="1031"/>
      <c r="F31" s="1031"/>
      <c r="G31" s="2427" t="str">
        <f>INDEX(PT_DIFFERENTIATION_NTAR,MATCH(B31,PT_DIFFERENTIATION_NTAR_ID,0))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31" s="2271"/>
      <c r="I31" s="1739"/>
      <c r="J31" s="1773"/>
      <c r="K31" s="2305"/>
      <c r="L31" s="2271" t="s">
        <v>343</v>
      </c>
      <c r="M31" s="2318"/>
      <c r="N31" s="618"/>
      <c r="O31" s="1624"/>
      <c r="P31" s="1624"/>
      <c r="Q31" s="1635"/>
      <c r="R31" s="1635"/>
      <c r="S31" s="1635"/>
      <c r="T31" s="1635"/>
      <c r="U31" s="1635"/>
      <c r="V31" s="1635"/>
      <c r="W31" s="1635"/>
      <c r="X31" s="1635"/>
      <c r="Y31" s="1635"/>
      <c r="Z31" s="1635"/>
      <c r="AA31" s="1635"/>
      <c r="AB31" s="1635"/>
      <c r="AC31" s="1635"/>
      <c r="AD31" s="1635"/>
      <c r="AE31" s="1635"/>
      <c r="AF31" s="1635"/>
      <c r="AG31" s="1635"/>
      <c r="AH31" s="1635">
        <v>0</v>
      </c>
    </row>
    <row s="1635" customFormat="1" customHeight="1" ht="18.75">
      <c r="A32" s="1823"/>
      <c r="B32" s="1823"/>
      <c r="C32" s="1687" t="s">
        <v>1190</v>
      </c>
      <c r="D32" s="344"/>
      <c r="E32" s="1031"/>
      <c r="F32" s="1031"/>
      <c r="G32" s="2427"/>
      <c r="H32" s="2707"/>
      <c r="I32" s="2711" t="s">
        <v>1191</v>
      </c>
      <c r="J32" s="2709"/>
      <c r="K32" s="2707"/>
      <c r="L32" s="2710"/>
      <c r="M32" s="2318"/>
      <c r="N32" s="618"/>
      <c r="O32" s="1624"/>
      <c r="P32" s="1624"/>
      <c r="Q32" s="1635"/>
      <c r="R32" s="1635"/>
      <c r="S32" s="1635"/>
      <c r="T32" s="1635"/>
      <c r="U32" s="1635"/>
      <c r="V32" s="1635"/>
      <c r="W32" s="1635"/>
      <c r="X32" s="1635"/>
      <c r="Y32" s="1635"/>
      <c r="Z32" s="1635"/>
      <c r="AA32" s="1635"/>
      <c r="AB32" s="1635"/>
      <c r="AC32" s="1635"/>
      <c r="AD32" s="1635"/>
      <c r="AE32" s="1635"/>
      <c r="AF32" s="1635"/>
      <c r="AG32" s="1635"/>
      <c r="AH32" s="1635">
        <v>0</v>
      </c>
    </row>
    <row s="1635" customFormat="1" customHeight="1" ht="18.75">
      <c r="A33" s="1823" t="s">
        <v>166</v>
      </c>
      <c r="B33" s="1823" t="s">
        <v>186</v>
      </c>
      <c r="C33" s="1687"/>
      <c r="D33" s="344"/>
      <c r="E33" s="1031"/>
      <c r="F33" s="1031"/>
      <c r="G33" s="2427" t="str">
        <f>INDEX(PT_DIFFERENTIATION_NTAR,MATCH(B33,PT_DIFFERENTIATION_NTAR_ID,0))</f>
        <v>Льготные тарифы на тепловую энергию (мощность),поставляемую населению и потребителям, приравненным к населению</v>
      </c>
      <c r="H33" s="2271"/>
      <c r="I33" s="1739"/>
      <c r="J33" s="1773"/>
      <c r="K33" s="2305"/>
      <c r="L33" s="2271" t="s">
        <v>343</v>
      </c>
      <c r="M33" s="2318"/>
      <c r="N33" s="618"/>
      <c r="O33" s="1624"/>
      <c r="P33" s="1624"/>
      <c r="Q33" s="1635"/>
      <c r="R33" s="1635"/>
      <c r="S33" s="1635"/>
      <c r="T33" s="1635"/>
      <c r="U33" s="1635"/>
      <c r="V33" s="1635"/>
      <c r="W33" s="1635"/>
      <c r="X33" s="1635"/>
      <c r="Y33" s="1635"/>
      <c r="Z33" s="1635"/>
      <c r="AA33" s="1635"/>
      <c r="AB33" s="1635"/>
      <c r="AC33" s="1635"/>
      <c r="AD33" s="1635"/>
      <c r="AE33" s="1635"/>
      <c r="AF33" s="1635"/>
      <c r="AG33" s="1635"/>
      <c r="AH33" s="1635">
        <v>0</v>
      </c>
    </row>
    <row s="1635" customFormat="1" customHeight="1" ht="18.75">
      <c r="A34" s="1823"/>
      <c r="B34" s="1823"/>
      <c r="C34" s="1687" t="s">
        <v>1190</v>
      </c>
      <c r="D34" s="344"/>
      <c r="E34" s="1031"/>
      <c r="F34" s="1031"/>
      <c r="G34" s="2427"/>
      <c r="H34" s="2707"/>
      <c r="I34" s="2712" t="s">
        <v>1191</v>
      </c>
      <c r="J34" s="2709"/>
      <c r="K34" s="2707"/>
      <c r="L34" s="2710"/>
      <c r="M34" s="2318"/>
      <c r="N34" s="618"/>
      <c r="O34" s="1624"/>
      <c r="P34" s="1624"/>
      <c r="Q34" s="1635"/>
      <c r="R34" s="1635"/>
      <c r="S34" s="1635"/>
      <c r="T34" s="1635"/>
      <c r="U34" s="1635"/>
      <c r="V34" s="1635"/>
      <c r="W34" s="1635"/>
      <c r="X34" s="1635"/>
      <c r="Y34" s="1635"/>
      <c r="Z34" s="1635"/>
      <c r="AA34" s="1635"/>
      <c r="AB34" s="1635"/>
      <c r="AC34" s="1635"/>
      <c r="AD34" s="1635"/>
      <c r="AE34" s="1635"/>
      <c r="AF34" s="1635"/>
      <c r="AG34" s="1635"/>
      <c r="AH34" s="1635">
        <v>0</v>
      </c>
    </row>
    <row s="1635" customFormat="1" customHeight="1" ht="0.75" hidden="1">
      <c r="A35" s="1780"/>
      <c r="B35" s="1780"/>
      <c r="C35" s="369" t="s">
        <v>1196</v>
      </c>
      <c r="D35" s="2462"/>
      <c r="E35" s="2204"/>
      <c r="F35" s="2383"/>
      <c r="G35" s="400"/>
      <c r="H35" s="1500"/>
      <c r="I35" s="651"/>
      <c r="J35" s="571"/>
      <c r="K35" s="1500"/>
      <c r="L35" s="214"/>
      <c r="M35" s="2170"/>
      <c r="N35" s="334"/>
      <c r="O35" s="1624"/>
      <c r="P35" s="1624"/>
      <c r="AH35" s="1631">
        <v>0</v>
      </c>
    </row>
    <row s="1635" customFormat="1" customHeight="1" ht="45" hidden="1">
      <c r="A36" s="1780" t="s">
        <v>194</v>
      </c>
      <c r="B36" s="1780" t="s">
        <v>195</v>
      </c>
      <c r="C36" s="369"/>
      <c r="D36" s="2462"/>
      <c r="E36" s="2204"/>
      <c r="F36" s="2383" t="str">
        <f>INDEX(PT_DIFFERENTIATION_VTAR,MATCH(A36,PT_DIFFERENTIATION_VTAR_ID,0))</f>
        <v>Тарифы на теплоноситель, поставляемый теплоснабжающими организациями потребителям, другим теплоснабжающим организациям</v>
      </c>
      <c r="G36" s="2427" t="str">
        <f>INDEX(PT_DIFFERENTIATION_NTAR,MATCH(B36,PT_DIFFERENTIATION_NTAR_ID,0))</f>
        <v>Тарифы на теплоноситель, поставляемый потребителям</v>
      </c>
      <c r="H36" s="1862"/>
      <c r="I36" s="1739"/>
      <c r="J36" s="1773"/>
      <c r="K36" s="1865"/>
      <c r="L36" s="1862" t="s">
        <v>343</v>
      </c>
      <c r="M36" s="2170"/>
      <c r="N36" s="334"/>
      <c r="O36" s="1624"/>
      <c r="P36" s="1624"/>
      <c r="AH36" s="1631">
        <v>0</v>
      </c>
    </row>
    <row s="1635" customFormat="1" customHeight="1" ht="18.75" hidden="1">
      <c r="A37" s="1780"/>
      <c r="B37" s="1780"/>
      <c r="C37" s="369" t="s">
        <v>1190</v>
      </c>
      <c r="D37" s="2462"/>
      <c r="E37" s="2204"/>
      <c r="F37" s="2383"/>
      <c r="G37" s="2427"/>
      <c r="H37" s="1500"/>
      <c r="I37" s="651" t="s">
        <v>1191</v>
      </c>
      <c r="J37" s="571"/>
      <c r="K37" s="1500"/>
      <c r="L37" s="214"/>
      <c r="M37" s="2170"/>
      <c r="N37" s="334"/>
      <c r="O37" s="1624"/>
      <c r="P37" s="1624"/>
      <c r="AH37" s="1631">
        <v>0</v>
      </c>
    </row>
    <row s="1635" customFormat="1" customHeight="1" ht="18.75">
      <c r="A38" s="1823" t="s">
        <v>194</v>
      </c>
      <c r="B38" s="1823" t="s">
        <v>200</v>
      </c>
      <c r="C38" s="1687"/>
      <c r="D38" s="344"/>
      <c r="E38" s="1031"/>
      <c r="F38" s="1031"/>
      <c r="G38" s="2427" t="str">
        <f>INDEX(PT_DIFFERENTIATION_NTAR,MATCH(B38,PT_DIFFERENTIATION_NTAR_ID,0))</f>
        <v>Льготные тарифы на теплоноситель, поставляемый населению и потребителям, приравненным к населению</v>
      </c>
      <c r="H38" s="2271"/>
      <c r="I38" s="1739"/>
      <c r="J38" s="1773"/>
      <c r="K38" s="2305"/>
      <c r="L38" s="2271" t="s">
        <v>343</v>
      </c>
      <c r="M38" s="2318"/>
      <c r="N38" s="618"/>
      <c r="O38" s="1624"/>
      <c r="P38" s="1624"/>
      <c r="Q38" s="1635"/>
      <c r="R38" s="1635"/>
      <c r="S38" s="1635"/>
      <c r="T38" s="1635"/>
      <c r="U38" s="1635"/>
      <c r="V38" s="1635"/>
      <c r="W38" s="1635"/>
      <c r="X38" s="1635"/>
      <c r="Y38" s="1635"/>
      <c r="Z38" s="1635"/>
      <c r="AA38" s="1635"/>
      <c r="AB38" s="1635"/>
      <c r="AC38" s="1635"/>
      <c r="AD38" s="1635"/>
      <c r="AE38" s="1635"/>
      <c r="AF38" s="1635"/>
      <c r="AG38" s="1635"/>
      <c r="AH38" s="1635">
        <v>0</v>
      </c>
    </row>
    <row s="1635" customFormat="1" customHeight="1" ht="18.75">
      <c r="A39" s="1823"/>
      <c r="B39" s="1823"/>
      <c r="C39" s="1687" t="s">
        <v>1190</v>
      </c>
      <c r="D39" s="344"/>
      <c r="E39" s="1031"/>
      <c r="F39" s="1031"/>
      <c r="G39" s="2427"/>
      <c r="H39" s="2707"/>
      <c r="I39" s="2713" t="s">
        <v>1191</v>
      </c>
      <c r="J39" s="2709"/>
      <c r="K39" s="2707"/>
      <c r="L39" s="2710"/>
      <c r="M39" s="2318"/>
      <c r="N39" s="618"/>
      <c r="O39" s="1624"/>
      <c r="P39" s="1624"/>
      <c r="Q39" s="1635"/>
      <c r="R39" s="1635"/>
      <c r="S39" s="1635"/>
      <c r="T39" s="1635"/>
      <c r="U39" s="1635"/>
      <c r="V39" s="1635"/>
      <c r="W39" s="1635"/>
      <c r="X39" s="1635"/>
      <c r="Y39" s="1635"/>
      <c r="Z39" s="1635"/>
      <c r="AA39" s="1635"/>
      <c r="AB39" s="1635"/>
      <c r="AC39" s="1635"/>
      <c r="AD39" s="1635"/>
      <c r="AE39" s="1635"/>
      <c r="AF39" s="1635"/>
      <c r="AG39" s="1635"/>
      <c r="AH39" s="1635">
        <v>0</v>
      </c>
    </row>
    <row s="1635" customFormat="1" customHeight="1" ht="0.75" hidden="1">
      <c r="A40" s="1780"/>
      <c r="B40" s="1780"/>
      <c r="C40" s="369" t="s">
        <v>1196</v>
      </c>
      <c r="D40" s="2462"/>
      <c r="E40" s="2204"/>
      <c r="F40" s="2383"/>
      <c r="G40" s="400"/>
      <c r="H40" s="1500"/>
      <c r="I40" s="651"/>
      <c r="J40" s="571"/>
      <c r="K40" s="1500"/>
      <c r="L40" s="214"/>
      <c r="M40" s="2170"/>
      <c r="N40" s="334"/>
      <c r="O40" s="1624"/>
      <c r="P40" s="1624"/>
      <c r="AH40" s="1631">
        <v>0</v>
      </c>
    </row>
    <row s="1635" customFormat="1" customHeight="1" ht="45" hidden="1">
      <c r="A41" s="1780" t="s">
        <v>207</v>
      </c>
      <c r="B41" s="1780" t="s">
        <v>208</v>
      </c>
      <c r="C41" s="369"/>
      <c r="D41" s="2462"/>
      <c r="E41" s="2204"/>
      <c r="F41" s="2383" t="str">
        <f>INDEX(PT_DIFFERENTIATION_VTAR,MATCH(A41,PT_DIFFERENTIATION_VTAR_ID,0))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41" s="2427" t="str">
        <f>INDEX(PT_DIFFERENTIATION_NTAR,MATCH(B41,PT_DIFFERENTIATION_NTAR_ID,0))</f>
        <v>Тарифы на горячую в открытых системах теплоснабжения (горячего водоснабжения), поставляемую потребителям</v>
      </c>
      <c r="H41" s="1862"/>
      <c r="I41" s="1739"/>
      <c r="J41" s="1773"/>
      <c r="K41" s="1865"/>
      <c r="L41" s="1862" t="s">
        <v>343</v>
      </c>
      <c r="M41" s="2170"/>
      <c r="N41" s="334"/>
      <c r="O41" s="1624"/>
      <c r="P41" s="1624"/>
      <c r="AH41" s="1631">
        <v>0</v>
      </c>
    </row>
    <row s="1635" customFormat="1" customHeight="1" ht="18.75" hidden="1">
      <c r="A42" s="1780"/>
      <c r="B42" s="1780"/>
      <c r="C42" s="369" t="s">
        <v>1190</v>
      </c>
      <c r="D42" s="2462"/>
      <c r="E42" s="2204"/>
      <c r="F42" s="2383"/>
      <c r="G42" s="2427"/>
      <c r="H42" s="1500"/>
      <c r="I42" s="651" t="s">
        <v>1191</v>
      </c>
      <c r="J42" s="571"/>
      <c r="K42" s="1500"/>
      <c r="L42" s="214"/>
      <c r="M42" s="2170"/>
      <c r="N42" s="334"/>
      <c r="O42" s="1624"/>
      <c r="P42" s="1624"/>
      <c r="AH42" s="1631">
        <v>0</v>
      </c>
    </row>
    <row s="1635" customFormat="1" customHeight="1" ht="18.75">
      <c r="A43" s="1823" t="s">
        <v>207</v>
      </c>
      <c r="B43" s="1823" t="s">
        <v>213</v>
      </c>
      <c r="C43" s="1687"/>
      <c r="D43" s="344"/>
      <c r="E43" s="1031"/>
      <c r="F43" s="1031"/>
      <c r="G43" s="2427" t="str">
        <f>INDEX(PT_DIFFERENTIATION_NTAR,MATCH(B43,PT_DIFFERENTIATION_NTAR_ID,0))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v>
      </c>
      <c r="H43" s="2271"/>
      <c r="I43" s="1739"/>
      <c r="J43" s="1773"/>
      <c r="K43" s="2305"/>
      <c r="L43" s="2271" t="s">
        <v>343</v>
      </c>
      <c r="M43" s="2318"/>
      <c r="N43" s="618"/>
      <c r="O43" s="1624"/>
      <c r="P43" s="1624"/>
      <c r="Q43" s="1635"/>
      <c r="R43" s="1635"/>
      <c r="S43" s="1635"/>
      <c r="T43" s="1635"/>
      <c r="U43" s="1635"/>
      <c r="V43" s="1635"/>
      <c r="W43" s="1635"/>
      <c r="X43" s="1635"/>
      <c r="Y43" s="1635"/>
      <c r="Z43" s="1635"/>
      <c r="AA43" s="1635"/>
      <c r="AB43" s="1635"/>
      <c r="AC43" s="1635"/>
      <c r="AD43" s="1635"/>
      <c r="AE43" s="1635"/>
      <c r="AF43" s="1635"/>
      <c r="AG43" s="1635"/>
      <c r="AH43" s="1635">
        <v>0</v>
      </c>
    </row>
    <row s="1635" customFormat="1" customHeight="1" ht="18.75">
      <c r="A44" s="1823"/>
      <c r="B44" s="1823"/>
      <c r="C44" s="1687" t="s">
        <v>1190</v>
      </c>
      <c r="D44" s="344"/>
      <c r="E44" s="1031"/>
      <c r="F44" s="1031"/>
      <c r="G44" s="2427"/>
      <c r="H44" s="2707"/>
      <c r="I44" s="2714" t="s">
        <v>1191</v>
      </c>
      <c r="J44" s="2709"/>
      <c r="K44" s="2707"/>
      <c r="L44" s="2710"/>
      <c r="M44" s="2318"/>
      <c r="N44" s="618"/>
      <c r="O44" s="1624"/>
      <c r="P44" s="1624"/>
      <c r="Q44" s="1635"/>
      <c r="R44" s="1635"/>
      <c r="S44" s="1635"/>
      <c r="T44" s="1635"/>
      <c r="U44" s="1635"/>
      <c r="V44" s="1635"/>
      <c r="W44" s="1635"/>
      <c r="X44" s="1635"/>
      <c r="Y44" s="1635"/>
      <c r="Z44" s="1635"/>
      <c r="AA44" s="1635"/>
      <c r="AB44" s="1635"/>
      <c r="AC44" s="1635"/>
      <c r="AD44" s="1635"/>
      <c r="AE44" s="1635"/>
      <c r="AF44" s="1635"/>
      <c r="AG44" s="1635"/>
      <c r="AH44" s="1635">
        <v>0</v>
      </c>
    </row>
    <row s="1635" customFormat="1" customHeight="1" ht="0.75" hidden="1">
      <c r="A45" s="1780"/>
      <c r="B45" s="1780"/>
      <c r="C45" s="369" t="s">
        <v>1196</v>
      </c>
      <c r="D45" s="2462"/>
      <c r="E45" s="2204"/>
      <c r="F45" s="2383"/>
      <c r="G45" s="400"/>
      <c r="H45" s="1500"/>
      <c r="I45" s="651"/>
      <c r="J45" s="571"/>
      <c r="K45" s="1500"/>
      <c r="L45" s="214"/>
      <c r="M45" s="2170"/>
      <c r="N45" s="334"/>
      <c r="O45" s="1624"/>
      <c r="P45" s="1624"/>
      <c r="AH45" s="1631">
        <v>0</v>
      </c>
    </row>
    <row s="1635" customFormat="1" customHeight="1" ht="18.75" hidden="1">
      <c r="A46" s="1780" t="s">
        <v>218</v>
      </c>
      <c r="B46" s="1780" t="s">
        <v>219</v>
      </c>
      <c r="C46" s="369"/>
      <c r="D46" s="2462"/>
      <c r="E46" s="2204"/>
      <c r="F46" s="2383" t="str">
        <f>INDEX(PT_DIFFERENTIATION_VTAR,MATCH(A46,PT_DIFFERENTIATION_VTAR_ID,0))</f>
        <v>Тарифы на услуги по передаче тепловой энергии</v>
      </c>
      <c r="G46" s="2427" t="str">
        <f>INDEX(PT_DIFFERENTIATION_NTAR,MATCH(B46,PT_DIFFERENTIATION_NTAR_ID,0))</f>
        <v/>
      </c>
      <c r="H46" s="1862"/>
      <c r="I46" s="1739"/>
      <c r="J46" s="1773"/>
      <c r="K46" s="1865"/>
      <c r="L46" s="1862" t="s">
        <v>343</v>
      </c>
      <c r="M46" s="2170"/>
      <c r="N46" s="334"/>
      <c r="O46" s="1624"/>
      <c r="P46" s="1624"/>
      <c r="AH46" s="1631">
        <v>0</v>
      </c>
    </row>
    <row s="1635" customFormat="1" customHeight="1" ht="18.75" hidden="1">
      <c r="A47" s="1780"/>
      <c r="B47" s="1780"/>
      <c r="C47" s="369" t="s">
        <v>1190</v>
      </c>
      <c r="D47" s="2462"/>
      <c r="E47" s="2204"/>
      <c r="F47" s="2383"/>
      <c r="G47" s="2427"/>
      <c r="H47" s="1500"/>
      <c r="I47" s="651" t="s">
        <v>1191</v>
      </c>
      <c r="J47" s="571"/>
      <c r="K47" s="1500"/>
      <c r="L47" s="214"/>
      <c r="M47" s="2170"/>
      <c r="N47" s="334"/>
      <c r="O47" s="1624"/>
      <c r="P47" s="1624"/>
      <c r="AH47" s="1631">
        <v>0</v>
      </c>
    </row>
    <row s="1635" customFormat="1" customHeight="1" ht="0.75" hidden="1">
      <c r="A48" s="1780"/>
      <c r="B48" s="1780"/>
      <c r="C48" s="369" t="s">
        <v>1196</v>
      </c>
      <c r="D48" s="2462"/>
      <c r="E48" s="2204"/>
      <c r="F48" s="2383"/>
      <c r="G48" s="400"/>
      <c r="H48" s="1500"/>
      <c r="I48" s="651"/>
      <c r="J48" s="571"/>
      <c r="K48" s="1500"/>
      <c r="L48" s="214"/>
      <c r="M48" s="2170"/>
      <c r="N48" s="334"/>
      <c r="O48" s="1624"/>
      <c r="P48" s="1624"/>
      <c r="AH48" s="1631">
        <v>0</v>
      </c>
    </row>
    <row s="1635" customFormat="1" customHeight="1" ht="18.75" hidden="1">
      <c r="A49" s="1780" t="s">
        <v>224</v>
      </c>
      <c r="B49" s="1780" t="s">
        <v>225</v>
      </c>
      <c r="C49" s="369"/>
      <c r="D49" s="2462"/>
      <c r="E49" s="2204"/>
      <c r="F49" s="2383" t="str">
        <f>INDEX(PT_DIFFERENTIATION_VTAR,MATCH(A49,PT_DIFFERENTIATION_VTAR_ID,0))</f>
        <v>Тарифы на услуги по передаче теплоносителя</v>
      </c>
      <c r="G49" s="2427" t="str">
        <f>INDEX(PT_DIFFERENTIATION_NTAR,MATCH(B49,PT_DIFFERENTIATION_NTAR_ID,0))</f>
        <v/>
      </c>
      <c r="H49" s="1862"/>
      <c r="I49" s="1739"/>
      <c r="J49" s="1773"/>
      <c r="K49" s="1865"/>
      <c r="L49" s="1862" t="s">
        <v>343</v>
      </c>
      <c r="M49" s="2170"/>
      <c r="N49" s="334"/>
      <c r="O49" s="1624"/>
      <c r="P49" s="1624"/>
      <c r="AH49" s="1631">
        <v>0</v>
      </c>
    </row>
    <row s="1635" customFormat="1" customHeight="1" ht="18.75" hidden="1">
      <c r="A50" s="1780"/>
      <c r="B50" s="1780"/>
      <c r="C50" s="369" t="s">
        <v>1190</v>
      </c>
      <c r="D50" s="2462"/>
      <c r="E50" s="2204"/>
      <c r="F50" s="2383"/>
      <c r="G50" s="2427"/>
      <c r="H50" s="1500"/>
      <c r="I50" s="651" t="s">
        <v>1191</v>
      </c>
      <c r="J50" s="571"/>
      <c r="K50" s="1500"/>
      <c r="L50" s="214"/>
      <c r="M50" s="2170"/>
      <c r="N50" s="334"/>
      <c r="O50" s="1624"/>
      <c r="P50" s="1624"/>
      <c r="AH50" s="1631">
        <v>0</v>
      </c>
    </row>
    <row s="1635" customFormat="1" customHeight="1" ht="0.75" hidden="1">
      <c r="A51" s="1780"/>
      <c r="B51" s="1780"/>
      <c r="C51" s="369" t="s">
        <v>1196</v>
      </c>
      <c r="D51" s="2462"/>
      <c r="E51" s="2204"/>
      <c r="F51" s="2383"/>
      <c r="G51" s="400"/>
      <c r="H51" s="1500"/>
      <c r="I51" s="651"/>
      <c r="J51" s="571"/>
      <c r="K51" s="1500"/>
      <c r="L51" s="214"/>
      <c r="M51" s="2170"/>
      <c r="N51" s="334"/>
      <c r="O51" s="1624"/>
      <c r="P51" s="1624"/>
      <c r="AH51" s="1631">
        <v>0</v>
      </c>
    </row>
    <row s="1635" customFormat="1" customHeight="1" ht="18.75" hidden="1">
      <c r="A52" s="1780" t="s">
        <v>230</v>
      </c>
      <c r="B52" s="1780" t="s">
        <v>231</v>
      </c>
      <c r="C52" s="369"/>
      <c r="D52" s="2462"/>
      <c r="E52" s="2204"/>
      <c r="F52" s="2383" t="str">
        <f>INDEX(PT_DIFFERENTIATION_VTAR,MATCH(A52,PT_DIFFERENTIATION_VTAR_ID,0))</f>
        <v>Плата за услуги по поддержанию резервной тепловой мощности при отсутствии потребления тепловой энергии</v>
      </c>
      <c r="G52" s="2427" t="str">
        <f>INDEX(PT_DIFFERENTIATION_NTAR,MATCH(B52,PT_DIFFERENTIATION_NTAR_ID,0))</f>
        <v/>
      </c>
      <c r="H52" s="1862"/>
      <c r="I52" s="1739"/>
      <c r="J52" s="1773"/>
      <c r="K52" s="1865"/>
      <c r="L52" s="1862" t="s">
        <v>343</v>
      </c>
      <c r="M52" s="2170"/>
      <c r="N52" s="334"/>
      <c r="O52" s="1624"/>
      <c r="P52" s="1624"/>
      <c r="AH52" s="1631">
        <v>0</v>
      </c>
    </row>
    <row s="1635" customFormat="1" customHeight="1" ht="18.75" hidden="1">
      <c r="A53" s="1780"/>
      <c r="B53" s="1780"/>
      <c r="C53" s="369" t="s">
        <v>1190</v>
      </c>
      <c r="D53" s="2462"/>
      <c r="E53" s="2204"/>
      <c r="F53" s="2383"/>
      <c r="G53" s="2427"/>
      <c r="H53" s="1500"/>
      <c r="I53" s="651" t="s">
        <v>1191</v>
      </c>
      <c r="J53" s="571"/>
      <c r="K53" s="1500"/>
      <c r="L53" s="214"/>
      <c r="M53" s="2170"/>
      <c r="N53" s="334"/>
      <c r="O53" s="1624"/>
      <c r="P53" s="1624"/>
      <c r="AH53" s="1631">
        <v>0</v>
      </c>
    </row>
    <row s="1635" customFormat="1" customHeight="1" ht="0.75" hidden="1">
      <c r="A54" s="1780"/>
      <c r="B54" s="1780"/>
      <c r="C54" s="369" t="s">
        <v>1196</v>
      </c>
      <c r="D54" s="2462"/>
      <c r="E54" s="2204"/>
      <c r="F54" s="2383"/>
      <c r="G54" s="400"/>
      <c r="H54" s="1500"/>
      <c r="I54" s="651"/>
      <c r="J54" s="571"/>
      <c r="K54" s="1500"/>
      <c r="L54" s="214"/>
      <c r="M54" s="2170"/>
      <c r="N54" s="334"/>
      <c r="O54" s="1624"/>
      <c r="P54" s="1624"/>
      <c r="AH54" s="1631">
        <v>0</v>
      </c>
    </row>
    <row s="1635" customFormat="1" customHeight="1" ht="18.75" hidden="1">
      <c r="A55" s="1780" t="s">
        <v>236</v>
      </c>
      <c r="B55" s="1780" t="s">
        <v>237</v>
      </c>
      <c r="C55" s="369"/>
      <c r="D55" s="2462"/>
      <c r="E55" s="2204"/>
      <c r="F55" s="2383" t="str">
        <f>INDEX(PT_DIFFERENTIATION_VTAR,MATCH(A55,PT_DIFFERENTIATION_VTAR_ID,0))</f>
        <v>Плата за подключение (технологическое присоединение) к системе теплоснабжения</v>
      </c>
      <c r="G55" s="2427" t="str">
        <f>INDEX(PT_DIFFERENTIATION_NTAR,MATCH(B55,PT_DIFFERENTIATION_NTAR_ID,0))</f>
        <v/>
      </c>
      <c r="H55" s="1862"/>
      <c r="I55" s="1739"/>
      <c r="J55" s="1773"/>
      <c r="K55" s="1865"/>
      <c r="L55" s="1862" t="s">
        <v>343</v>
      </c>
      <c r="M55" s="2170"/>
      <c r="N55" s="334"/>
      <c r="O55" s="1624"/>
      <c r="P55" s="1624"/>
      <c r="AH55" s="1631">
        <v>0</v>
      </c>
    </row>
    <row s="1635" customFormat="1" customHeight="1" ht="18.75" hidden="1">
      <c r="A56" s="1780"/>
      <c r="B56" s="1780"/>
      <c r="C56" s="369" t="s">
        <v>1190</v>
      </c>
      <c r="D56" s="2462"/>
      <c r="E56" s="2204"/>
      <c r="F56" s="2383"/>
      <c r="G56" s="2427"/>
      <c r="H56" s="1500"/>
      <c r="I56" s="651" t="s">
        <v>1191</v>
      </c>
      <c r="J56" s="571"/>
      <c r="K56" s="1500"/>
      <c r="L56" s="214"/>
      <c r="M56" s="2170"/>
      <c r="N56" s="334"/>
      <c r="O56" s="1624"/>
      <c r="P56" s="1624"/>
      <c r="AH56" s="1631">
        <v>0</v>
      </c>
    </row>
    <row s="1635" customFormat="1" customHeight="1" ht="0.75" hidden="1">
      <c r="A57" s="1780"/>
      <c r="B57" s="1780"/>
      <c r="C57" s="369" t="s">
        <v>1196</v>
      </c>
      <c r="D57" s="2462"/>
      <c r="E57" s="2204"/>
      <c r="F57" s="2383"/>
      <c r="G57" s="400"/>
      <c r="H57" s="1500"/>
      <c r="I57" s="651"/>
      <c r="J57" s="571"/>
      <c r="K57" s="1500"/>
      <c r="L57" s="214"/>
      <c r="M57" s="2170"/>
      <c r="N57" s="334"/>
      <c r="O57" s="1624"/>
      <c r="P57" s="1624"/>
      <c r="AH57" s="1631">
        <v>0</v>
      </c>
    </row>
    <row s="1635" customFormat="1" customHeight="1" ht="18.75" hidden="1">
      <c r="A58" s="1780" t="s">
        <v>242</v>
      </c>
      <c r="B58" s="1780" t="s">
        <v>243</v>
      </c>
      <c r="C58" s="369"/>
      <c r="D58" s="2462"/>
      <c r="E58" s="2204"/>
      <c r="F58" s="2383" t="str">
        <f>INDEX(PT_DIFFERENTIATION_VTAR,MATCH(A58,PT_DIFFERENTIATION_VTAR_ID,0))</f>
        <v>Плата за подключение (технологическое присоединение) к системе теплоснабжения (индивидуальная)</v>
      </c>
      <c r="G58" s="2427" t="str">
        <f>INDEX(PT_DIFFERENTIATION_NTAR,MATCH(B58,PT_DIFFERENTIATION_NTAR_ID,0))</f>
        <v/>
      </c>
      <c r="H58" s="1989"/>
      <c r="I58" s="1739"/>
      <c r="J58" s="1773"/>
      <c r="K58" s="1865"/>
      <c r="L58" s="1989" t="s">
        <v>343</v>
      </c>
      <c r="M58" s="2170"/>
      <c r="N58" s="334"/>
      <c r="O58" s="1624"/>
      <c r="P58" s="1624"/>
      <c r="AH58" s="1631">
        <v>0</v>
      </c>
    </row>
    <row s="1635" customFormat="1" customHeight="1" ht="18.75" hidden="1">
      <c r="A59" s="1780"/>
      <c r="B59" s="1780"/>
      <c r="C59" s="369" t="s">
        <v>1190</v>
      </c>
      <c r="D59" s="2462"/>
      <c r="E59" s="2204"/>
      <c r="F59" s="2383"/>
      <c r="G59" s="2427"/>
      <c r="H59" s="1500"/>
      <c r="I59" s="651" t="s">
        <v>1191</v>
      </c>
      <c r="J59" s="571"/>
      <c r="K59" s="1500"/>
      <c r="L59" s="214"/>
      <c r="M59" s="2170"/>
      <c r="N59" s="334"/>
      <c r="O59" s="1624"/>
      <c r="P59" s="1624"/>
      <c r="AH59" s="1631">
        <v>0</v>
      </c>
    </row>
    <row s="1635" customFormat="1" customHeight="1" ht="0.75" hidden="1">
      <c r="A60" s="1780"/>
      <c r="B60" s="1780"/>
      <c r="C60" s="369" t="s">
        <v>1196</v>
      </c>
      <c r="D60" s="2462"/>
      <c r="E60" s="2204"/>
      <c r="F60" s="2383"/>
      <c r="G60" s="400"/>
      <c r="H60" s="1500"/>
      <c r="I60" s="651"/>
      <c r="J60" s="571"/>
      <c r="K60" s="1500"/>
      <c r="L60" s="214"/>
      <c r="M60" s="2170"/>
      <c r="N60" s="334"/>
      <c r="O60" s="1624"/>
      <c r="P60" s="1624"/>
      <c r="AH60" s="1631">
        <v>0</v>
      </c>
    </row>
    <row s="1635" customFormat="1" customHeight="1" ht="18.75" hidden="1">
      <c r="A61" s="1780" t="s">
        <v>262</v>
      </c>
      <c r="B61" s="1780" t="s">
        <v>263</v>
      </c>
      <c r="C61" s="369"/>
      <c r="D61" s="2462"/>
      <c r="E61" s="2204"/>
      <c r="F61" s="2383" t="str">
        <f>INDEX(PT_DIFFERENTIATION_VTAR,MATCH(A61,PT_DIFFERENTIATION_VTAR_ID,0))</f>
        <v>Тариф на питьевую воду (питьевое водоснабжение)</v>
      </c>
      <c r="G61" s="2427" t="str">
        <f>INDEX(PT_DIFFERENTIATION_NTAR,MATCH(B61,PT_DIFFERENTIATION_NTAR_ID,0))</f>
        <v/>
      </c>
      <c r="H61" s="1862"/>
      <c r="I61" s="1739"/>
      <c r="J61" s="1773"/>
      <c r="K61" s="1865"/>
      <c r="L61" s="1862" t="s">
        <v>343</v>
      </c>
      <c r="M61" s="2170"/>
      <c r="N61" s="334"/>
      <c r="O61" s="1624"/>
      <c r="P61" s="1624"/>
      <c r="AH61" s="1631">
        <v>0</v>
      </c>
    </row>
    <row s="1635" customFormat="1" customHeight="1" ht="18.75" hidden="1">
      <c r="A62" s="1780"/>
      <c r="B62" s="1780"/>
      <c r="C62" s="369" t="s">
        <v>1190</v>
      </c>
      <c r="D62" s="2462"/>
      <c r="E62" s="2204"/>
      <c r="F62" s="2383"/>
      <c r="G62" s="2427"/>
      <c r="H62" s="1500"/>
      <c r="I62" s="651" t="s">
        <v>1191</v>
      </c>
      <c r="J62" s="571"/>
      <c r="K62" s="1500"/>
      <c r="L62" s="214"/>
      <c r="M62" s="2170"/>
      <c r="N62" s="334"/>
      <c r="O62" s="1624"/>
      <c r="P62" s="1624"/>
      <c r="AH62" s="1631">
        <v>0</v>
      </c>
    </row>
    <row s="1635" customFormat="1" customHeight="1" ht="0.75" hidden="1">
      <c r="A63" s="1780"/>
      <c r="B63" s="1780"/>
      <c r="C63" s="369" t="s">
        <v>1196</v>
      </c>
      <c r="D63" s="2462"/>
      <c r="E63" s="2204"/>
      <c r="F63" s="2383"/>
      <c r="G63" s="400"/>
      <c r="H63" s="1500"/>
      <c r="I63" s="651"/>
      <c r="J63" s="571"/>
      <c r="K63" s="1500"/>
      <c r="L63" s="214"/>
      <c r="M63" s="2170"/>
      <c r="N63" s="334"/>
      <c r="O63" s="1624"/>
      <c r="P63" s="1624"/>
      <c r="AH63" s="1631">
        <v>0</v>
      </c>
    </row>
    <row s="1635" customFormat="1" customHeight="1" ht="18.75" hidden="1">
      <c r="A64" s="1780" t="s">
        <v>267</v>
      </c>
      <c r="B64" s="1780" t="s">
        <v>268</v>
      </c>
      <c r="C64" s="369"/>
      <c r="D64" s="2462"/>
      <c r="E64" s="2204"/>
      <c r="F64" s="2383" t="str">
        <f>INDEX(PT_DIFFERENTIATION_VTAR,MATCH(A64,PT_DIFFERENTIATION_VTAR_ID,0))</f>
        <v>Тариф на техническую воду</v>
      </c>
      <c r="G64" s="2427" t="str">
        <f>INDEX(PT_DIFFERENTIATION_NTAR,MATCH(B64,PT_DIFFERENTIATION_NTAR_ID,0))</f>
        <v/>
      </c>
      <c r="H64" s="1862"/>
      <c r="I64" s="1739"/>
      <c r="J64" s="1773"/>
      <c r="K64" s="1865"/>
      <c r="L64" s="1862" t="s">
        <v>343</v>
      </c>
      <c r="M64" s="2170"/>
      <c r="N64" s="334"/>
      <c r="O64" s="1624"/>
      <c r="P64" s="1624"/>
      <c r="AH64" s="1631">
        <v>0</v>
      </c>
    </row>
    <row s="1635" customFormat="1" customHeight="1" ht="18.75" hidden="1">
      <c r="A65" s="1780"/>
      <c r="B65" s="1780"/>
      <c r="C65" s="369" t="s">
        <v>1190</v>
      </c>
      <c r="D65" s="2462"/>
      <c r="E65" s="2204"/>
      <c r="F65" s="2383"/>
      <c r="G65" s="2427"/>
      <c r="H65" s="1500"/>
      <c r="I65" s="651" t="s">
        <v>1191</v>
      </c>
      <c r="J65" s="571"/>
      <c r="K65" s="1500"/>
      <c r="L65" s="214"/>
      <c r="M65" s="2170"/>
      <c r="N65" s="334"/>
      <c r="O65" s="1624"/>
      <c r="P65" s="1624"/>
      <c r="AH65" s="1631">
        <v>0</v>
      </c>
    </row>
    <row s="1635" customFormat="1" customHeight="1" ht="0.75" hidden="1">
      <c r="A66" s="1780"/>
      <c r="B66" s="1780"/>
      <c r="C66" s="369" t="s">
        <v>1196</v>
      </c>
      <c r="D66" s="2462"/>
      <c r="E66" s="2204"/>
      <c r="F66" s="2383"/>
      <c r="G66" s="400"/>
      <c r="H66" s="1500"/>
      <c r="I66" s="651"/>
      <c r="J66" s="571"/>
      <c r="K66" s="1500"/>
      <c r="L66" s="214"/>
      <c r="M66" s="2170"/>
      <c r="N66" s="334"/>
      <c r="O66" s="1624"/>
      <c r="P66" s="1624"/>
      <c r="AH66" s="1631">
        <v>0</v>
      </c>
    </row>
    <row s="1635" customFormat="1" customHeight="1" ht="18.75" hidden="1">
      <c r="A67" s="1780" t="s">
        <v>272</v>
      </c>
      <c r="B67" s="1780" t="s">
        <v>273</v>
      </c>
      <c r="C67" s="369"/>
      <c r="D67" s="2462"/>
      <c r="E67" s="2204"/>
      <c r="F67" s="2383" t="str">
        <f>INDEX(PT_DIFFERENTIATION_VTAR,MATCH(A67,PT_DIFFERENTIATION_VTAR_ID,0))</f>
        <v>Тариф на транспортировку воды</v>
      </c>
      <c r="G67" s="2427" t="str">
        <f>INDEX(PT_DIFFERENTIATION_NTAR,MATCH(B67,PT_DIFFERENTIATION_NTAR_ID,0))</f>
        <v/>
      </c>
      <c r="H67" s="1862"/>
      <c r="I67" s="1739"/>
      <c r="J67" s="1773"/>
      <c r="K67" s="1865"/>
      <c r="L67" s="1862" t="s">
        <v>343</v>
      </c>
      <c r="M67" s="2170"/>
      <c r="N67" s="334"/>
      <c r="O67" s="1624"/>
      <c r="P67" s="1624"/>
      <c r="AH67" s="1631">
        <v>0</v>
      </c>
    </row>
    <row s="1635" customFormat="1" customHeight="1" ht="18.75" hidden="1">
      <c r="A68" s="1780"/>
      <c r="B68" s="1780"/>
      <c r="C68" s="369" t="s">
        <v>1190</v>
      </c>
      <c r="D68" s="2462"/>
      <c r="E68" s="2204"/>
      <c r="F68" s="2383"/>
      <c r="G68" s="2427"/>
      <c r="H68" s="1500"/>
      <c r="I68" s="651" t="s">
        <v>1191</v>
      </c>
      <c r="J68" s="571"/>
      <c r="K68" s="1500"/>
      <c r="L68" s="214"/>
      <c r="M68" s="2170"/>
      <c r="N68" s="334"/>
      <c r="O68" s="1624"/>
      <c r="P68" s="1624"/>
      <c r="AH68" s="1631">
        <v>0</v>
      </c>
    </row>
    <row s="1635" customFormat="1" customHeight="1" ht="0.75" hidden="1">
      <c r="A69" s="1780"/>
      <c r="B69" s="1780"/>
      <c r="C69" s="369" t="s">
        <v>1196</v>
      </c>
      <c r="D69" s="2462"/>
      <c r="E69" s="2204"/>
      <c r="F69" s="2383"/>
      <c r="G69" s="400"/>
      <c r="H69" s="1500"/>
      <c r="I69" s="651"/>
      <c r="J69" s="571"/>
      <c r="K69" s="1500"/>
      <c r="L69" s="214"/>
      <c r="M69" s="2170"/>
      <c r="N69" s="334"/>
      <c r="O69" s="1624"/>
      <c r="P69" s="1624"/>
      <c r="AH69" s="1631">
        <v>0</v>
      </c>
    </row>
    <row s="1635" customFormat="1" customHeight="1" ht="18.75" hidden="1">
      <c r="A70" s="1780" t="s">
        <v>277</v>
      </c>
      <c r="B70" s="1780" t="s">
        <v>278</v>
      </c>
      <c r="C70" s="369"/>
      <c r="D70" s="2462"/>
      <c r="E70" s="2204"/>
      <c r="F70" s="2383" t="str">
        <f>INDEX(PT_DIFFERENTIATION_VTAR,MATCH(A70,PT_DIFFERENTIATION_VTAR_ID,0))</f>
        <v>Тариф на подвоз воды</v>
      </c>
      <c r="G70" s="2427" t="str">
        <f>INDEX(PT_DIFFERENTIATION_NTAR,MATCH(B70,PT_DIFFERENTIATION_NTAR_ID,0))</f>
        <v/>
      </c>
      <c r="H70" s="1862"/>
      <c r="I70" s="1739"/>
      <c r="J70" s="1773"/>
      <c r="K70" s="1865"/>
      <c r="L70" s="1862" t="s">
        <v>343</v>
      </c>
      <c r="M70" s="2170"/>
      <c r="N70" s="334"/>
      <c r="O70" s="1624"/>
      <c r="P70" s="1624"/>
      <c r="AH70" s="1631">
        <v>0</v>
      </c>
    </row>
    <row s="1635" customFormat="1" customHeight="1" ht="18.75" hidden="1">
      <c r="A71" s="1780"/>
      <c r="B71" s="1780"/>
      <c r="C71" s="369" t="s">
        <v>1190</v>
      </c>
      <c r="D71" s="2462"/>
      <c r="E71" s="2204"/>
      <c r="F71" s="2383"/>
      <c r="G71" s="2427"/>
      <c r="H71" s="1500"/>
      <c r="I71" s="651" t="s">
        <v>1191</v>
      </c>
      <c r="J71" s="571"/>
      <c r="K71" s="1500"/>
      <c r="L71" s="214"/>
      <c r="M71" s="2170"/>
      <c r="N71" s="334"/>
      <c r="O71" s="1624"/>
      <c r="P71" s="1624"/>
      <c r="AH71" s="1631">
        <v>0</v>
      </c>
    </row>
    <row s="1635" customFormat="1" customHeight="1" ht="0.75" hidden="1">
      <c r="A72" s="1780"/>
      <c r="B72" s="1780"/>
      <c r="C72" s="369" t="s">
        <v>1196</v>
      </c>
      <c r="D72" s="2462"/>
      <c r="E72" s="2204"/>
      <c r="F72" s="2383"/>
      <c r="G72" s="400"/>
      <c r="H72" s="1500"/>
      <c r="I72" s="651"/>
      <c r="J72" s="571"/>
      <c r="K72" s="1500"/>
      <c r="L72" s="214"/>
      <c r="M72" s="2170"/>
      <c r="N72" s="334"/>
      <c r="O72" s="1624"/>
      <c r="P72" s="1624"/>
      <c r="AH72" s="1631">
        <v>0</v>
      </c>
    </row>
    <row s="1635" customFormat="1" customHeight="1" ht="18.75" hidden="1">
      <c r="A73" s="1780" t="s">
        <v>282</v>
      </c>
      <c r="B73" s="1780" t="s">
        <v>283</v>
      </c>
      <c r="C73" s="369"/>
      <c r="D73" s="2462"/>
      <c r="E73" s="2204"/>
      <c r="F73" s="2383" t="str">
        <f>INDEX(PT_DIFFERENTIATION_VTAR,MATCH(A73,PT_DIFFERENTIATION_VTAR_ID,0))</f>
        <v>Тариф на подключение (технологическое присоединение) к централизованной системе холодного водоснабжения</v>
      </c>
      <c r="G73" s="2427" t="str">
        <f>INDEX(PT_DIFFERENTIATION_NTAR,MATCH(B73,PT_DIFFERENTIATION_NTAR_ID,0))</f>
        <v/>
      </c>
      <c r="H73" s="1862"/>
      <c r="I73" s="1739"/>
      <c r="J73" s="1773"/>
      <c r="K73" s="1865"/>
      <c r="L73" s="1862" t="s">
        <v>343</v>
      </c>
      <c r="M73" s="2170"/>
      <c r="N73" s="334"/>
      <c r="O73" s="1624"/>
      <c r="P73" s="1624"/>
      <c r="AH73" s="1631">
        <v>0</v>
      </c>
    </row>
    <row s="1635" customFormat="1" customHeight="1" ht="18.75" hidden="1">
      <c r="A74" s="1780"/>
      <c r="B74" s="1780"/>
      <c r="C74" s="369" t="s">
        <v>1190</v>
      </c>
      <c r="D74" s="2462"/>
      <c r="E74" s="2204"/>
      <c r="F74" s="2383"/>
      <c r="G74" s="2427"/>
      <c r="H74" s="1500"/>
      <c r="I74" s="651" t="s">
        <v>1191</v>
      </c>
      <c r="J74" s="571"/>
      <c r="K74" s="1500"/>
      <c r="L74" s="214"/>
      <c r="M74" s="2170"/>
      <c r="N74" s="334"/>
      <c r="O74" s="1624"/>
      <c r="P74" s="1624"/>
      <c r="AH74" s="1631">
        <v>0</v>
      </c>
    </row>
    <row s="1635" customFormat="1" customHeight="1" ht="0.75" hidden="1">
      <c r="A75" s="1780"/>
      <c r="B75" s="1780"/>
      <c r="C75" s="369" t="s">
        <v>1196</v>
      </c>
      <c r="D75" s="2462"/>
      <c r="E75" s="2204"/>
      <c r="F75" s="2383"/>
      <c r="G75" s="400"/>
      <c r="H75" s="1500"/>
      <c r="I75" s="651"/>
      <c r="J75" s="571"/>
      <c r="K75" s="1500"/>
      <c r="L75" s="214"/>
      <c r="M75" s="2170"/>
      <c r="N75" s="334"/>
      <c r="O75" s="1624"/>
      <c r="P75" s="1624"/>
      <c r="AH75" s="1631">
        <v>0</v>
      </c>
    </row>
    <row s="1635" customFormat="1" customHeight="1" ht="18.75" hidden="1">
      <c r="A76" s="1780" t="s">
        <v>287</v>
      </c>
      <c r="B76" s="1780" t="s">
        <v>288</v>
      </c>
      <c r="C76" s="369"/>
      <c r="D76" s="2462"/>
      <c r="E76" s="2204"/>
      <c r="F76" s="2383" t="str">
        <f>INDEX(PT_DIFFERENTIATION_VTAR,MATCH(A76,PT_DIFFERENTIATION_VTAR_ID,0))</f>
        <v>Тариф на горячую воду (горячее водоснабжение)</v>
      </c>
      <c r="G76" s="2427" t="str">
        <f>INDEX(PT_DIFFERENTIATION_NTAR,MATCH(B76,PT_DIFFERENTIATION_NTAR_ID,0))</f>
        <v/>
      </c>
      <c r="H76" s="1862"/>
      <c r="I76" s="1739"/>
      <c r="J76" s="1773"/>
      <c r="K76" s="1865"/>
      <c r="L76" s="1862" t="s">
        <v>343</v>
      </c>
      <c r="M76" s="2170"/>
      <c r="N76" s="334"/>
      <c r="O76" s="1624"/>
      <c r="P76" s="1624"/>
      <c r="AH76" s="1631">
        <v>0</v>
      </c>
    </row>
    <row s="1635" customFormat="1" customHeight="1" ht="18.75" hidden="1">
      <c r="A77" s="1780"/>
      <c r="B77" s="1780"/>
      <c r="C77" s="369" t="s">
        <v>1190</v>
      </c>
      <c r="D77" s="2462"/>
      <c r="E77" s="2204"/>
      <c r="F77" s="2383"/>
      <c r="G77" s="2427"/>
      <c r="H77" s="1500"/>
      <c r="I77" s="651" t="s">
        <v>1191</v>
      </c>
      <c r="J77" s="571"/>
      <c r="K77" s="1500"/>
      <c r="L77" s="214"/>
      <c r="M77" s="2170"/>
      <c r="N77" s="334"/>
      <c r="O77" s="1624"/>
      <c r="P77" s="1624"/>
      <c r="AH77" s="1631">
        <v>0</v>
      </c>
    </row>
    <row s="1635" customFormat="1" customHeight="1" ht="0.75" hidden="1">
      <c r="A78" s="1780"/>
      <c r="B78" s="1780"/>
      <c r="C78" s="369" t="s">
        <v>1196</v>
      </c>
      <c r="D78" s="2462"/>
      <c r="E78" s="2204"/>
      <c r="F78" s="2383"/>
      <c r="G78" s="400"/>
      <c r="H78" s="1500"/>
      <c r="I78" s="651"/>
      <c r="J78" s="571"/>
      <c r="K78" s="1500"/>
      <c r="L78" s="214"/>
      <c r="M78" s="2170"/>
      <c r="N78" s="334"/>
      <c r="O78" s="1624"/>
      <c r="P78" s="1624"/>
      <c r="AH78" s="1631">
        <v>0</v>
      </c>
    </row>
    <row s="1635" customFormat="1" customHeight="1" ht="18.75" hidden="1">
      <c r="A79" s="1780" t="s">
        <v>292</v>
      </c>
      <c r="B79" s="1780" t="s">
        <v>293</v>
      </c>
      <c r="C79" s="369"/>
      <c r="D79" s="2462"/>
      <c r="E79" s="2204"/>
      <c r="F79" s="2383" t="str">
        <f>INDEX(PT_DIFFERENTIATION_VTAR,MATCH(A79,PT_DIFFERENTIATION_VTAR_ID,0))</f>
        <v>Тариф на транспортировку горячей воды</v>
      </c>
      <c r="G79" s="2427" t="str">
        <f>INDEX(PT_DIFFERENTIATION_NTAR,MATCH(B79,PT_DIFFERENTIATION_NTAR_ID,0))</f>
        <v/>
      </c>
      <c r="H79" s="1862"/>
      <c r="I79" s="1739"/>
      <c r="J79" s="1773"/>
      <c r="K79" s="1865"/>
      <c r="L79" s="1862" t="s">
        <v>343</v>
      </c>
      <c r="M79" s="2170"/>
      <c r="N79" s="334"/>
      <c r="O79" s="1624"/>
      <c r="P79" s="1624"/>
      <c r="AH79" s="1631">
        <v>0</v>
      </c>
    </row>
    <row s="1635" customFormat="1" customHeight="1" ht="18.75" hidden="1">
      <c r="A80" s="1780"/>
      <c r="B80" s="1780"/>
      <c r="C80" s="369" t="s">
        <v>1190</v>
      </c>
      <c r="D80" s="2462"/>
      <c r="E80" s="2204"/>
      <c r="F80" s="2383"/>
      <c r="G80" s="2427"/>
      <c r="H80" s="1500"/>
      <c r="I80" s="651" t="s">
        <v>1191</v>
      </c>
      <c r="J80" s="571"/>
      <c r="K80" s="1500"/>
      <c r="L80" s="214"/>
      <c r="M80" s="2170"/>
      <c r="N80" s="334"/>
      <c r="O80" s="1624"/>
      <c r="P80" s="1624"/>
      <c r="AH80" s="1631">
        <v>0</v>
      </c>
    </row>
    <row s="1635" customFormat="1" customHeight="1" ht="0.75" hidden="1">
      <c r="A81" s="1780"/>
      <c r="B81" s="1780"/>
      <c r="C81" s="369" t="s">
        <v>1196</v>
      </c>
      <c r="D81" s="2462"/>
      <c r="E81" s="2204"/>
      <c r="F81" s="2383"/>
      <c r="G81" s="400"/>
      <c r="H81" s="1500"/>
      <c r="I81" s="651"/>
      <c r="J81" s="571"/>
      <c r="K81" s="1500"/>
      <c r="L81" s="214"/>
      <c r="M81" s="2170"/>
      <c r="N81" s="334"/>
      <c r="O81" s="1624"/>
      <c r="P81" s="1624"/>
      <c r="AH81" s="1631">
        <v>0</v>
      </c>
    </row>
    <row s="1635" customFormat="1" customHeight="1" ht="18.75" hidden="1">
      <c r="A82" s="1780" t="s">
        <v>297</v>
      </c>
      <c r="B82" s="1780" t="s">
        <v>298</v>
      </c>
      <c r="C82" s="369"/>
      <c r="D82" s="2462"/>
      <c r="E82" s="2204"/>
      <c r="F82" s="2383" t="str">
        <f>INDEX(PT_DIFFERENTIATION_VTAR,MATCH(A82,PT_DIFFERENTIATION_VTAR_ID,0))</f>
        <v>Тариф на подключение (технологическое присоединение) к централизованной системе горячего водоснабжения</v>
      </c>
      <c r="G82" s="2427" t="str">
        <f>INDEX(PT_DIFFERENTIATION_NTAR,MATCH(B82,PT_DIFFERENTIATION_NTAR_ID,0))</f>
        <v/>
      </c>
      <c r="H82" s="1862"/>
      <c r="I82" s="1739"/>
      <c r="J82" s="1773"/>
      <c r="K82" s="1865"/>
      <c r="L82" s="1862" t="s">
        <v>343</v>
      </c>
      <c r="M82" s="2170"/>
      <c r="N82" s="334"/>
      <c r="O82" s="1624"/>
      <c r="P82" s="1624"/>
      <c r="AH82" s="1631">
        <v>0</v>
      </c>
    </row>
    <row s="1635" customFormat="1" customHeight="1" ht="18.75" hidden="1">
      <c r="A83" s="1780"/>
      <c r="B83" s="1780"/>
      <c r="C83" s="369" t="s">
        <v>1190</v>
      </c>
      <c r="D83" s="2462"/>
      <c r="E83" s="2204"/>
      <c r="F83" s="2383"/>
      <c r="G83" s="2427"/>
      <c r="H83" s="1500"/>
      <c r="I83" s="651" t="s">
        <v>1191</v>
      </c>
      <c r="J83" s="571"/>
      <c r="K83" s="1500"/>
      <c r="L83" s="214"/>
      <c r="M83" s="2170"/>
      <c r="N83" s="334"/>
      <c r="O83" s="1624"/>
      <c r="P83" s="1624"/>
      <c r="AH83" s="1631">
        <v>0</v>
      </c>
    </row>
    <row s="1635" customFormat="1" customHeight="1" ht="0.75" hidden="1">
      <c r="A84" s="1780"/>
      <c r="B84" s="1780"/>
      <c r="C84" s="369" t="s">
        <v>1196</v>
      </c>
      <c r="D84" s="2462"/>
      <c r="E84" s="2204"/>
      <c r="F84" s="2383"/>
      <c r="G84" s="400"/>
      <c r="H84" s="1500"/>
      <c r="I84" s="651"/>
      <c r="J84" s="571"/>
      <c r="K84" s="1500"/>
      <c r="L84" s="214"/>
      <c r="M84" s="2170"/>
      <c r="N84" s="334"/>
      <c r="O84" s="1624"/>
      <c r="P84" s="1624"/>
      <c r="AH84" s="1631">
        <v>0</v>
      </c>
    </row>
    <row s="1635" customFormat="1" customHeight="1" ht="18.75" hidden="1">
      <c r="A85" s="1780" t="s">
        <v>302</v>
      </c>
      <c r="B85" s="1780" t="s">
        <v>303</v>
      </c>
      <c r="C85" s="369"/>
      <c r="D85" s="2462"/>
      <c r="E85" s="2204"/>
      <c r="F85" s="2383" t="str">
        <f>INDEX(PT_DIFFERENTIATION_VTAR,MATCH(A85,PT_DIFFERENTIATION_VTAR_ID,0))</f>
        <v>Тариф на водоотведение</v>
      </c>
      <c r="G85" s="2427" t="str">
        <f>INDEX(PT_DIFFERENTIATION_NTAR,MATCH(B85,PT_DIFFERENTIATION_NTAR_ID,0))</f>
        <v/>
      </c>
      <c r="H85" s="1862"/>
      <c r="I85" s="1739"/>
      <c r="J85" s="1773"/>
      <c r="K85" s="1865"/>
      <c r="L85" s="1862" t="s">
        <v>343</v>
      </c>
      <c r="M85" s="2170"/>
      <c r="N85" s="334"/>
      <c r="O85" s="1624"/>
      <c r="P85" s="1624"/>
      <c r="AH85" s="1631">
        <v>0</v>
      </c>
    </row>
    <row s="1635" customFormat="1" customHeight="1" ht="18.75" hidden="1">
      <c r="A86" s="1780"/>
      <c r="B86" s="1780"/>
      <c r="C86" s="369" t="s">
        <v>1190</v>
      </c>
      <c r="D86" s="2462"/>
      <c r="E86" s="2204"/>
      <c r="F86" s="2383"/>
      <c r="G86" s="2427"/>
      <c r="H86" s="1500"/>
      <c r="I86" s="651" t="s">
        <v>1191</v>
      </c>
      <c r="J86" s="571"/>
      <c r="K86" s="1500"/>
      <c r="L86" s="214"/>
      <c r="M86" s="2170"/>
      <c r="N86" s="334"/>
      <c r="O86" s="1624"/>
      <c r="P86" s="1624"/>
      <c r="AH86" s="1631">
        <v>0</v>
      </c>
    </row>
    <row s="1635" customFormat="1" customHeight="1" ht="0.75" hidden="1">
      <c r="A87" s="1780"/>
      <c r="B87" s="1780"/>
      <c r="C87" s="369" t="s">
        <v>1196</v>
      </c>
      <c r="D87" s="2462"/>
      <c r="E87" s="2204"/>
      <c r="F87" s="2383"/>
      <c r="G87" s="400"/>
      <c r="H87" s="1500"/>
      <c r="I87" s="651"/>
      <c r="J87" s="571"/>
      <c r="K87" s="1500"/>
      <c r="L87" s="214"/>
      <c r="M87" s="2170"/>
      <c r="N87" s="334"/>
      <c r="O87" s="1624"/>
      <c r="P87" s="1624"/>
      <c r="AH87" s="1631">
        <v>0</v>
      </c>
    </row>
    <row s="1635" customFormat="1" customHeight="1" ht="18.75" hidden="1">
      <c r="A88" s="1780" t="s">
        <v>307</v>
      </c>
      <c r="B88" s="1780" t="s">
        <v>308</v>
      </c>
      <c r="C88" s="369"/>
      <c r="D88" s="2462"/>
      <c r="E88" s="2204"/>
      <c r="F88" s="2383" t="str">
        <f>INDEX(PT_DIFFERENTIATION_VTAR,MATCH(A88,PT_DIFFERENTIATION_VTAR_ID,0))</f>
        <v>Тариф на транспортировку сточных вод</v>
      </c>
      <c r="G88" s="2427" t="str">
        <f>INDEX(PT_DIFFERENTIATION_NTAR,MATCH(B88,PT_DIFFERENTIATION_NTAR_ID,0))</f>
        <v/>
      </c>
      <c r="H88" s="1862"/>
      <c r="I88" s="1739"/>
      <c r="J88" s="1773"/>
      <c r="K88" s="1865"/>
      <c r="L88" s="1862" t="s">
        <v>343</v>
      </c>
      <c r="M88" s="2170"/>
      <c r="N88" s="334"/>
      <c r="O88" s="1624"/>
      <c r="P88" s="1624"/>
      <c r="AH88" s="1631">
        <v>0</v>
      </c>
    </row>
    <row s="1635" customFormat="1" customHeight="1" ht="18.75" hidden="1">
      <c r="A89" s="1780"/>
      <c r="B89" s="1780"/>
      <c r="C89" s="369" t="s">
        <v>1190</v>
      </c>
      <c r="D89" s="2462"/>
      <c r="E89" s="2204"/>
      <c r="F89" s="2383"/>
      <c r="G89" s="2427"/>
      <c r="H89" s="1500"/>
      <c r="I89" s="651" t="s">
        <v>1191</v>
      </c>
      <c r="J89" s="571"/>
      <c r="K89" s="1500"/>
      <c r="L89" s="214"/>
      <c r="M89" s="2170"/>
      <c r="N89" s="334"/>
      <c r="O89" s="1624"/>
      <c r="P89" s="1624"/>
      <c r="AH89" s="1631">
        <v>0</v>
      </c>
    </row>
    <row s="1635" customFormat="1" customHeight="1" ht="0.75" hidden="1">
      <c r="A90" s="1780"/>
      <c r="B90" s="1780"/>
      <c r="C90" s="369" t="s">
        <v>1196</v>
      </c>
      <c r="D90" s="2462"/>
      <c r="E90" s="2204"/>
      <c r="F90" s="2383"/>
      <c r="G90" s="400"/>
      <c r="H90" s="1500"/>
      <c r="I90" s="651"/>
      <c r="J90" s="571"/>
      <c r="K90" s="1500"/>
      <c r="L90" s="214"/>
      <c r="M90" s="2170"/>
      <c r="N90" s="334"/>
      <c r="O90" s="1624"/>
      <c r="P90" s="1624"/>
      <c r="AH90" s="1631">
        <v>0</v>
      </c>
    </row>
    <row s="1635" customFormat="1" customHeight="1" ht="18.75" hidden="1">
      <c r="A91" s="1780" t="s">
        <v>312</v>
      </c>
      <c r="B91" s="1780" t="s">
        <v>313</v>
      </c>
      <c r="C91" s="369"/>
      <c r="D91" s="2462"/>
      <c r="E91" s="2204"/>
      <c r="F91" s="2383" t="str">
        <f>INDEX(PT_DIFFERENTIATION_VTAR,MATCH(A91,PT_DIFFERENTIATION_VTAR_ID,0))</f>
        <v>Тариф на подключение (технологическое присоединение) к централизованной системе водоотведения</v>
      </c>
      <c r="G91" s="2427" t="str">
        <f>INDEX(PT_DIFFERENTIATION_NTAR,MATCH(B91,PT_DIFFERENTIATION_NTAR_ID,0))</f>
        <v/>
      </c>
      <c r="H91" s="1862"/>
      <c r="I91" s="1739"/>
      <c r="J91" s="1773"/>
      <c r="K91" s="1865"/>
      <c r="L91" s="1862" t="s">
        <v>343</v>
      </c>
      <c r="M91" s="2170"/>
      <c r="N91" s="334"/>
      <c r="O91" s="1624"/>
      <c r="P91" s="1624"/>
      <c r="AH91" s="1631">
        <v>0</v>
      </c>
    </row>
    <row s="1635" customFormat="1" customHeight="1" ht="18.75" hidden="1">
      <c r="A92" s="1780"/>
      <c r="B92" s="1780"/>
      <c r="C92" s="369" t="s">
        <v>1190</v>
      </c>
      <c r="D92" s="2462"/>
      <c r="E92" s="2204"/>
      <c r="F92" s="2383"/>
      <c r="G92" s="2427"/>
      <c r="H92" s="1500"/>
      <c r="I92" s="651" t="s">
        <v>1191</v>
      </c>
      <c r="J92" s="571"/>
      <c r="K92" s="1500"/>
      <c r="L92" s="214"/>
      <c r="M92" s="2170"/>
      <c r="N92" s="334"/>
      <c r="O92" s="1624"/>
      <c r="P92" s="1624"/>
      <c r="AH92" s="1631">
        <v>0</v>
      </c>
    </row>
    <row s="1635" customFormat="1" customHeight="1" ht="1.05">
      <c r="A93" s="1780"/>
      <c r="B93" s="1780"/>
      <c r="C93" s="369" t="s">
        <v>1196</v>
      </c>
      <c r="D93" s="2462"/>
      <c r="E93" s="2204"/>
      <c r="F93" s="2383"/>
      <c r="G93" s="400"/>
      <c r="H93" s="1500"/>
      <c r="I93" s="651"/>
      <c r="J93" s="571"/>
      <c r="K93" s="1500"/>
      <c r="L93" s="214"/>
      <c r="M93" s="2170"/>
      <c r="N93" s="334"/>
      <c r="O93" s="1624"/>
      <c r="P93" s="1624"/>
      <c r="AH93" s="1631">
        <v>1</v>
      </c>
    </row>
    <row customHeight="1" ht="19.95">
      <c r="A94" s="1780"/>
      <c r="B94" s="1780"/>
      <c r="D94" s="376"/>
      <c r="E94" s="147" t="s">
        <v>113</v>
      </c>
      <c r="F9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94" s="2460"/>
      <c r="H94" s="2460"/>
      <c r="I94" s="2460"/>
      <c r="J94" s="2460"/>
      <c r="K94" s="2460"/>
      <c r="L94" s="2460"/>
      <c r="M94" s="297"/>
      <c r="N94" s="334"/>
      <c r="AH94" s="374">
        <v>19</v>
      </c>
    </row>
    <row customHeight="1" ht="35.699999999999996">
      <c r="A95" s="1780"/>
      <c r="B95" s="1780"/>
      <c r="D95" s="376"/>
      <c r="E95" s="399"/>
      <c r="F95" s="198" t="s">
        <v>343</v>
      </c>
      <c r="G95" s="198" t="s">
        <v>343</v>
      </c>
      <c r="H95" s="2218" t="s">
        <v>343</v>
      </c>
      <c r="I95" s="2220"/>
      <c r="J95" s="198" t="s">
        <v>343</v>
      </c>
      <c r="K95" s="198" t="s">
        <v>343</v>
      </c>
      <c r="L95" s="401"/>
      <c r="M95" s="345" t="s">
        <v>1197</v>
      </c>
      <c r="N95" s="334"/>
      <c r="AH95" s="374">
        <v>34</v>
      </c>
    </row>
    <row customHeight="1" ht="19.95">
      <c r="A96" s="1780"/>
      <c r="B96" s="1780"/>
      <c r="D96" s="376"/>
      <c r="E96" s="147" t="s">
        <v>92</v>
      </c>
      <c r="F96" s="2460" t="s">
        <v>1198</v>
      </c>
      <c r="G96" s="2460"/>
      <c r="H96" s="2460"/>
      <c r="I96" s="2460"/>
      <c r="J96" s="2460"/>
      <c r="K96" s="2460"/>
      <c r="L96" s="2460"/>
      <c r="M96" s="297"/>
      <c r="N96" s="334"/>
      <c r="AH96" s="374">
        <v>19</v>
      </c>
    </row>
    <row s="1635" customFormat="1" customHeight="1" ht="60.75" hidden="1">
      <c r="A97" s="1780" t="s">
        <v>158</v>
      </c>
      <c r="B97" s="1780" t="s">
        <v>159</v>
      </c>
      <c r="C97" s="369"/>
      <c r="D97" s="2462"/>
      <c r="E97" s="2204"/>
      <c r="F97" s="2383" t="str">
        <f>INDEX(PT_DIFFERENTIATION_VTAR,MATCH(A97,PT_DIFFERENTIATION_VTAR_ID,0))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7" s="2427" t="str">
        <f>INDEX(PT_DIFFERENTIATION_NTAR,MATCH(B97,PT_DIFFERENTIATION_NTAR_ID,0))</f>
        <v/>
      </c>
      <c r="H97" s="1862"/>
      <c r="I97" s="1739"/>
      <c r="J97" s="1773"/>
      <c r="K97" s="1778"/>
      <c r="L97" s="1862" t="s">
        <v>343</v>
      </c>
      <c r="M9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7" s="334"/>
      <c r="O97" s="1624"/>
      <c r="P97" s="1624"/>
      <c r="AH97" s="1631">
        <v>0</v>
      </c>
    </row>
    <row s="1635" customFormat="1" customHeight="1" ht="18.75" hidden="1">
      <c r="A98" s="1780"/>
      <c r="B98" s="1780"/>
      <c r="C98" s="369" t="s">
        <v>1192</v>
      </c>
      <c r="D98" s="2462"/>
      <c r="E98" s="2204"/>
      <c r="F98" s="2383"/>
      <c r="G98" s="2427"/>
      <c r="H98" s="1500"/>
      <c r="I98" s="651" t="s">
        <v>1191</v>
      </c>
      <c r="J98" s="571"/>
      <c r="K98" s="1500"/>
      <c r="L98" s="214"/>
      <c r="M98" s="2170"/>
      <c r="N98" s="334"/>
      <c r="O98" s="1624"/>
      <c r="P98" s="1624"/>
      <c r="AH98" s="1631">
        <v>0</v>
      </c>
    </row>
    <row s="1635" customFormat="1" customHeight="1" ht="0.75" hidden="1">
      <c r="A99" s="1780"/>
      <c r="B99" s="1780"/>
      <c r="C99" s="369" t="s">
        <v>1199</v>
      </c>
      <c r="D99" s="2462"/>
      <c r="E99" s="2204"/>
      <c r="F99" s="2383"/>
      <c r="G99" s="400"/>
      <c r="H99" s="1500"/>
      <c r="I99" s="651"/>
      <c r="J99" s="571"/>
      <c r="K99" s="1500"/>
      <c r="L99" s="214"/>
      <c r="M99" s="2170"/>
      <c r="N99" s="334"/>
      <c r="O99" s="1624"/>
      <c r="P99" s="1624"/>
      <c r="AH99" s="1631">
        <v>0</v>
      </c>
    </row>
    <row s="1635" customFormat="1" customHeight="1" ht="45" hidden="1">
      <c r="A100" s="1780" t="s">
        <v>166</v>
      </c>
      <c r="B100" s="1780" t="s">
        <v>167</v>
      </c>
      <c r="C100" s="369"/>
      <c r="D100" s="2462"/>
      <c r="E100" s="2204"/>
      <c r="F100" s="2383" t="str">
        <f>INDEX(PT_DIFFERENTIATION_VTAR,MATCH(A100,PT_DIFFERENTIATION_VTAR_ID,0))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00" s="2427" t="str">
        <f>INDEX(PT_DIFFERENTIATION_NTAR,MATCH(B100,PT_DIFFERENTIATION_NTAR_ID,0))</f>
        <v>Тарифы на тепловую энергию (мощность), поставляемую потребителям</v>
      </c>
      <c r="H100" s="1862"/>
      <c r="I100" s="1739"/>
      <c r="J100" s="1773"/>
      <c r="K100" s="1778"/>
      <c r="L100" s="1862" t="s">
        <v>343</v>
      </c>
      <c r="M100" s="2171"/>
      <c r="N100" s="334"/>
      <c r="O100" s="1624"/>
      <c r="P100" s="1624"/>
      <c r="AH100" s="1631">
        <v>0</v>
      </c>
    </row>
    <row s="1635" customFormat="1" customHeight="1" ht="18.75" hidden="1">
      <c r="A101" s="1780"/>
      <c r="B101" s="1780"/>
      <c r="C101" s="369" t="s">
        <v>1192</v>
      </c>
      <c r="D101" s="2462"/>
      <c r="E101" s="2204"/>
      <c r="F101" s="2383"/>
      <c r="G101" s="2427"/>
      <c r="H101" s="1500"/>
      <c r="I101" s="651" t="s">
        <v>1191</v>
      </c>
      <c r="J101" s="571"/>
      <c r="K101" s="1500"/>
      <c r="L101" s="214"/>
      <c r="M101" s="1861"/>
      <c r="N101" s="334"/>
      <c r="O101" s="1624"/>
      <c r="P101" s="1624"/>
      <c r="AH101" s="1631">
        <v>0</v>
      </c>
    </row>
    <row s="1635" customFormat="1" customHeight="1" ht="18.75">
      <c r="A102" s="1823" t="s">
        <v>166</v>
      </c>
      <c r="B102" s="1823" t="s">
        <v>176</v>
      </c>
      <c r="C102" s="1687"/>
      <c r="D102" s="344"/>
      <c r="E102" s="1031"/>
      <c r="F102" s="1031"/>
      <c r="G102" s="2427" t="str">
        <f>INDEX(PT_DIFFERENTIATION_NTAR,MATCH(B102,PT_DIFFERENTIATION_NTAR_ID,0))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102" s="2271"/>
      <c r="I102" s="1739"/>
      <c r="J102" s="1773"/>
      <c r="K102" s="1778"/>
      <c r="L102" s="2271" t="s">
        <v>343</v>
      </c>
      <c r="M102" s="2318"/>
      <c r="N102" s="618"/>
      <c r="O102" s="1624"/>
      <c r="P102" s="1624"/>
      <c r="Q102" s="1635"/>
      <c r="R102" s="1635"/>
      <c r="S102" s="1635"/>
      <c r="T102" s="1635"/>
      <c r="U102" s="1635"/>
      <c r="V102" s="1635"/>
      <c r="W102" s="1635"/>
      <c r="X102" s="1635"/>
      <c r="Y102" s="1635"/>
      <c r="Z102" s="1635"/>
      <c r="AA102" s="1635"/>
      <c r="AB102" s="1635"/>
      <c r="AC102" s="1635"/>
      <c r="AD102" s="1635"/>
      <c r="AE102" s="1635"/>
      <c r="AF102" s="1635"/>
      <c r="AG102" s="1635"/>
      <c r="AH102" s="1635">
        <v>0</v>
      </c>
    </row>
    <row s="1635" customFormat="1" customHeight="1" ht="18.75">
      <c r="A103" s="1823"/>
      <c r="B103" s="1823"/>
      <c r="C103" s="1687" t="s">
        <v>1192</v>
      </c>
      <c r="D103" s="344"/>
      <c r="E103" s="1031"/>
      <c r="F103" s="1031"/>
      <c r="G103" s="2427"/>
      <c r="H103" s="2707"/>
      <c r="I103" s="2715" t="s">
        <v>1191</v>
      </c>
      <c r="J103" s="2709"/>
      <c r="K103" s="2707"/>
      <c r="L103" s="2710"/>
      <c r="M103" s="2318"/>
      <c r="N103" s="618"/>
      <c r="O103" s="1624"/>
      <c r="P103" s="1624"/>
      <c r="Q103" s="1635"/>
      <c r="R103" s="1635"/>
      <c r="S103" s="1635"/>
      <c r="T103" s="1635"/>
      <c r="U103" s="1635"/>
      <c r="V103" s="1635"/>
      <c r="W103" s="1635"/>
      <c r="X103" s="1635"/>
      <c r="Y103" s="1635"/>
      <c r="Z103" s="1635"/>
      <c r="AA103" s="1635"/>
      <c r="AB103" s="1635"/>
      <c r="AC103" s="1635"/>
      <c r="AD103" s="1635"/>
      <c r="AE103" s="1635"/>
      <c r="AF103" s="1635"/>
      <c r="AG103" s="1635"/>
      <c r="AH103" s="1635">
        <v>0</v>
      </c>
    </row>
    <row s="1635" customFormat="1" customHeight="1" ht="18.75">
      <c r="A104" s="1823" t="s">
        <v>166</v>
      </c>
      <c r="B104" s="1823" t="s">
        <v>181</v>
      </c>
      <c r="C104" s="1687"/>
      <c r="D104" s="344"/>
      <c r="E104" s="1031"/>
      <c r="F104" s="1031"/>
      <c r="G104" s="2427" t="str">
        <f>INDEX(PT_DIFFERENTIATION_NTAR,MATCH(B104,PT_DIFFERENTIATION_NTAR_ID,0))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104" s="2271"/>
      <c r="I104" s="1739"/>
      <c r="J104" s="1773"/>
      <c r="K104" s="1778"/>
      <c r="L104" s="2271" t="s">
        <v>343</v>
      </c>
      <c r="M104" s="2318"/>
      <c r="N104" s="618"/>
      <c r="O104" s="1624"/>
      <c r="P104" s="1624"/>
      <c r="Q104" s="1635"/>
      <c r="R104" s="1635"/>
      <c r="S104" s="1635"/>
      <c r="T104" s="1635"/>
      <c r="U104" s="1635"/>
      <c r="V104" s="1635"/>
      <c r="W104" s="1635"/>
      <c r="X104" s="1635"/>
      <c r="Y104" s="1635"/>
      <c r="Z104" s="1635"/>
      <c r="AA104" s="1635"/>
      <c r="AB104" s="1635"/>
      <c r="AC104" s="1635"/>
      <c r="AD104" s="1635"/>
      <c r="AE104" s="1635"/>
      <c r="AF104" s="1635"/>
      <c r="AG104" s="1635"/>
      <c r="AH104" s="1635">
        <v>0</v>
      </c>
    </row>
    <row s="1635" customFormat="1" customHeight="1" ht="18.75">
      <c r="A105" s="1823"/>
      <c r="B105" s="1823"/>
      <c r="C105" s="1687" t="s">
        <v>1192</v>
      </c>
      <c r="D105" s="344"/>
      <c r="E105" s="1031"/>
      <c r="F105" s="1031"/>
      <c r="G105" s="2427"/>
      <c r="H105" s="2707"/>
      <c r="I105" s="2716" t="s">
        <v>1191</v>
      </c>
      <c r="J105" s="2709"/>
      <c r="K105" s="2707"/>
      <c r="L105" s="2710"/>
      <c r="M105" s="2318"/>
      <c r="N105" s="618"/>
      <c r="O105" s="1624"/>
      <c r="P105" s="1624"/>
      <c r="Q105" s="1635"/>
      <c r="R105" s="1635"/>
      <c r="S105" s="1635"/>
      <c r="T105" s="1635"/>
      <c r="U105" s="1635"/>
      <c r="V105" s="1635"/>
      <c r="W105" s="1635"/>
      <c r="X105" s="1635"/>
      <c r="Y105" s="1635"/>
      <c r="Z105" s="1635"/>
      <c r="AA105" s="1635"/>
      <c r="AB105" s="1635"/>
      <c r="AC105" s="1635"/>
      <c r="AD105" s="1635"/>
      <c r="AE105" s="1635"/>
      <c r="AF105" s="1635"/>
      <c r="AG105" s="1635"/>
      <c r="AH105" s="1635">
        <v>0</v>
      </c>
    </row>
    <row s="1635" customFormat="1" customHeight="1" ht="18.75">
      <c r="A106" s="1823" t="s">
        <v>166</v>
      </c>
      <c r="B106" s="1823" t="s">
        <v>186</v>
      </c>
      <c r="C106" s="1687"/>
      <c r="D106" s="344"/>
      <c r="E106" s="1031"/>
      <c r="F106" s="1031"/>
      <c r="G106" s="2427" t="str">
        <f>INDEX(PT_DIFFERENTIATION_NTAR,MATCH(B106,PT_DIFFERENTIATION_NTAR_ID,0))</f>
        <v>Льготные тарифы на тепловую энергию (мощность),поставляемую населению и потребителям, приравненным к населению</v>
      </c>
      <c r="H106" s="2271"/>
      <c r="I106" s="1739"/>
      <c r="J106" s="1773"/>
      <c r="K106" s="1778"/>
      <c r="L106" s="2271" t="s">
        <v>343</v>
      </c>
      <c r="M106" s="2318"/>
      <c r="N106" s="618"/>
      <c r="O106" s="1624"/>
      <c r="P106" s="1624"/>
      <c r="Q106" s="1635"/>
      <c r="R106" s="1635"/>
      <c r="S106" s="1635"/>
      <c r="T106" s="1635"/>
      <c r="U106" s="1635"/>
      <c r="V106" s="1635"/>
      <c r="W106" s="1635"/>
      <c r="X106" s="1635"/>
      <c r="Y106" s="1635"/>
      <c r="Z106" s="1635"/>
      <c r="AA106" s="1635"/>
      <c r="AB106" s="1635"/>
      <c r="AC106" s="1635"/>
      <c r="AD106" s="1635"/>
      <c r="AE106" s="1635"/>
      <c r="AF106" s="1635"/>
      <c r="AG106" s="1635"/>
      <c r="AH106" s="1635">
        <v>0</v>
      </c>
    </row>
    <row s="1635" customFormat="1" customHeight="1" ht="18.75">
      <c r="A107" s="1823"/>
      <c r="B107" s="1823"/>
      <c r="C107" s="1687" t="s">
        <v>1192</v>
      </c>
      <c r="D107" s="344"/>
      <c r="E107" s="1031"/>
      <c r="F107" s="1031"/>
      <c r="G107" s="2427"/>
      <c r="H107" s="2707"/>
      <c r="I107" s="2717" t="s">
        <v>1191</v>
      </c>
      <c r="J107" s="2709"/>
      <c r="K107" s="2707"/>
      <c r="L107" s="2710"/>
      <c r="M107" s="2318"/>
      <c r="N107" s="618"/>
      <c r="O107" s="1624"/>
      <c r="P107" s="1624"/>
      <c r="Q107" s="1635"/>
      <c r="R107" s="1635"/>
      <c r="S107" s="1635"/>
      <c r="T107" s="1635"/>
      <c r="U107" s="1635"/>
      <c r="V107" s="1635"/>
      <c r="W107" s="1635"/>
      <c r="X107" s="1635"/>
      <c r="Y107" s="1635"/>
      <c r="Z107" s="1635"/>
      <c r="AA107" s="1635"/>
      <c r="AB107" s="1635"/>
      <c r="AC107" s="1635"/>
      <c r="AD107" s="1635"/>
      <c r="AE107" s="1635"/>
      <c r="AF107" s="1635"/>
      <c r="AG107" s="1635"/>
      <c r="AH107" s="1635">
        <v>0</v>
      </c>
    </row>
    <row s="1635" customFormat="1" customHeight="1" ht="0.75" hidden="1">
      <c r="A108" s="1780"/>
      <c r="B108" s="1780"/>
      <c r="C108" s="369" t="s">
        <v>1199</v>
      </c>
      <c r="D108" s="2462"/>
      <c r="E108" s="2204"/>
      <c r="F108" s="2383"/>
      <c r="G108" s="400"/>
      <c r="H108" s="1500"/>
      <c r="I108" s="651"/>
      <c r="J108" s="571"/>
      <c r="K108" s="1500"/>
      <c r="L108" s="214"/>
      <c r="M108" s="341"/>
      <c r="N108" s="334"/>
      <c r="O108" s="1624"/>
      <c r="P108" s="1624"/>
      <c r="AH108" s="1631">
        <v>0</v>
      </c>
    </row>
    <row s="1635" customFormat="1" customHeight="1" ht="45" hidden="1">
      <c r="A109" s="1780" t="s">
        <v>194</v>
      </c>
      <c r="B109" s="1780" t="s">
        <v>195</v>
      </c>
      <c r="C109" s="369"/>
      <c r="D109" s="2462"/>
      <c r="E109" s="2204"/>
      <c r="F109" s="2383" t="str">
        <f>INDEX(PT_DIFFERENTIATION_VTAR,MATCH(A109,PT_DIFFERENTIATION_VTAR_ID,0))</f>
        <v>Тарифы на теплоноситель, поставляемый теплоснабжающими организациями потребителям, другим теплоснабжающим организациям</v>
      </c>
      <c r="G109" s="2427" t="str">
        <f>INDEX(PT_DIFFERENTIATION_NTAR,MATCH(B109,PT_DIFFERENTIATION_NTAR_ID,0))</f>
        <v>Тарифы на теплоноситель, поставляемый потребителям</v>
      </c>
      <c r="H109" s="1862"/>
      <c r="I109" s="1739"/>
      <c r="J109" s="1773"/>
      <c r="K109" s="1778"/>
      <c r="L109" s="1862" t="s">
        <v>343</v>
      </c>
      <c r="M109" s="341"/>
      <c r="N109" s="334"/>
      <c r="O109" s="1624"/>
      <c r="P109" s="1624"/>
      <c r="AH109" s="1631">
        <v>0</v>
      </c>
    </row>
    <row s="1635" customFormat="1" customHeight="1" ht="18.75" hidden="1">
      <c r="A110" s="1780"/>
      <c r="B110" s="1780"/>
      <c r="C110" s="369" t="s">
        <v>1192</v>
      </c>
      <c r="D110" s="2462"/>
      <c r="E110" s="2204"/>
      <c r="F110" s="2383"/>
      <c r="G110" s="2427"/>
      <c r="H110" s="1500"/>
      <c r="I110" s="651" t="s">
        <v>1191</v>
      </c>
      <c r="J110" s="571"/>
      <c r="K110" s="1500"/>
      <c r="L110" s="214"/>
      <c r="M110" s="341"/>
      <c r="N110" s="334"/>
      <c r="O110" s="1624"/>
      <c r="P110" s="1624"/>
      <c r="AH110" s="1631">
        <v>0</v>
      </c>
    </row>
    <row s="1635" customFormat="1" customHeight="1" ht="18.75">
      <c r="A111" s="1823" t="s">
        <v>194</v>
      </c>
      <c r="B111" s="1823" t="s">
        <v>200</v>
      </c>
      <c r="C111" s="1687"/>
      <c r="D111" s="344"/>
      <c r="E111" s="1031"/>
      <c r="F111" s="1031"/>
      <c r="G111" s="2427" t="str">
        <f>INDEX(PT_DIFFERENTIATION_NTAR,MATCH(B111,PT_DIFFERENTIATION_NTAR_ID,0))</f>
        <v>Льготные тарифы на теплоноситель, поставляемый населению и потребителям, приравненным к населению</v>
      </c>
      <c r="H111" s="2271"/>
      <c r="I111" s="1739"/>
      <c r="J111" s="1773"/>
      <c r="K111" s="1778"/>
      <c r="L111" s="2271" t="s">
        <v>343</v>
      </c>
      <c r="M111" s="2318"/>
      <c r="N111" s="618"/>
      <c r="O111" s="1624"/>
      <c r="P111" s="1624"/>
      <c r="Q111" s="1635"/>
      <c r="R111" s="1635"/>
      <c r="S111" s="1635"/>
      <c r="T111" s="1635"/>
      <c r="U111" s="1635"/>
      <c r="V111" s="1635"/>
      <c r="W111" s="1635"/>
      <c r="X111" s="1635"/>
      <c r="Y111" s="1635"/>
      <c r="Z111" s="1635"/>
      <c r="AA111" s="1635"/>
      <c r="AB111" s="1635"/>
      <c r="AC111" s="1635"/>
      <c r="AD111" s="1635"/>
      <c r="AE111" s="1635"/>
      <c r="AF111" s="1635"/>
      <c r="AG111" s="1635"/>
      <c r="AH111" s="1635">
        <v>0</v>
      </c>
    </row>
    <row s="1635" customFormat="1" customHeight="1" ht="18.75">
      <c r="A112" s="1823"/>
      <c r="B112" s="1823"/>
      <c r="C112" s="1687" t="s">
        <v>1192</v>
      </c>
      <c r="D112" s="344"/>
      <c r="E112" s="1031"/>
      <c r="F112" s="1031"/>
      <c r="G112" s="2427"/>
      <c r="H112" s="2707"/>
      <c r="I112" s="2718" t="s">
        <v>1191</v>
      </c>
      <c r="J112" s="2709"/>
      <c r="K112" s="2707"/>
      <c r="L112" s="2710"/>
      <c r="M112" s="2318"/>
      <c r="N112" s="618"/>
      <c r="O112" s="1624"/>
      <c r="P112" s="1624"/>
      <c r="Q112" s="1635"/>
      <c r="R112" s="1635"/>
      <c r="S112" s="1635"/>
      <c r="T112" s="1635"/>
      <c r="U112" s="1635"/>
      <c r="V112" s="1635"/>
      <c r="W112" s="1635"/>
      <c r="X112" s="1635"/>
      <c r="Y112" s="1635"/>
      <c r="Z112" s="1635"/>
      <c r="AA112" s="1635"/>
      <c r="AB112" s="1635"/>
      <c r="AC112" s="1635"/>
      <c r="AD112" s="1635"/>
      <c r="AE112" s="1635"/>
      <c r="AF112" s="1635"/>
      <c r="AG112" s="1635"/>
      <c r="AH112" s="1635">
        <v>0</v>
      </c>
    </row>
    <row s="1635" customFormat="1" customHeight="1" ht="0.75" hidden="1">
      <c r="A113" s="1780"/>
      <c r="B113" s="1780"/>
      <c r="C113" s="369" t="s">
        <v>1199</v>
      </c>
      <c r="D113" s="2462"/>
      <c r="E113" s="2204"/>
      <c r="F113" s="2383"/>
      <c r="G113" s="400"/>
      <c r="H113" s="1500"/>
      <c r="I113" s="651"/>
      <c r="J113" s="571"/>
      <c r="K113" s="1500"/>
      <c r="L113" s="214"/>
      <c r="M113" s="341"/>
      <c r="N113" s="334"/>
      <c r="O113" s="1624"/>
      <c r="P113" s="1624"/>
      <c r="AH113" s="1631">
        <v>0</v>
      </c>
    </row>
    <row s="1635" customFormat="1" customHeight="1" ht="45" hidden="1">
      <c r="A114" s="1780" t="s">
        <v>207</v>
      </c>
      <c r="B114" s="1780" t="s">
        <v>208</v>
      </c>
      <c r="C114" s="369"/>
      <c r="D114" s="2462"/>
      <c r="E114" s="2204"/>
      <c r="F114" s="2383" t="str">
        <f>INDEX(PT_DIFFERENTIATION_VTAR,MATCH(A114,PT_DIFFERENTIATION_VTAR_ID,0))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14" s="2427" t="str">
        <f>INDEX(PT_DIFFERENTIATION_NTAR,MATCH(B114,PT_DIFFERENTIATION_NTAR_ID,0))</f>
        <v>Тарифы на горячую в открытых системах теплоснабжения (горячего водоснабжения), поставляемую потребителям</v>
      </c>
      <c r="H114" s="1862"/>
      <c r="I114" s="1739"/>
      <c r="J114" s="1773"/>
      <c r="K114" s="1778"/>
      <c r="L114" s="1862" t="s">
        <v>343</v>
      </c>
      <c r="M114" s="341"/>
      <c r="N114" s="334"/>
      <c r="O114" s="1624"/>
      <c r="P114" s="1624"/>
      <c r="AH114" s="1631">
        <v>0</v>
      </c>
    </row>
    <row s="1635" customFormat="1" customHeight="1" ht="18.75" hidden="1">
      <c r="A115" s="1780"/>
      <c r="B115" s="1780"/>
      <c r="C115" s="369" t="s">
        <v>1192</v>
      </c>
      <c r="D115" s="2462"/>
      <c r="E115" s="2204"/>
      <c r="F115" s="2383"/>
      <c r="G115" s="2427"/>
      <c r="H115" s="1500"/>
      <c r="I115" s="651" t="s">
        <v>1191</v>
      </c>
      <c r="J115" s="571"/>
      <c r="K115" s="1500"/>
      <c r="L115" s="214"/>
      <c r="M115" s="341"/>
      <c r="N115" s="334"/>
      <c r="O115" s="1624"/>
      <c r="P115" s="1624"/>
      <c r="AH115" s="1631">
        <v>0</v>
      </c>
    </row>
    <row s="1635" customFormat="1" customHeight="1" ht="18.75">
      <c r="A116" s="1823" t="s">
        <v>207</v>
      </c>
      <c r="B116" s="1823" t="s">
        <v>213</v>
      </c>
      <c r="C116" s="1687"/>
      <c r="D116" s="344"/>
      <c r="E116" s="1031"/>
      <c r="F116" s="1031"/>
      <c r="G116" s="2427" t="str">
        <f>INDEX(PT_DIFFERENTIATION_NTAR,MATCH(B116,PT_DIFFERENTIATION_NTAR_ID,0))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v>
      </c>
      <c r="H116" s="2271"/>
      <c r="I116" s="1739"/>
      <c r="J116" s="1773"/>
      <c r="K116" s="1778"/>
      <c r="L116" s="2271" t="s">
        <v>343</v>
      </c>
      <c r="M116" s="2318"/>
      <c r="N116" s="618"/>
      <c r="O116" s="1624"/>
      <c r="P116" s="1624"/>
      <c r="Q116" s="1635"/>
      <c r="R116" s="1635"/>
      <c r="S116" s="1635"/>
      <c r="T116" s="1635"/>
      <c r="U116" s="1635"/>
      <c r="V116" s="1635"/>
      <c r="W116" s="1635"/>
      <c r="X116" s="1635"/>
      <c r="Y116" s="1635"/>
      <c r="Z116" s="1635"/>
      <c r="AA116" s="1635"/>
      <c r="AB116" s="1635"/>
      <c r="AC116" s="1635"/>
      <c r="AD116" s="1635"/>
      <c r="AE116" s="1635"/>
      <c r="AF116" s="1635"/>
      <c r="AG116" s="1635"/>
      <c r="AH116" s="1635">
        <v>0</v>
      </c>
    </row>
    <row s="1635" customFormat="1" customHeight="1" ht="18.75">
      <c r="A117" s="1823"/>
      <c r="B117" s="1823"/>
      <c r="C117" s="1687" t="s">
        <v>1192</v>
      </c>
      <c r="D117" s="344"/>
      <c r="E117" s="1031"/>
      <c r="F117" s="1031"/>
      <c r="G117" s="2427"/>
      <c r="H117" s="2707"/>
      <c r="I117" s="2719" t="s">
        <v>1191</v>
      </c>
      <c r="J117" s="2709"/>
      <c r="K117" s="2707"/>
      <c r="L117" s="2710"/>
      <c r="M117" s="2318"/>
      <c r="N117" s="618"/>
      <c r="O117" s="1624"/>
      <c r="P117" s="1624"/>
      <c r="Q117" s="1635"/>
      <c r="R117" s="1635"/>
      <c r="S117" s="1635"/>
      <c r="T117" s="1635"/>
      <c r="U117" s="1635"/>
      <c r="V117" s="1635"/>
      <c r="W117" s="1635"/>
      <c r="X117" s="1635"/>
      <c r="Y117" s="1635"/>
      <c r="Z117" s="1635"/>
      <c r="AA117" s="1635"/>
      <c r="AB117" s="1635"/>
      <c r="AC117" s="1635"/>
      <c r="AD117" s="1635"/>
      <c r="AE117" s="1635"/>
      <c r="AF117" s="1635"/>
      <c r="AG117" s="1635"/>
      <c r="AH117" s="1635">
        <v>0</v>
      </c>
    </row>
    <row s="1635" customFormat="1" customHeight="1" ht="0.75" hidden="1">
      <c r="A118" s="1780"/>
      <c r="B118" s="1780"/>
      <c r="C118" s="369" t="s">
        <v>1199</v>
      </c>
      <c r="D118" s="2462"/>
      <c r="E118" s="2204"/>
      <c r="F118" s="2383"/>
      <c r="G118" s="400"/>
      <c r="H118" s="1500"/>
      <c r="I118" s="651"/>
      <c r="J118" s="571"/>
      <c r="K118" s="1500"/>
      <c r="L118" s="214"/>
      <c r="M118" s="341"/>
      <c r="N118" s="334"/>
      <c r="O118" s="1624"/>
      <c r="P118" s="1624"/>
      <c r="AH118" s="1631">
        <v>0</v>
      </c>
    </row>
    <row s="1635" customFormat="1" customHeight="1" ht="18.75" hidden="1">
      <c r="A119" s="1780" t="s">
        <v>218</v>
      </c>
      <c r="B119" s="1780" t="s">
        <v>219</v>
      </c>
      <c r="C119" s="369"/>
      <c r="D119" s="2462"/>
      <c r="E119" s="2204"/>
      <c r="F119" s="2383" t="str">
        <f>INDEX(PT_DIFFERENTIATION_VTAR,MATCH(A119,PT_DIFFERENTIATION_VTAR_ID,0))</f>
        <v>Тарифы на услуги по передаче тепловой энергии</v>
      </c>
      <c r="G119" s="2427" t="str">
        <f>INDEX(PT_DIFFERENTIATION_NTAR,MATCH(B119,PT_DIFFERENTIATION_NTAR_ID,0))</f>
        <v/>
      </c>
      <c r="H119" s="1862"/>
      <c r="I119" s="1739"/>
      <c r="J119" s="1773"/>
      <c r="K119" s="1778"/>
      <c r="L119" s="1862" t="s">
        <v>343</v>
      </c>
      <c r="M119" s="341"/>
      <c r="N119" s="334"/>
      <c r="O119" s="1624"/>
      <c r="P119" s="1624"/>
      <c r="AH119" s="1631">
        <v>0</v>
      </c>
    </row>
    <row s="1635" customFormat="1" customHeight="1" ht="18.75" hidden="1">
      <c r="A120" s="1780"/>
      <c r="B120" s="1780"/>
      <c r="C120" s="369" t="s">
        <v>1192</v>
      </c>
      <c r="D120" s="2462"/>
      <c r="E120" s="2204"/>
      <c r="F120" s="2383"/>
      <c r="G120" s="2427"/>
      <c r="H120" s="1500"/>
      <c r="I120" s="651" t="s">
        <v>1191</v>
      </c>
      <c r="J120" s="571"/>
      <c r="K120" s="1500"/>
      <c r="L120" s="214"/>
      <c r="M120" s="341"/>
      <c r="N120" s="334"/>
      <c r="O120" s="1624"/>
      <c r="P120" s="1624"/>
      <c r="AH120" s="1631">
        <v>0</v>
      </c>
    </row>
    <row s="1635" customFormat="1" customHeight="1" ht="0.75" hidden="1">
      <c r="A121" s="1780"/>
      <c r="B121" s="1780"/>
      <c r="C121" s="369" t="s">
        <v>1199</v>
      </c>
      <c r="D121" s="2462"/>
      <c r="E121" s="2204"/>
      <c r="F121" s="2383"/>
      <c r="G121" s="400"/>
      <c r="H121" s="1500"/>
      <c r="I121" s="651"/>
      <c r="J121" s="571"/>
      <c r="K121" s="1500"/>
      <c r="L121" s="214"/>
      <c r="M121" s="341"/>
      <c r="N121" s="334"/>
      <c r="O121" s="1624"/>
      <c r="P121" s="1624"/>
      <c r="AH121" s="1631">
        <v>0</v>
      </c>
    </row>
    <row s="1635" customFormat="1" customHeight="1" ht="18.75" hidden="1">
      <c r="A122" s="1780" t="s">
        <v>224</v>
      </c>
      <c r="B122" s="1780" t="s">
        <v>225</v>
      </c>
      <c r="C122" s="369"/>
      <c r="D122" s="2462"/>
      <c r="E122" s="2204"/>
      <c r="F122" s="2383" t="str">
        <f>INDEX(PT_DIFFERENTIATION_VTAR,MATCH(A122,PT_DIFFERENTIATION_VTAR_ID,0))</f>
        <v>Тарифы на услуги по передаче теплоносителя</v>
      </c>
      <c r="G122" s="2427" t="str">
        <f>INDEX(PT_DIFFERENTIATION_NTAR,MATCH(B122,PT_DIFFERENTIATION_NTAR_ID,0))</f>
        <v/>
      </c>
      <c r="H122" s="1862"/>
      <c r="I122" s="1739"/>
      <c r="J122" s="1773"/>
      <c r="K122" s="1778"/>
      <c r="L122" s="1862" t="s">
        <v>343</v>
      </c>
      <c r="M122" s="341"/>
      <c r="N122" s="334"/>
      <c r="O122" s="1624"/>
      <c r="P122" s="1624"/>
      <c r="AH122" s="1631">
        <v>0</v>
      </c>
    </row>
    <row s="1635" customFormat="1" customHeight="1" ht="18.75" hidden="1">
      <c r="A123" s="1780"/>
      <c r="B123" s="1780"/>
      <c r="C123" s="369" t="s">
        <v>1192</v>
      </c>
      <c r="D123" s="2462"/>
      <c r="E123" s="2204"/>
      <c r="F123" s="2383"/>
      <c r="G123" s="2427"/>
      <c r="H123" s="1500"/>
      <c r="I123" s="651" t="s">
        <v>1191</v>
      </c>
      <c r="J123" s="571"/>
      <c r="K123" s="1500"/>
      <c r="L123" s="214"/>
      <c r="M123" s="341"/>
      <c r="N123" s="334"/>
      <c r="O123" s="1624"/>
      <c r="P123" s="1624"/>
      <c r="AH123" s="1631">
        <v>0</v>
      </c>
    </row>
    <row s="1635" customFormat="1" customHeight="1" ht="0.75" hidden="1">
      <c r="A124" s="1780"/>
      <c r="B124" s="1780"/>
      <c r="C124" s="369" t="s">
        <v>1199</v>
      </c>
      <c r="D124" s="2462"/>
      <c r="E124" s="2204"/>
      <c r="F124" s="2383"/>
      <c r="G124" s="400"/>
      <c r="H124" s="1500"/>
      <c r="I124" s="651"/>
      <c r="J124" s="571"/>
      <c r="K124" s="1500"/>
      <c r="L124" s="214"/>
      <c r="M124" s="341"/>
      <c r="N124" s="334"/>
      <c r="O124" s="1624"/>
      <c r="P124" s="1624"/>
      <c r="AH124" s="1631">
        <v>0</v>
      </c>
    </row>
    <row s="1635" customFormat="1" customHeight="1" ht="18.75" hidden="1">
      <c r="A125" s="1780" t="s">
        <v>230</v>
      </c>
      <c r="B125" s="1780" t="s">
        <v>231</v>
      </c>
      <c r="C125" s="369"/>
      <c r="D125" s="2462"/>
      <c r="E125" s="2204"/>
      <c r="F125" s="2383" t="str">
        <f>INDEX(PT_DIFFERENTIATION_VTAR,MATCH(A125,PT_DIFFERENTIATION_VTAR_ID,0))</f>
        <v>Плата за услуги по поддержанию резервной тепловой мощности при отсутствии потребления тепловой энергии</v>
      </c>
      <c r="G125" s="2427" t="str">
        <f>INDEX(PT_DIFFERENTIATION_NTAR,MATCH(B125,PT_DIFFERENTIATION_NTAR_ID,0))</f>
        <v/>
      </c>
      <c r="H125" s="1862"/>
      <c r="I125" s="1739"/>
      <c r="J125" s="1773"/>
      <c r="K125" s="1778"/>
      <c r="L125" s="1862" t="s">
        <v>343</v>
      </c>
      <c r="M125" s="341"/>
      <c r="N125" s="334"/>
      <c r="O125" s="1624"/>
      <c r="P125" s="1624"/>
      <c r="AH125" s="1631">
        <v>0</v>
      </c>
    </row>
    <row s="1635" customFormat="1" customHeight="1" ht="18.75" hidden="1">
      <c r="A126" s="1780"/>
      <c r="B126" s="1780"/>
      <c r="C126" s="369" t="s">
        <v>1192</v>
      </c>
      <c r="D126" s="2462"/>
      <c r="E126" s="2204"/>
      <c r="F126" s="2383"/>
      <c r="G126" s="2427"/>
      <c r="H126" s="1500"/>
      <c r="I126" s="651" t="s">
        <v>1191</v>
      </c>
      <c r="J126" s="571"/>
      <c r="K126" s="1500"/>
      <c r="L126" s="214"/>
      <c r="M126" s="341"/>
      <c r="N126" s="334"/>
      <c r="O126" s="1624"/>
      <c r="P126" s="1624"/>
      <c r="AH126" s="1631">
        <v>0</v>
      </c>
    </row>
    <row s="1635" customFormat="1" customHeight="1" ht="0.75" hidden="1">
      <c r="A127" s="1780"/>
      <c r="B127" s="1780"/>
      <c r="C127" s="369" t="s">
        <v>1199</v>
      </c>
      <c r="D127" s="2462"/>
      <c r="E127" s="2204"/>
      <c r="F127" s="2383"/>
      <c r="G127" s="400"/>
      <c r="H127" s="1500"/>
      <c r="I127" s="651"/>
      <c r="J127" s="571"/>
      <c r="K127" s="1500"/>
      <c r="L127" s="214"/>
      <c r="M127" s="341"/>
      <c r="N127" s="334"/>
      <c r="O127" s="1624"/>
      <c r="P127" s="1624"/>
      <c r="AH127" s="1631">
        <v>0</v>
      </c>
    </row>
    <row s="1635" customFormat="1" customHeight="1" ht="18.75" hidden="1">
      <c r="A128" s="1780" t="s">
        <v>236</v>
      </c>
      <c r="B128" s="1780" t="s">
        <v>237</v>
      </c>
      <c r="C128" s="369"/>
      <c r="D128" s="2462"/>
      <c r="E128" s="2204"/>
      <c r="F128" s="2383" t="str">
        <f>INDEX(PT_DIFFERENTIATION_VTAR,MATCH(A128,PT_DIFFERENTIATION_VTAR_ID,0))</f>
        <v>Плата за подключение (технологическое присоединение) к системе теплоснабжения</v>
      </c>
      <c r="G128" s="2427" t="str">
        <f>INDEX(PT_DIFFERENTIATION_NTAR,MATCH(B128,PT_DIFFERENTIATION_NTAR_ID,0))</f>
        <v/>
      </c>
      <c r="H128" s="1862"/>
      <c r="I128" s="1739"/>
      <c r="J128" s="1773"/>
      <c r="K128" s="1778"/>
      <c r="L128" s="1862" t="s">
        <v>343</v>
      </c>
      <c r="M128" s="341"/>
      <c r="N128" s="334"/>
      <c r="O128" s="1624"/>
      <c r="P128" s="1624"/>
      <c r="AH128" s="1631">
        <v>0</v>
      </c>
    </row>
    <row s="1635" customFormat="1" customHeight="1" ht="18.75" hidden="1">
      <c r="A129" s="1780"/>
      <c r="B129" s="1780"/>
      <c r="C129" s="369" t="s">
        <v>1192</v>
      </c>
      <c r="D129" s="2462"/>
      <c r="E129" s="2204"/>
      <c r="F129" s="2383"/>
      <c r="G129" s="2427"/>
      <c r="H129" s="1500"/>
      <c r="I129" s="651" t="s">
        <v>1191</v>
      </c>
      <c r="J129" s="571"/>
      <c r="K129" s="1500"/>
      <c r="L129" s="214"/>
      <c r="M129" s="341"/>
      <c r="N129" s="334"/>
      <c r="O129" s="1624"/>
      <c r="P129" s="1624"/>
      <c r="AH129" s="1631">
        <v>0</v>
      </c>
    </row>
    <row s="1635" customFormat="1" customHeight="1" ht="0.75" hidden="1">
      <c r="A130" s="1780"/>
      <c r="B130" s="1780"/>
      <c r="C130" s="369" t="s">
        <v>1199</v>
      </c>
      <c r="D130" s="2462"/>
      <c r="E130" s="2204"/>
      <c r="F130" s="2383"/>
      <c r="G130" s="400"/>
      <c r="H130" s="1500"/>
      <c r="I130" s="651"/>
      <c r="J130" s="571"/>
      <c r="K130" s="1500"/>
      <c r="L130" s="214"/>
      <c r="M130" s="341"/>
      <c r="N130" s="334"/>
      <c r="O130" s="1624"/>
      <c r="P130" s="1624"/>
      <c r="AH130" s="1631">
        <v>0</v>
      </c>
    </row>
    <row s="1635" customFormat="1" customHeight="1" ht="18.75" hidden="1">
      <c r="A131" s="1780" t="s">
        <v>242</v>
      </c>
      <c r="B131" s="1780" t="s">
        <v>243</v>
      </c>
      <c r="C131" s="369"/>
      <c r="D131" s="2462"/>
      <c r="E131" s="2204"/>
      <c r="F131" s="2383" t="str">
        <f>INDEX(PT_DIFFERENTIATION_VTAR,MATCH(A131,PT_DIFFERENTIATION_VTAR_ID,0))</f>
        <v>Плата за подключение (технологическое присоединение) к системе теплоснабжения (индивидуальная)</v>
      </c>
      <c r="G131" s="2427" t="str">
        <f>INDEX(PT_DIFFERENTIATION_NTAR,MATCH(B131,PT_DIFFERENTIATION_NTAR_ID,0))</f>
        <v/>
      </c>
      <c r="H131" s="1989"/>
      <c r="I131" s="1739"/>
      <c r="J131" s="1773"/>
      <c r="K131" s="1778"/>
      <c r="L131" s="1989" t="s">
        <v>343</v>
      </c>
      <c r="M131" s="341"/>
      <c r="N131" s="334"/>
      <c r="O131" s="1624"/>
      <c r="P131" s="1624"/>
      <c r="AH131" s="1631">
        <v>0</v>
      </c>
    </row>
    <row s="1635" customFormat="1" customHeight="1" ht="18.75" hidden="1">
      <c r="A132" s="1780"/>
      <c r="B132" s="1780"/>
      <c r="C132" s="369" t="s">
        <v>1192</v>
      </c>
      <c r="D132" s="2462"/>
      <c r="E132" s="2204"/>
      <c r="F132" s="2383"/>
      <c r="G132" s="2427"/>
      <c r="H132" s="1500"/>
      <c r="I132" s="651" t="s">
        <v>1191</v>
      </c>
      <c r="J132" s="571"/>
      <c r="K132" s="1500"/>
      <c r="L132" s="214"/>
      <c r="M132" s="341"/>
      <c r="N132" s="334"/>
      <c r="O132" s="1624"/>
      <c r="P132" s="1624"/>
      <c r="AH132" s="1631">
        <v>0</v>
      </c>
    </row>
    <row s="1635" customFormat="1" customHeight="1" ht="0.75" hidden="1">
      <c r="A133" s="1780"/>
      <c r="B133" s="1780"/>
      <c r="C133" s="369" t="s">
        <v>1199</v>
      </c>
      <c r="D133" s="2462"/>
      <c r="E133" s="2204"/>
      <c r="F133" s="2383"/>
      <c r="G133" s="400"/>
      <c r="H133" s="1500"/>
      <c r="I133" s="651"/>
      <c r="J133" s="571"/>
      <c r="K133" s="1500"/>
      <c r="L133" s="214"/>
      <c r="M133" s="341"/>
      <c r="N133" s="334"/>
      <c r="O133" s="1624"/>
      <c r="P133" s="1624"/>
      <c r="AH133" s="1631">
        <v>0</v>
      </c>
    </row>
    <row s="1635" customFormat="1" customHeight="1" ht="18.75" hidden="1">
      <c r="A134" s="1780" t="s">
        <v>262</v>
      </c>
      <c r="B134" s="1780" t="s">
        <v>263</v>
      </c>
      <c r="C134" s="369"/>
      <c r="D134" s="2462"/>
      <c r="E134" s="2204"/>
      <c r="F134" s="2383" t="str">
        <f>INDEX(PT_DIFFERENTIATION_VTAR,MATCH(A134,PT_DIFFERENTIATION_VTAR_ID,0))</f>
        <v>Тариф на питьевую воду (питьевое водоснабжение)</v>
      </c>
      <c r="G134" s="2427" t="str">
        <f>INDEX(PT_DIFFERENTIATION_NTAR,MATCH(B134,PT_DIFFERENTIATION_NTAR_ID,0))</f>
        <v/>
      </c>
      <c r="H134" s="1862"/>
      <c r="I134" s="1739"/>
      <c r="J134" s="1773"/>
      <c r="K134" s="1778"/>
      <c r="L134" s="1862" t="s">
        <v>343</v>
      </c>
      <c r="M134" s="341"/>
      <c r="N134" s="334"/>
      <c r="O134" s="1624"/>
      <c r="P134" s="1624"/>
      <c r="AH134" s="1631">
        <v>0</v>
      </c>
    </row>
    <row s="1635" customFormat="1" customHeight="1" ht="18.75" hidden="1">
      <c r="A135" s="1780"/>
      <c r="B135" s="1780"/>
      <c r="C135" s="369" t="s">
        <v>1192</v>
      </c>
      <c r="D135" s="2462"/>
      <c r="E135" s="2204"/>
      <c r="F135" s="2383"/>
      <c r="G135" s="2427"/>
      <c r="H135" s="1500"/>
      <c r="I135" s="651" t="s">
        <v>1191</v>
      </c>
      <c r="J135" s="571"/>
      <c r="K135" s="1500"/>
      <c r="L135" s="214"/>
      <c r="M135" s="341"/>
      <c r="N135" s="334"/>
      <c r="O135" s="1624"/>
      <c r="P135" s="1624"/>
      <c r="AH135" s="1631">
        <v>0</v>
      </c>
    </row>
    <row s="1635" customFormat="1" customHeight="1" ht="0.75" hidden="1">
      <c r="A136" s="1780"/>
      <c r="B136" s="1780"/>
      <c r="C136" s="369" t="s">
        <v>1199</v>
      </c>
      <c r="D136" s="2462"/>
      <c r="E136" s="2204"/>
      <c r="F136" s="2383"/>
      <c r="G136" s="400"/>
      <c r="H136" s="1500"/>
      <c r="I136" s="651"/>
      <c r="J136" s="571"/>
      <c r="K136" s="1500"/>
      <c r="L136" s="214"/>
      <c r="M136" s="341"/>
      <c r="N136" s="334"/>
      <c r="O136" s="1624"/>
      <c r="P136" s="1624"/>
      <c r="AH136" s="1631">
        <v>0</v>
      </c>
    </row>
    <row s="1635" customFormat="1" customHeight="1" ht="18.75" hidden="1">
      <c r="A137" s="1780" t="s">
        <v>267</v>
      </c>
      <c r="B137" s="1780" t="s">
        <v>268</v>
      </c>
      <c r="C137" s="369"/>
      <c r="D137" s="2462"/>
      <c r="E137" s="2204"/>
      <c r="F137" s="2383" t="str">
        <f>INDEX(PT_DIFFERENTIATION_VTAR,MATCH(A137,PT_DIFFERENTIATION_VTAR_ID,0))</f>
        <v>Тариф на техническую воду</v>
      </c>
      <c r="G137" s="2427" t="str">
        <f>INDEX(PT_DIFFERENTIATION_NTAR,MATCH(B137,PT_DIFFERENTIATION_NTAR_ID,0))</f>
        <v/>
      </c>
      <c r="H137" s="1862"/>
      <c r="I137" s="1739"/>
      <c r="J137" s="1773"/>
      <c r="K137" s="1778"/>
      <c r="L137" s="1862" t="s">
        <v>343</v>
      </c>
      <c r="M137" s="341"/>
      <c r="N137" s="334"/>
      <c r="O137" s="1624"/>
      <c r="P137" s="1624"/>
      <c r="AH137" s="1631">
        <v>0</v>
      </c>
    </row>
    <row s="1635" customFormat="1" customHeight="1" ht="18.75" hidden="1">
      <c r="A138" s="1780"/>
      <c r="B138" s="1780"/>
      <c r="C138" s="369" t="s">
        <v>1192</v>
      </c>
      <c r="D138" s="2462"/>
      <c r="E138" s="2204"/>
      <c r="F138" s="2383"/>
      <c r="G138" s="2427"/>
      <c r="H138" s="1500"/>
      <c r="I138" s="651" t="s">
        <v>1191</v>
      </c>
      <c r="J138" s="571"/>
      <c r="K138" s="1500"/>
      <c r="L138" s="214"/>
      <c r="M138" s="341"/>
      <c r="N138" s="334"/>
      <c r="O138" s="1624"/>
      <c r="P138" s="1624"/>
      <c r="AH138" s="1631">
        <v>0</v>
      </c>
    </row>
    <row s="1635" customFormat="1" customHeight="1" ht="0.75" hidden="1">
      <c r="A139" s="1780"/>
      <c r="B139" s="1780"/>
      <c r="C139" s="369" t="s">
        <v>1199</v>
      </c>
      <c r="D139" s="2462"/>
      <c r="E139" s="2204"/>
      <c r="F139" s="2383"/>
      <c r="G139" s="400"/>
      <c r="H139" s="1500"/>
      <c r="I139" s="651"/>
      <c r="J139" s="571"/>
      <c r="K139" s="1500"/>
      <c r="L139" s="214"/>
      <c r="M139" s="341"/>
      <c r="N139" s="334"/>
      <c r="O139" s="1624"/>
      <c r="P139" s="1624"/>
      <c r="AH139" s="1631">
        <v>0</v>
      </c>
    </row>
    <row s="1635" customFormat="1" customHeight="1" ht="18.75" hidden="1">
      <c r="A140" s="1780" t="s">
        <v>272</v>
      </c>
      <c r="B140" s="1780" t="s">
        <v>273</v>
      </c>
      <c r="C140" s="369"/>
      <c r="D140" s="2462"/>
      <c r="E140" s="2204"/>
      <c r="F140" s="2383" t="str">
        <f>INDEX(PT_DIFFERENTIATION_VTAR,MATCH(A140,PT_DIFFERENTIATION_VTAR_ID,0))</f>
        <v>Тариф на транспортировку воды</v>
      </c>
      <c r="G140" s="2427" t="str">
        <f>INDEX(PT_DIFFERENTIATION_NTAR,MATCH(B140,PT_DIFFERENTIATION_NTAR_ID,0))</f>
        <v/>
      </c>
      <c r="H140" s="1862"/>
      <c r="I140" s="1739"/>
      <c r="J140" s="1773"/>
      <c r="K140" s="1778"/>
      <c r="L140" s="1862" t="s">
        <v>343</v>
      </c>
      <c r="M140" s="341"/>
      <c r="N140" s="334"/>
      <c r="O140" s="1624"/>
      <c r="P140" s="1624"/>
      <c r="AH140" s="1631">
        <v>0</v>
      </c>
    </row>
    <row s="1635" customFormat="1" customHeight="1" ht="18.75" hidden="1">
      <c r="A141" s="1780"/>
      <c r="B141" s="1780"/>
      <c r="C141" s="369" t="s">
        <v>1192</v>
      </c>
      <c r="D141" s="2462"/>
      <c r="E141" s="2204"/>
      <c r="F141" s="2383"/>
      <c r="G141" s="2427"/>
      <c r="H141" s="1500"/>
      <c r="I141" s="651" t="s">
        <v>1191</v>
      </c>
      <c r="J141" s="571"/>
      <c r="K141" s="1500"/>
      <c r="L141" s="214"/>
      <c r="M141" s="341"/>
      <c r="N141" s="334"/>
      <c r="O141" s="1624"/>
      <c r="P141" s="1624"/>
      <c r="AH141" s="1631">
        <v>0</v>
      </c>
    </row>
    <row s="1635" customFormat="1" customHeight="1" ht="0.75" hidden="1">
      <c r="A142" s="1780"/>
      <c r="B142" s="1780"/>
      <c r="C142" s="369" t="s">
        <v>1199</v>
      </c>
      <c r="D142" s="2462"/>
      <c r="E142" s="2204"/>
      <c r="F142" s="2383"/>
      <c r="G142" s="400"/>
      <c r="H142" s="1500"/>
      <c r="I142" s="651"/>
      <c r="J142" s="571"/>
      <c r="K142" s="1500"/>
      <c r="L142" s="214"/>
      <c r="M142" s="341"/>
      <c r="N142" s="334"/>
      <c r="O142" s="1624"/>
      <c r="P142" s="1624"/>
      <c r="AH142" s="1631">
        <v>0</v>
      </c>
    </row>
    <row s="1635" customFormat="1" customHeight="1" ht="18.75" hidden="1">
      <c r="A143" s="1780" t="s">
        <v>277</v>
      </c>
      <c r="B143" s="1780" t="s">
        <v>278</v>
      </c>
      <c r="C143" s="369"/>
      <c r="D143" s="2462"/>
      <c r="E143" s="2204"/>
      <c r="F143" s="2383" t="str">
        <f>INDEX(PT_DIFFERENTIATION_VTAR,MATCH(A143,PT_DIFFERENTIATION_VTAR_ID,0))</f>
        <v>Тариф на подвоз воды</v>
      </c>
      <c r="G143" s="2427" t="str">
        <f>INDEX(PT_DIFFERENTIATION_NTAR,MATCH(B143,PT_DIFFERENTIATION_NTAR_ID,0))</f>
        <v/>
      </c>
      <c r="H143" s="1862"/>
      <c r="I143" s="1739"/>
      <c r="J143" s="1773"/>
      <c r="K143" s="1778"/>
      <c r="L143" s="1862" t="s">
        <v>343</v>
      </c>
      <c r="M143" s="341"/>
      <c r="N143" s="334"/>
      <c r="O143" s="1624"/>
      <c r="P143" s="1624"/>
      <c r="AH143" s="1631">
        <v>0</v>
      </c>
    </row>
    <row s="1635" customFormat="1" customHeight="1" ht="18.75" hidden="1">
      <c r="A144" s="1780"/>
      <c r="B144" s="1780"/>
      <c r="C144" s="369" t="s">
        <v>1192</v>
      </c>
      <c r="D144" s="2462"/>
      <c r="E144" s="2204"/>
      <c r="F144" s="2383"/>
      <c r="G144" s="2427"/>
      <c r="H144" s="1500"/>
      <c r="I144" s="651" t="s">
        <v>1191</v>
      </c>
      <c r="J144" s="571"/>
      <c r="K144" s="1500"/>
      <c r="L144" s="214"/>
      <c r="M144" s="341"/>
      <c r="N144" s="334"/>
      <c r="O144" s="1624"/>
      <c r="P144" s="1624"/>
      <c r="AH144" s="1631">
        <v>0</v>
      </c>
    </row>
    <row s="1635" customFormat="1" customHeight="1" ht="0.75" hidden="1">
      <c r="A145" s="1780"/>
      <c r="B145" s="1780"/>
      <c r="C145" s="369" t="s">
        <v>1199</v>
      </c>
      <c r="D145" s="2462"/>
      <c r="E145" s="2204"/>
      <c r="F145" s="2383"/>
      <c r="G145" s="400"/>
      <c r="H145" s="1500"/>
      <c r="I145" s="651"/>
      <c r="J145" s="571"/>
      <c r="K145" s="1500"/>
      <c r="L145" s="214"/>
      <c r="M145" s="341"/>
      <c r="N145" s="334"/>
      <c r="O145" s="1624"/>
      <c r="P145" s="1624"/>
      <c r="AH145" s="1631">
        <v>0</v>
      </c>
    </row>
    <row s="1635" customFormat="1" customHeight="1" ht="18.75" hidden="1">
      <c r="A146" s="1780" t="s">
        <v>282</v>
      </c>
      <c r="B146" s="1780" t="s">
        <v>283</v>
      </c>
      <c r="C146" s="369"/>
      <c r="D146" s="2462"/>
      <c r="E146" s="2204"/>
      <c r="F146" s="2383" t="str">
        <f>INDEX(PT_DIFFERENTIATION_VTAR,MATCH(A146,PT_DIFFERENTIATION_VTAR_ID,0))</f>
        <v>Тариф на подключение (технологическое присоединение) к централизованной системе холодного водоснабжения</v>
      </c>
      <c r="G146" s="2427" t="str">
        <f>INDEX(PT_DIFFERENTIATION_NTAR,MATCH(B146,PT_DIFFERENTIATION_NTAR_ID,0))</f>
        <v/>
      </c>
      <c r="H146" s="1862"/>
      <c r="I146" s="1739"/>
      <c r="J146" s="1773"/>
      <c r="K146" s="1778"/>
      <c r="L146" s="1862" t="s">
        <v>343</v>
      </c>
      <c r="M146" s="341"/>
      <c r="N146" s="334"/>
      <c r="O146" s="1624"/>
      <c r="P146" s="1624"/>
      <c r="AH146" s="1631">
        <v>0</v>
      </c>
    </row>
    <row s="1635" customFormat="1" customHeight="1" ht="18.75" hidden="1">
      <c r="A147" s="1780"/>
      <c r="B147" s="1780"/>
      <c r="C147" s="369" t="s">
        <v>1192</v>
      </c>
      <c r="D147" s="2462"/>
      <c r="E147" s="2204"/>
      <c r="F147" s="2383"/>
      <c r="G147" s="2427"/>
      <c r="H147" s="1500"/>
      <c r="I147" s="651" t="s">
        <v>1191</v>
      </c>
      <c r="J147" s="571"/>
      <c r="K147" s="1500"/>
      <c r="L147" s="214"/>
      <c r="M147" s="341"/>
      <c r="N147" s="334"/>
      <c r="O147" s="1624"/>
      <c r="P147" s="1624"/>
      <c r="AH147" s="1631">
        <v>0</v>
      </c>
    </row>
    <row s="1635" customFormat="1" customHeight="1" ht="0.75" hidden="1">
      <c r="A148" s="1780"/>
      <c r="B148" s="1780"/>
      <c r="C148" s="369" t="s">
        <v>1199</v>
      </c>
      <c r="D148" s="2462"/>
      <c r="E148" s="2204"/>
      <c r="F148" s="2383"/>
      <c r="G148" s="400"/>
      <c r="H148" s="1500"/>
      <c r="I148" s="651"/>
      <c r="J148" s="571"/>
      <c r="K148" s="1500"/>
      <c r="L148" s="214"/>
      <c r="M148" s="341"/>
      <c r="N148" s="334"/>
      <c r="O148" s="1624"/>
      <c r="P148" s="1624"/>
      <c r="AH148" s="1631">
        <v>0</v>
      </c>
    </row>
    <row s="1635" customFormat="1" customHeight="1" ht="18.75" hidden="1">
      <c r="A149" s="1780" t="s">
        <v>287</v>
      </c>
      <c r="B149" s="1780" t="s">
        <v>288</v>
      </c>
      <c r="C149" s="369"/>
      <c r="D149" s="2462"/>
      <c r="E149" s="2204"/>
      <c r="F149" s="2383" t="str">
        <f>INDEX(PT_DIFFERENTIATION_VTAR,MATCH(A149,PT_DIFFERENTIATION_VTAR_ID,0))</f>
        <v>Тариф на горячую воду (горячее водоснабжение)</v>
      </c>
      <c r="G149" s="2427" t="str">
        <f>INDEX(PT_DIFFERENTIATION_NTAR,MATCH(B149,PT_DIFFERENTIATION_NTAR_ID,0))</f>
        <v/>
      </c>
      <c r="H149" s="1862"/>
      <c r="I149" s="1739"/>
      <c r="J149" s="1773"/>
      <c r="K149" s="1778"/>
      <c r="L149" s="1862" t="s">
        <v>343</v>
      </c>
      <c r="M149" s="341"/>
      <c r="N149" s="334"/>
      <c r="O149" s="1624"/>
      <c r="P149" s="1624"/>
      <c r="AH149" s="1631">
        <v>0</v>
      </c>
    </row>
    <row s="1635" customFormat="1" customHeight="1" ht="18.75" hidden="1">
      <c r="A150" s="1780"/>
      <c r="B150" s="1780"/>
      <c r="C150" s="369" t="s">
        <v>1192</v>
      </c>
      <c r="D150" s="2462"/>
      <c r="E150" s="2204"/>
      <c r="F150" s="2383"/>
      <c r="G150" s="2427"/>
      <c r="H150" s="1500"/>
      <c r="I150" s="651" t="s">
        <v>1191</v>
      </c>
      <c r="J150" s="571"/>
      <c r="K150" s="1500"/>
      <c r="L150" s="214"/>
      <c r="M150" s="341"/>
      <c r="N150" s="334"/>
      <c r="O150" s="1624"/>
      <c r="P150" s="1624"/>
      <c r="AH150" s="1631">
        <v>0</v>
      </c>
    </row>
    <row s="1635" customFormat="1" customHeight="1" ht="0.75" hidden="1">
      <c r="A151" s="1780"/>
      <c r="B151" s="1780"/>
      <c r="C151" s="369" t="s">
        <v>1199</v>
      </c>
      <c r="D151" s="2462"/>
      <c r="E151" s="2204"/>
      <c r="F151" s="2383"/>
      <c r="G151" s="400"/>
      <c r="H151" s="1500"/>
      <c r="I151" s="651"/>
      <c r="J151" s="571"/>
      <c r="K151" s="1500"/>
      <c r="L151" s="214"/>
      <c r="M151" s="341"/>
      <c r="N151" s="334"/>
      <c r="O151" s="1624"/>
      <c r="P151" s="1624"/>
      <c r="AH151" s="1631">
        <v>0</v>
      </c>
    </row>
    <row s="1635" customFormat="1" customHeight="1" ht="18.75" hidden="1">
      <c r="A152" s="1780" t="s">
        <v>292</v>
      </c>
      <c r="B152" s="1780" t="s">
        <v>293</v>
      </c>
      <c r="C152" s="369"/>
      <c r="D152" s="2462"/>
      <c r="E152" s="2204"/>
      <c r="F152" s="2383" t="str">
        <f>INDEX(PT_DIFFERENTIATION_VTAR,MATCH(A152,PT_DIFFERENTIATION_VTAR_ID,0))</f>
        <v>Тариф на транспортировку горячей воды</v>
      </c>
      <c r="G152" s="2427" t="str">
        <f>INDEX(PT_DIFFERENTIATION_NTAR,MATCH(B152,PT_DIFFERENTIATION_NTAR_ID,0))</f>
        <v/>
      </c>
      <c r="H152" s="1862"/>
      <c r="I152" s="1739"/>
      <c r="J152" s="1773"/>
      <c r="K152" s="1778"/>
      <c r="L152" s="1862" t="s">
        <v>343</v>
      </c>
      <c r="M152" s="341"/>
      <c r="N152" s="334"/>
      <c r="O152" s="1624"/>
      <c r="P152" s="1624"/>
      <c r="AH152" s="1631">
        <v>0</v>
      </c>
    </row>
    <row s="1635" customFormat="1" customHeight="1" ht="18.75" hidden="1">
      <c r="A153" s="1780"/>
      <c r="B153" s="1780"/>
      <c r="C153" s="369" t="s">
        <v>1192</v>
      </c>
      <c r="D153" s="2462"/>
      <c r="E153" s="2204"/>
      <c r="F153" s="2383"/>
      <c r="G153" s="2427"/>
      <c r="H153" s="1500"/>
      <c r="I153" s="651" t="s">
        <v>1191</v>
      </c>
      <c r="J153" s="571"/>
      <c r="K153" s="1500"/>
      <c r="L153" s="214"/>
      <c r="M153" s="341"/>
      <c r="N153" s="334"/>
      <c r="O153" s="1624"/>
      <c r="P153" s="1624"/>
      <c r="AH153" s="1631">
        <v>0</v>
      </c>
    </row>
    <row s="1635" customFormat="1" customHeight="1" ht="0.75" hidden="1">
      <c r="A154" s="1780"/>
      <c r="B154" s="1780"/>
      <c r="C154" s="369" t="s">
        <v>1199</v>
      </c>
      <c r="D154" s="2462"/>
      <c r="E154" s="2204"/>
      <c r="F154" s="2383"/>
      <c r="G154" s="400"/>
      <c r="H154" s="1500"/>
      <c r="I154" s="651"/>
      <c r="J154" s="571"/>
      <c r="K154" s="1500"/>
      <c r="L154" s="214"/>
      <c r="M154" s="341"/>
      <c r="N154" s="334"/>
      <c r="O154" s="1624"/>
      <c r="P154" s="1624"/>
      <c r="AH154" s="1631">
        <v>0</v>
      </c>
    </row>
    <row s="1635" customFormat="1" customHeight="1" ht="18.75" hidden="1">
      <c r="A155" s="1780" t="s">
        <v>297</v>
      </c>
      <c r="B155" s="1780" t="s">
        <v>298</v>
      </c>
      <c r="C155" s="369"/>
      <c r="D155" s="2462"/>
      <c r="E155" s="2204"/>
      <c r="F155" s="2383" t="str">
        <f>INDEX(PT_DIFFERENTIATION_VTAR,MATCH(A155,PT_DIFFERENTIATION_VTAR_ID,0))</f>
        <v>Тариф на подключение (технологическое присоединение) к централизованной системе горячего водоснабжения</v>
      </c>
      <c r="G155" s="2427" t="str">
        <f>INDEX(PT_DIFFERENTIATION_NTAR,MATCH(B155,PT_DIFFERENTIATION_NTAR_ID,0))</f>
        <v/>
      </c>
      <c r="H155" s="1862"/>
      <c r="I155" s="1739"/>
      <c r="J155" s="1773"/>
      <c r="K155" s="1778"/>
      <c r="L155" s="1862" t="s">
        <v>343</v>
      </c>
      <c r="M155" s="341"/>
      <c r="N155" s="334"/>
      <c r="O155" s="1624"/>
      <c r="P155" s="1624"/>
      <c r="AH155" s="1631">
        <v>0</v>
      </c>
    </row>
    <row s="1635" customFormat="1" customHeight="1" ht="18.75" hidden="1">
      <c r="A156" s="1780"/>
      <c r="B156" s="1780"/>
      <c r="C156" s="369" t="s">
        <v>1192</v>
      </c>
      <c r="D156" s="2462"/>
      <c r="E156" s="2204"/>
      <c r="F156" s="2383"/>
      <c r="G156" s="2427"/>
      <c r="H156" s="1500"/>
      <c r="I156" s="651" t="s">
        <v>1191</v>
      </c>
      <c r="J156" s="571"/>
      <c r="K156" s="1500"/>
      <c r="L156" s="214"/>
      <c r="M156" s="341"/>
      <c r="N156" s="334"/>
      <c r="O156" s="1624"/>
      <c r="P156" s="1624"/>
      <c r="AH156" s="1631">
        <v>0</v>
      </c>
    </row>
    <row s="1635" customFormat="1" customHeight="1" ht="0.75" hidden="1">
      <c r="A157" s="1780"/>
      <c r="B157" s="1780"/>
      <c r="C157" s="369" t="s">
        <v>1199</v>
      </c>
      <c r="D157" s="2462"/>
      <c r="E157" s="2204"/>
      <c r="F157" s="2383"/>
      <c r="G157" s="400"/>
      <c r="H157" s="1500"/>
      <c r="I157" s="651"/>
      <c r="J157" s="571"/>
      <c r="K157" s="1500"/>
      <c r="L157" s="214"/>
      <c r="M157" s="341"/>
      <c r="N157" s="334"/>
      <c r="O157" s="1624"/>
      <c r="P157" s="1624"/>
      <c r="AH157" s="1631">
        <v>0</v>
      </c>
    </row>
    <row s="1635" customFormat="1" customHeight="1" ht="18.75" hidden="1">
      <c r="A158" s="1780" t="s">
        <v>302</v>
      </c>
      <c r="B158" s="1780" t="s">
        <v>303</v>
      </c>
      <c r="C158" s="369"/>
      <c r="D158" s="2462"/>
      <c r="E158" s="2204"/>
      <c r="F158" s="2383" t="str">
        <f>INDEX(PT_DIFFERENTIATION_VTAR,MATCH(A158,PT_DIFFERENTIATION_VTAR_ID,0))</f>
        <v>Тариф на водоотведение</v>
      </c>
      <c r="G158" s="2427" t="str">
        <f>INDEX(PT_DIFFERENTIATION_NTAR,MATCH(B158,PT_DIFFERENTIATION_NTAR_ID,0))</f>
        <v/>
      </c>
      <c r="H158" s="1862"/>
      <c r="I158" s="1739"/>
      <c r="J158" s="1773"/>
      <c r="K158" s="1778"/>
      <c r="L158" s="1862" t="s">
        <v>343</v>
      </c>
      <c r="M158" s="341"/>
      <c r="N158" s="334"/>
      <c r="O158" s="1624"/>
      <c r="P158" s="1624"/>
      <c r="AH158" s="1631">
        <v>0</v>
      </c>
    </row>
    <row s="1635" customFormat="1" customHeight="1" ht="18.75" hidden="1">
      <c r="A159" s="1780"/>
      <c r="B159" s="1780"/>
      <c r="C159" s="369" t="s">
        <v>1192</v>
      </c>
      <c r="D159" s="2462"/>
      <c r="E159" s="2204"/>
      <c r="F159" s="2383"/>
      <c r="G159" s="2427"/>
      <c r="H159" s="1500"/>
      <c r="I159" s="651" t="s">
        <v>1191</v>
      </c>
      <c r="J159" s="571"/>
      <c r="K159" s="1500"/>
      <c r="L159" s="214"/>
      <c r="M159" s="341"/>
      <c r="N159" s="334"/>
      <c r="O159" s="1624"/>
      <c r="P159" s="1624"/>
      <c r="AH159" s="1631">
        <v>0</v>
      </c>
    </row>
    <row s="1635" customFormat="1" customHeight="1" ht="0.75" hidden="1">
      <c r="A160" s="1780"/>
      <c r="B160" s="1780"/>
      <c r="C160" s="369" t="s">
        <v>1199</v>
      </c>
      <c r="D160" s="2462"/>
      <c r="E160" s="2204"/>
      <c r="F160" s="2383"/>
      <c r="G160" s="400"/>
      <c r="H160" s="1500"/>
      <c r="I160" s="651"/>
      <c r="J160" s="571"/>
      <c r="K160" s="1500"/>
      <c r="L160" s="214"/>
      <c r="M160" s="341"/>
      <c r="N160" s="334"/>
      <c r="O160" s="1624"/>
      <c r="P160" s="1624"/>
      <c r="AH160" s="1631">
        <v>0</v>
      </c>
    </row>
    <row s="1635" customFormat="1" customHeight="1" ht="18.75" hidden="1">
      <c r="A161" s="1780" t="s">
        <v>307</v>
      </c>
      <c r="B161" s="1780" t="s">
        <v>308</v>
      </c>
      <c r="C161" s="369"/>
      <c r="D161" s="2462"/>
      <c r="E161" s="2204"/>
      <c r="F161" s="2383" t="str">
        <f>INDEX(PT_DIFFERENTIATION_VTAR,MATCH(A161,PT_DIFFERENTIATION_VTAR_ID,0))</f>
        <v>Тариф на транспортировку сточных вод</v>
      </c>
      <c r="G161" s="2427" t="str">
        <f>INDEX(PT_DIFFERENTIATION_NTAR,MATCH(B161,PT_DIFFERENTIATION_NTAR_ID,0))</f>
        <v/>
      </c>
      <c r="H161" s="1862"/>
      <c r="I161" s="1739"/>
      <c r="J161" s="1773"/>
      <c r="K161" s="1778"/>
      <c r="L161" s="1862" t="s">
        <v>343</v>
      </c>
      <c r="M161" s="341"/>
      <c r="N161" s="334"/>
      <c r="O161" s="1624"/>
      <c r="P161" s="1624"/>
      <c r="AH161" s="1631">
        <v>0</v>
      </c>
    </row>
    <row s="1635" customFormat="1" customHeight="1" ht="18.75" hidden="1">
      <c r="A162" s="1780"/>
      <c r="B162" s="1780"/>
      <c r="C162" s="369" t="s">
        <v>1192</v>
      </c>
      <c r="D162" s="2462"/>
      <c r="E162" s="2204"/>
      <c r="F162" s="2383"/>
      <c r="G162" s="2427"/>
      <c r="H162" s="1500"/>
      <c r="I162" s="651" t="s">
        <v>1191</v>
      </c>
      <c r="J162" s="571"/>
      <c r="K162" s="1500"/>
      <c r="L162" s="214"/>
      <c r="M162" s="341"/>
      <c r="N162" s="334"/>
      <c r="O162" s="1624"/>
      <c r="P162" s="1624"/>
      <c r="AH162" s="1631">
        <v>0</v>
      </c>
    </row>
    <row s="1635" customFormat="1" customHeight="1" ht="0.75" hidden="1">
      <c r="A163" s="1780"/>
      <c r="B163" s="1780"/>
      <c r="C163" s="369" t="s">
        <v>1199</v>
      </c>
      <c r="D163" s="2462"/>
      <c r="E163" s="2204"/>
      <c r="F163" s="2383"/>
      <c r="G163" s="400"/>
      <c r="H163" s="1500"/>
      <c r="I163" s="651"/>
      <c r="J163" s="571"/>
      <c r="K163" s="1500"/>
      <c r="L163" s="214"/>
      <c r="M163" s="341"/>
      <c r="N163" s="334"/>
      <c r="O163" s="1624"/>
      <c r="P163" s="1624"/>
      <c r="AH163" s="1631">
        <v>0</v>
      </c>
    </row>
    <row s="1635" customFormat="1" customHeight="1" ht="18.75" hidden="1">
      <c r="A164" s="1780" t="s">
        <v>312</v>
      </c>
      <c r="B164" s="1780" t="s">
        <v>313</v>
      </c>
      <c r="C164" s="369"/>
      <c r="D164" s="2462"/>
      <c r="E164" s="2204"/>
      <c r="F164" s="2383" t="str">
        <f>INDEX(PT_DIFFERENTIATION_VTAR,MATCH(A164,PT_DIFFERENTIATION_VTAR_ID,0))</f>
        <v>Тариф на подключение (технологическое присоединение) к централизованной системе водоотведения</v>
      </c>
      <c r="G164" s="2427" t="str">
        <f>INDEX(PT_DIFFERENTIATION_NTAR,MATCH(B164,PT_DIFFERENTIATION_NTAR_ID,0))</f>
        <v/>
      </c>
      <c r="H164" s="1862"/>
      <c r="I164" s="1739"/>
      <c r="J164" s="1773"/>
      <c r="K164" s="1778"/>
      <c r="L164" s="1862" t="s">
        <v>343</v>
      </c>
      <c r="M164" s="341"/>
      <c r="N164" s="334"/>
      <c r="O164" s="1624"/>
      <c r="P164" s="1624"/>
      <c r="AH164" s="1631">
        <v>0</v>
      </c>
    </row>
    <row s="1635" customFormat="1" customHeight="1" ht="18.75" hidden="1">
      <c r="A165" s="1780"/>
      <c r="B165" s="1780"/>
      <c r="C165" s="369" t="s">
        <v>1192</v>
      </c>
      <c r="D165" s="2462"/>
      <c r="E165" s="2204"/>
      <c r="F165" s="2383"/>
      <c r="G165" s="2427"/>
      <c r="H165" s="1500"/>
      <c r="I165" s="651" t="s">
        <v>1191</v>
      </c>
      <c r="J165" s="571"/>
      <c r="K165" s="1500"/>
      <c r="L165" s="214"/>
      <c r="M165" s="341"/>
      <c r="N165" s="334"/>
      <c r="O165" s="1624"/>
      <c r="P165" s="1624"/>
      <c r="AH165" s="1631">
        <v>0</v>
      </c>
    </row>
    <row s="1635" customFormat="1" customHeight="1" ht="1.05">
      <c r="A166" s="1780"/>
      <c r="B166" s="1780"/>
      <c r="C166" s="369" t="s">
        <v>1199</v>
      </c>
      <c r="D166" s="2462"/>
      <c r="E166" s="2204"/>
      <c r="F166" s="2383"/>
      <c r="G166" s="400"/>
      <c r="H166" s="1500"/>
      <c r="I166" s="651"/>
      <c r="J166" s="571"/>
      <c r="K166" s="1500"/>
      <c r="L166" s="214"/>
      <c r="M166" s="341"/>
      <c r="N166" s="334"/>
      <c r="O166" s="1624"/>
      <c r="P166" s="1624"/>
      <c r="AH166" s="1631">
        <v>1</v>
      </c>
    </row>
    <row customHeight="1" ht="19.95">
      <c r="A167" s="1780"/>
      <c r="B167" s="1780"/>
      <c r="D167" s="376"/>
      <c r="E167" s="147" t="s">
        <v>93</v>
      </c>
      <c r="F16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67" s="2460"/>
      <c r="H167" s="2460"/>
      <c r="I167" s="2460"/>
      <c r="J167" s="2460"/>
      <c r="K167" s="2460"/>
      <c r="L167" s="2460"/>
      <c r="M167" s="297"/>
      <c r="N167" s="334"/>
      <c r="AH167" s="374">
        <v>19</v>
      </c>
    </row>
    <row s="1635" customFormat="1" customHeight="1" ht="60.75" hidden="1">
      <c r="A168" s="1780" t="s">
        <v>158</v>
      </c>
      <c r="B168" s="1780" t="s">
        <v>159</v>
      </c>
      <c r="C168" s="369"/>
      <c r="D168" s="2462"/>
      <c r="E168" s="2204"/>
      <c r="F168" s="2383" t="str">
        <f>INDEX(PT_DIFFERENTIATION_VTAR,MATCH(A168,PT_DIFFERENTIATION_VTAR_ID,0))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68" s="2427" t="str">
        <f>INDEX(PT_DIFFERENTIATION_NTAR,MATCH(B168,PT_DIFFERENTIATION_NTAR_ID,0))</f>
        <v/>
      </c>
      <c r="H168" s="1862"/>
      <c r="I168" s="1739"/>
      <c r="J168" s="1773"/>
      <c r="K168" s="1778"/>
      <c r="L168" s="1862" t="s">
        <v>343</v>
      </c>
      <c r="M16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68" s="334"/>
      <c r="O168" s="1624"/>
      <c r="P168" s="1624"/>
      <c r="AH168" s="1631">
        <v>0</v>
      </c>
    </row>
    <row s="1635" customFormat="1" customHeight="1" ht="18.75" hidden="1">
      <c r="A169" s="1780"/>
      <c r="B169" s="1780"/>
      <c r="C169" s="369" t="s">
        <v>1192</v>
      </c>
      <c r="D169" s="2462"/>
      <c r="E169" s="2204"/>
      <c r="F169" s="2383"/>
      <c r="G169" s="2427"/>
      <c r="H169" s="1500"/>
      <c r="I169" s="651" t="s">
        <v>1191</v>
      </c>
      <c r="J169" s="571"/>
      <c r="K169" s="1500"/>
      <c r="L169" s="214"/>
      <c r="M169" s="2170"/>
      <c r="N169" s="334"/>
      <c r="O169" s="1624"/>
      <c r="P169" s="1624"/>
      <c r="AH169" s="1631">
        <v>0</v>
      </c>
    </row>
    <row s="1635" customFormat="1" customHeight="1" ht="0.75" hidden="1">
      <c r="A170" s="1780"/>
      <c r="B170" s="1780"/>
      <c r="C170" s="369" t="s">
        <v>1199</v>
      </c>
      <c r="D170" s="2462"/>
      <c r="E170" s="2204"/>
      <c r="F170" s="2383"/>
      <c r="G170" s="400"/>
      <c r="H170" s="1500"/>
      <c r="I170" s="651"/>
      <c r="J170" s="571"/>
      <c r="K170" s="1500"/>
      <c r="L170" s="214"/>
      <c r="M170" s="2170"/>
      <c r="N170" s="334"/>
      <c r="O170" s="1624"/>
      <c r="P170" s="1624"/>
      <c r="AH170" s="1631">
        <v>0</v>
      </c>
    </row>
    <row s="1635" customFormat="1" customHeight="1" ht="45" hidden="1">
      <c r="A171" s="1780" t="s">
        <v>166</v>
      </c>
      <c r="B171" s="1780" t="s">
        <v>167</v>
      </c>
      <c r="C171" s="369"/>
      <c r="D171" s="2462"/>
      <c r="E171" s="2204"/>
      <c r="F171" s="2383" t="str">
        <f>INDEX(PT_DIFFERENTIATION_VTAR,MATCH(A171,PT_DIFFERENTIATION_VTAR_ID,0))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71" s="2427" t="str">
        <f>INDEX(PT_DIFFERENTIATION_NTAR,MATCH(B171,PT_DIFFERENTIATION_NTAR_ID,0))</f>
        <v>Тарифы на тепловую энергию (мощность), поставляемую потребителям</v>
      </c>
      <c r="H171" s="1862"/>
      <c r="I171" s="1739"/>
      <c r="J171" s="1773"/>
      <c r="K171" s="1778"/>
      <c r="L171" s="1862" t="s">
        <v>343</v>
      </c>
      <c r="M171" s="2171"/>
      <c r="N171" s="334"/>
      <c r="O171" s="1624"/>
      <c r="P171" s="1624"/>
      <c r="AH171" s="1631">
        <v>0</v>
      </c>
    </row>
    <row s="1635" customFormat="1" customHeight="1" ht="18.75" hidden="1">
      <c r="A172" s="1780"/>
      <c r="B172" s="1780"/>
      <c r="C172" s="369" t="s">
        <v>1192</v>
      </c>
      <c r="D172" s="2462"/>
      <c r="E172" s="2204"/>
      <c r="F172" s="2383"/>
      <c r="G172" s="2427"/>
      <c r="H172" s="1500"/>
      <c r="I172" s="651" t="s">
        <v>1191</v>
      </c>
      <c r="J172" s="571"/>
      <c r="K172" s="1500"/>
      <c r="L172" s="214"/>
      <c r="M172" s="1861"/>
      <c r="N172" s="334"/>
      <c r="O172" s="1624"/>
      <c r="P172" s="1624"/>
      <c r="AH172" s="1631">
        <v>0</v>
      </c>
    </row>
    <row s="1635" customFormat="1" customHeight="1" ht="18.75">
      <c r="A173" s="1823" t="s">
        <v>166</v>
      </c>
      <c r="B173" s="1823" t="s">
        <v>176</v>
      </c>
      <c r="C173" s="1687"/>
      <c r="D173" s="344"/>
      <c r="E173" s="1031"/>
      <c r="F173" s="1031"/>
      <c r="G173" s="2427" t="str">
        <f>INDEX(PT_DIFFERENTIATION_NTAR,MATCH(B173,PT_DIFFERENTIATION_NTAR_ID,0))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173" s="2271"/>
      <c r="I173" s="1739"/>
      <c r="J173" s="1773"/>
      <c r="K173" s="1778"/>
      <c r="L173" s="2271" t="s">
        <v>343</v>
      </c>
      <c r="M173" s="2318"/>
      <c r="N173" s="618"/>
      <c r="O173" s="1624"/>
      <c r="P173" s="1624"/>
      <c r="Q173" s="1635"/>
      <c r="R173" s="1635"/>
      <c r="S173" s="1635"/>
      <c r="T173" s="1635"/>
      <c r="U173" s="1635"/>
      <c r="V173" s="1635"/>
      <c r="W173" s="1635"/>
      <c r="X173" s="1635"/>
      <c r="Y173" s="1635"/>
      <c r="Z173" s="1635"/>
      <c r="AA173" s="1635"/>
      <c r="AB173" s="1635"/>
      <c r="AC173" s="1635"/>
      <c r="AD173" s="1635"/>
      <c r="AE173" s="1635"/>
      <c r="AF173" s="1635"/>
      <c r="AG173" s="1635"/>
      <c r="AH173" s="1635">
        <v>0</v>
      </c>
    </row>
    <row s="1635" customFormat="1" customHeight="1" ht="18.75">
      <c r="A174" s="1823"/>
      <c r="B174" s="1823"/>
      <c r="C174" s="1687" t="s">
        <v>1192</v>
      </c>
      <c r="D174" s="344"/>
      <c r="E174" s="1031"/>
      <c r="F174" s="1031"/>
      <c r="G174" s="2427"/>
      <c r="H174" s="2707"/>
      <c r="I174" s="2720" t="s">
        <v>1191</v>
      </c>
      <c r="J174" s="2709"/>
      <c r="K174" s="2707"/>
      <c r="L174" s="2710"/>
      <c r="M174" s="2318"/>
      <c r="N174" s="618"/>
      <c r="O174" s="1624"/>
      <c r="P174" s="1624"/>
      <c r="Q174" s="1635"/>
      <c r="R174" s="1635"/>
      <c r="S174" s="1635"/>
      <c r="T174" s="1635"/>
      <c r="U174" s="1635"/>
      <c r="V174" s="1635"/>
      <c r="W174" s="1635"/>
      <c r="X174" s="1635"/>
      <c r="Y174" s="1635"/>
      <c r="Z174" s="1635"/>
      <c r="AA174" s="1635"/>
      <c r="AB174" s="1635"/>
      <c r="AC174" s="1635"/>
      <c r="AD174" s="1635"/>
      <c r="AE174" s="1635"/>
      <c r="AF174" s="1635"/>
      <c r="AG174" s="1635"/>
      <c r="AH174" s="1635">
        <v>0</v>
      </c>
    </row>
    <row s="1635" customFormat="1" customHeight="1" ht="18.75">
      <c r="A175" s="1823" t="s">
        <v>166</v>
      </c>
      <c r="B175" s="1823" t="s">
        <v>181</v>
      </c>
      <c r="C175" s="1687"/>
      <c r="D175" s="344"/>
      <c r="E175" s="1031"/>
      <c r="F175" s="1031"/>
      <c r="G175" s="2427" t="str">
        <f>INDEX(PT_DIFFERENTIATION_NTAR,MATCH(B175,PT_DIFFERENTIATION_NTAR_ID,0))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175" s="2271"/>
      <c r="I175" s="1739"/>
      <c r="J175" s="1773"/>
      <c r="K175" s="1778"/>
      <c r="L175" s="2271" t="s">
        <v>343</v>
      </c>
      <c r="M175" s="2318"/>
      <c r="N175" s="618"/>
      <c r="O175" s="1624"/>
      <c r="P175" s="1624"/>
      <c r="Q175" s="1635"/>
      <c r="R175" s="1635"/>
      <c r="S175" s="1635"/>
      <c r="T175" s="1635"/>
      <c r="U175" s="1635"/>
      <c r="V175" s="1635"/>
      <c r="W175" s="1635"/>
      <c r="X175" s="1635"/>
      <c r="Y175" s="1635"/>
      <c r="Z175" s="1635"/>
      <c r="AA175" s="1635"/>
      <c r="AB175" s="1635"/>
      <c r="AC175" s="1635"/>
      <c r="AD175" s="1635"/>
      <c r="AE175" s="1635"/>
      <c r="AF175" s="1635"/>
      <c r="AG175" s="1635"/>
      <c r="AH175" s="1635">
        <v>0</v>
      </c>
    </row>
    <row s="1635" customFormat="1" customHeight="1" ht="18.75">
      <c r="A176" s="1823"/>
      <c r="B176" s="1823"/>
      <c r="C176" s="1687" t="s">
        <v>1192</v>
      </c>
      <c r="D176" s="344"/>
      <c r="E176" s="1031"/>
      <c r="F176" s="1031"/>
      <c r="G176" s="2427"/>
      <c r="H176" s="2707"/>
      <c r="I176" s="2721" t="s">
        <v>1191</v>
      </c>
      <c r="J176" s="2709"/>
      <c r="K176" s="2707"/>
      <c r="L176" s="2710"/>
      <c r="M176" s="2318"/>
      <c r="N176" s="618"/>
      <c r="O176" s="1624"/>
      <c r="P176" s="1624"/>
      <c r="Q176" s="1635"/>
      <c r="R176" s="1635"/>
      <c r="S176" s="1635"/>
      <c r="T176" s="1635"/>
      <c r="U176" s="1635"/>
      <c r="V176" s="1635"/>
      <c r="W176" s="1635"/>
      <c r="X176" s="1635"/>
      <c r="Y176" s="1635"/>
      <c r="Z176" s="1635"/>
      <c r="AA176" s="1635"/>
      <c r="AB176" s="1635"/>
      <c r="AC176" s="1635"/>
      <c r="AD176" s="1635"/>
      <c r="AE176" s="1635"/>
      <c r="AF176" s="1635"/>
      <c r="AG176" s="1635"/>
      <c r="AH176" s="1635">
        <v>0</v>
      </c>
    </row>
    <row s="1635" customFormat="1" customHeight="1" ht="18.75">
      <c r="A177" s="1823" t="s">
        <v>166</v>
      </c>
      <c r="B177" s="1823" t="s">
        <v>186</v>
      </c>
      <c r="C177" s="1687"/>
      <c r="D177" s="344"/>
      <c r="E177" s="1031"/>
      <c r="F177" s="1031"/>
      <c r="G177" s="2427" t="str">
        <f>INDEX(PT_DIFFERENTIATION_NTAR,MATCH(B177,PT_DIFFERENTIATION_NTAR_ID,0))</f>
        <v>Льготные тарифы на тепловую энергию (мощность),поставляемую населению и потребителям, приравненным к населению</v>
      </c>
      <c r="H177" s="2271"/>
      <c r="I177" s="1739"/>
      <c r="J177" s="1773"/>
      <c r="K177" s="1778"/>
      <c r="L177" s="2271" t="s">
        <v>343</v>
      </c>
      <c r="M177" s="2318"/>
      <c r="N177" s="618"/>
      <c r="O177" s="1624"/>
      <c r="P177" s="1624"/>
      <c r="Q177" s="1635"/>
      <c r="R177" s="1635"/>
      <c r="S177" s="1635"/>
      <c r="T177" s="1635"/>
      <c r="U177" s="1635"/>
      <c r="V177" s="1635"/>
      <c r="W177" s="1635"/>
      <c r="X177" s="1635"/>
      <c r="Y177" s="1635"/>
      <c r="Z177" s="1635"/>
      <c r="AA177" s="1635"/>
      <c r="AB177" s="1635"/>
      <c r="AC177" s="1635"/>
      <c r="AD177" s="1635"/>
      <c r="AE177" s="1635"/>
      <c r="AF177" s="1635"/>
      <c r="AG177" s="1635"/>
      <c r="AH177" s="1635">
        <v>0</v>
      </c>
    </row>
    <row s="1635" customFormat="1" customHeight="1" ht="18.75">
      <c r="A178" s="1823"/>
      <c r="B178" s="1823"/>
      <c r="C178" s="1687" t="s">
        <v>1192</v>
      </c>
      <c r="D178" s="344"/>
      <c r="E178" s="1031"/>
      <c r="F178" s="1031"/>
      <c r="G178" s="2427"/>
      <c r="H178" s="2707"/>
      <c r="I178" s="2722" t="s">
        <v>1191</v>
      </c>
      <c r="J178" s="2709"/>
      <c r="K178" s="2707"/>
      <c r="L178" s="2710"/>
      <c r="M178" s="2318"/>
      <c r="N178" s="618"/>
      <c r="O178" s="1624"/>
      <c r="P178" s="1624"/>
      <c r="Q178" s="1635"/>
      <c r="R178" s="1635"/>
      <c r="S178" s="1635"/>
      <c r="T178" s="1635"/>
      <c r="U178" s="1635"/>
      <c r="V178" s="1635"/>
      <c r="W178" s="1635"/>
      <c r="X178" s="1635"/>
      <c r="Y178" s="1635"/>
      <c r="Z178" s="1635"/>
      <c r="AA178" s="1635"/>
      <c r="AB178" s="1635"/>
      <c r="AC178" s="1635"/>
      <c r="AD178" s="1635"/>
      <c r="AE178" s="1635"/>
      <c r="AF178" s="1635"/>
      <c r="AG178" s="1635"/>
      <c r="AH178" s="1635">
        <v>0</v>
      </c>
    </row>
    <row s="1635" customFormat="1" customHeight="1" ht="0.75" hidden="1">
      <c r="A179" s="1780"/>
      <c r="B179" s="1780"/>
      <c r="C179" s="369" t="s">
        <v>1199</v>
      </c>
      <c r="D179" s="2462"/>
      <c r="E179" s="2204"/>
      <c r="F179" s="2383"/>
      <c r="G179" s="400"/>
      <c r="H179" s="1500"/>
      <c r="I179" s="651"/>
      <c r="J179" s="571"/>
      <c r="K179" s="1500"/>
      <c r="L179" s="214"/>
      <c r="M179" s="341"/>
      <c r="N179" s="334"/>
      <c r="O179" s="1624"/>
      <c r="P179" s="1624"/>
      <c r="AH179" s="1631">
        <v>0</v>
      </c>
    </row>
    <row s="1635" customFormat="1" customHeight="1" ht="45" hidden="1">
      <c r="A180" s="1780" t="s">
        <v>194</v>
      </c>
      <c r="B180" s="1780" t="s">
        <v>195</v>
      </c>
      <c r="C180" s="369"/>
      <c r="D180" s="2462"/>
      <c r="E180" s="2204"/>
      <c r="F180" s="2383" t="str">
        <f>INDEX(PT_DIFFERENTIATION_VTAR,MATCH(A180,PT_DIFFERENTIATION_VTAR_ID,0))</f>
        <v>Тарифы на теплоноситель, поставляемый теплоснабжающими организациями потребителям, другим теплоснабжающим организациям</v>
      </c>
      <c r="G180" s="2427" t="str">
        <f>INDEX(PT_DIFFERENTIATION_NTAR,MATCH(B180,PT_DIFFERENTIATION_NTAR_ID,0))</f>
        <v>Тарифы на теплоноситель, поставляемый потребителям</v>
      </c>
      <c r="H180" s="1862"/>
      <c r="I180" s="1739"/>
      <c r="J180" s="1773"/>
      <c r="K180" s="1778"/>
      <c r="L180" s="1862" t="s">
        <v>343</v>
      </c>
      <c r="M180" s="341"/>
      <c r="N180" s="334"/>
      <c r="O180" s="1624"/>
      <c r="P180" s="1624"/>
      <c r="AH180" s="1631">
        <v>0</v>
      </c>
    </row>
    <row s="1635" customFormat="1" customHeight="1" ht="18.75" hidden="1">
      <c r="A181" s="1780"/>
      <c r="B181" s="1780"/>
      <c r="C181" s="369" t="s">
        <v>1192</v>
      </c>
      <c r="D181" s="2462"/>
      <c r="E181" s="2204"/>
      <c r="F181" s="2383"/>
      <c r="G181" s="2427"/>
      <c r="H181" s="1500"/>
      <c r="I181" s="651" t="s">
        <v>1191</v>
      </c>
      <c r="J181" s="571"/>
      <c r="K181" s="1500"/>
      <c r="L181" s="214"/>
      <c r="M181" s="341"/>
      <c r="N181" s="334"/>
      <c r="O181" s="1624"/>
      <c r="P181" s="1624"/>
      <c r="AH181" s="1631">
        <v>0</v>
      </c>
    </row>
    <row s="1635" customFormat="1" customHeight="1" ht="18.75">
      <c r="A182" s="1823" t="s">
        <v>194</v>
      </c>
      <c r="B182" s="1823" t="s">
        <v>200</v>
      </c>
      <c r="C182" s="1687"/>
      <c r="D182" s="344"/>
      <c r="E182" s="1031"/>
      <c r="F182" s="1031"/>
      <c r="G182" s="2427" t="str">
        <f>INDEX(PT_DIFFERENTIATION_NTAR,MATCH(B182,PT_DIFFERENTIATION_NTAR_ID,0))</f>
        <v>Льготные тарифы на теплоноситель, поставляемый населению и потребителям, приравненным к населению</v>
      </c>
      <c r="H182" s="2271"/>
      <c r="I182" s="1739"/>
      <c r="J182" s="1773"/>
      <c r="K182" s="1778"/>
      <c r="L182" s="2271" t="s">
        <v>343</v>
      </c>
      <c r="M182" s="2318"/>
      <c r="N182" s="618"/>
      <c r="O182" s="1624"/>
      <c r="P182" s="1624"/>
      <c r="Q182" s="1635"/>
      <c r="R182" s="1635"/>
      <c r="S182" s="1635"/>
      <c r="T182" s="1635"/>
      <c r="U182" s="1635"/>
      <c r="V182" s="1635"/>
      <c r="W182" s="1635"/>
      <c r="X182" s="1635"/>
      <c r="Y182" s="1635"/>
      <c r="Z182" s="1635"/>
      <c r="AA182" s="1635"/>
      <c r="AB182" s="1635"/>
      <c r="AC182" s="1635"/>
      <c r="AD182" s="1635"/>
      <c r="AE182" s="1635"/>
      <c r="AF182" s="1635"/>
      <c r="AG182" s="1635"/>
      <c r="AH182" s="1635">
        <v>0</v>
      </c>
    </row>
    <row s="1635" customFormat="1" customHeight="1" ht="18.75">
      <c r="A183" s="1823"/>
      <c r="B183" s="1823"/>
      <c r="C183" s="1687" t="s">
        <v>1192</v>
      </c>
      <c r="D183" s="344"/>
      <c r="E183" s="1031"/>
      <c r="F183" s="1031"/>
      <c r="G183" s="2427"/>
      <c r="H183" s="2707"/>
      <c r="I183" s="2723" t="s">
        <v>1191</v>
      </c>
      <c r="J183" s="2709"/>
      <c r="K183" s="2707"/>
      <c r="L183" s="2710"/>
      <c r="M183" s="2318"/>
      <c r="N183" s="618"/>
      <c r="O183" s="1624"/>
      <c r="P183" s="1624"/>
      <c r="Q183" s="1635"/>
      <c r="R183" s="1635"/>
      <c r="S183" s="1635"/>
      <c r="T183" s="1635"/>
      <c r="U183" s="1635"/>
      <c r="V183" s="1635"/>
      <c r="W183" s="1635"/>
      <c r="X183" s="1635"/>
      <c r="Y183" s="1635"/>
      <c r="Z183" s="1635"/>
      <c r="AA183" s="1635"/>
      <c r="AB183" s="1635"/>
      <c r="AC183" s="1635"/>
      <c r="AD183" s="1635"/>
      <c r="AE183" s="1635"/>
      <c r="AF183" s="1635"/>
      <c r="AG183" s="1635"/>
      <c r="AH183" s="1635">
        <v>0</v>
      </c>
    </row>
    <row s="1635" customFormat="1" customHeight="1" ht="0.75" hidden="1">
      <c r="A184" s="1780"/>
      <c r="B184" s="1780"/>
      <c r="C184" s="369" t="s">
        <v>1199</v>
      </c>
      <c r="D184" s="2462"/>
      <c r="E184" s="2204"/>
      <c r="F184" s="2383"/>
      <c r="G184" s="400"/>
      <c r="H184" s="1500"/>
      <c r="I184" s="651"/>
      <c r="J184" s="571"/>
      <c r="K184" s="1500"/>
      <c r="L184" s="214"/>
      <c r="M184" s="341"/>
      <c r="N184" s="334"/>
      <c r="O184" s="1624"/>
      <c r="P184" s="1624"/>
      <c r="AH184" s="1631">
        <v>0</v>
      </c>
    </row>
    <row s="1635" customFormat="1" customHeight="1" ht="45" hidden="1">
      <c r="A185" s="1780" t="s">
        <v>207</v>
      </c>
      <c r="B185" s="1780" t="s">
        <v>208</v>
      </c>
      <c r="C185" s="369"/>
      <c r="D185" s="2462"/>
      <c r="E185" s="2204"/>
      <c r="F185" s="2383" t="str">
        <f>INDEX(PT_DIFFERENTIATION_VTAR,MATCH(A185,PT_DIFFERENTIATION_VTAR_ID,0))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85" s="2427" t="str">
        <f>INDEX(PT_DIFFERENTIATION_NTAR,MATCH(B185,PT_DIFFERENTIATION_NTAR_ID,0))</f>
        <v>Тарифы на горячую в открытых системах теплоснабжения (горячего водоснабжения), поставляемую потребителям</v>
      </c>
      <c r="H185" s="1862"/>
      <c r="I185" s="1739"/>
      <c r="J185" s="1773"/>
      <c r="K185" s="1778"/>
      <c r="L185" s="1862" t="s">
        <v>343</v>
      </c>
      <c r="M185" s="341"/>
      <c r="N185" s="334"/>
      <c r="O185" s="1624"/>
      <c r="P185" s="1624"/>
      <c r="AH185" s="1631">
        <v>0</v>
      </c>
    </row>
    <row s="1635" customFormat="1" customHeight="1" ht="18.75" hidden="1">
      <c r="A186" s="1780"/>
      <c r="B186" s="1780"/>
      <c r="C186" s="369" t="s">
        <v>1192</v>
      </c>
      <c r="D186" s="2462"/>
      <c r="E186" s="2204"/>
      <c r="F186" s="2383"/>
      <c r="G186" s="2427"/>
      <c r="H186" s="1500"/>
      <c r="I186" s="651" t="s">
        <v>1191</v>
      </c>
      <c r="J186" s="571"/>
      <c r="K186" s="1500"/>
      <c r="L186" s="214"/>
      <c r="M186" s="341"/>
      <c r="N186" s="334"/>
      <c r="O186" s="1624"/>
      <c r="P186" s="1624"/>
      <c r="AH186" s="1631">
        <v>0</v>
      </c>
    </row>
    <row s="1635" customFormat="1" customHeight="1" ht="18.75">
      <c r="A187" s="1823" t="s">
        <v>207</v>
      </c>
      <c r="B187" s="1823" t="s">
        <v>213</v>
      </c>
      <c r="C187" s="1687"/>
      <c r="D187" s="344"/>
      <c r="E187" s="1031"/>
      <c r="F187" s="1031"/>
      <c r="G187" s="2427" t="str">
        <f>INDEX(PT_DIFFERENTIATION_NTAR,MATCH(B187,PT_DIFFERENTIATION_NTAR_ID,0))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v>
      </c>
      <c r="H187" s="2271"/>
      <c r="I187" s="1739"/>
      <c r="J187" s="1773"/>
      <c r="K187" s="1778"/>
      <c r="L187" s="2271" t="s">
        <v>343</v>
      </c>
      <c r="M187" s="2318"/>
      <c r="N187" s="618"/>
      <c r="O187" s="1624"/>
      <c r="P187" s="1624"/>
      <c r="Q187" s="1635"/>
      <c r="R187" s="1635"/>
      <c r="S187" s="1635"/>
      <c r="T187" s="1635"/>
      <c r="U187" s="1635"/>
      <c r="V187" s="1635"/>
      <c r="W187" s="1635"/>
      <c r="X187" s="1635"/>
      <c r="Y187" s="1635"/>
      <c r="Z187" s="1635"/>
      <c r="AA187" s="1635"/>
      <c r="AB187" s="1635"/>
      <c r="AC187" s="1635"/>
      <c r="AD187" s="1635"/>
      <c r="AE187" s="1635"/>
      <c r="AF187" s="1635"/>
      <c r="AG187" s="1635"/>
      <c r="AH187" s="1635">
        <v>0</v>
      </c>
    </row>
    <row s="1635" customFormat="1" customHeight="1" ht="18.75">
      <c r="A188" s="1823"/>
      <c r="B188" s="1823"/>
      <c r="C188" s="1687" t="s">
        <v>1192</v>
      </c>
      <c r="D188" s="344"/>
      <c r="E188" s="1031"/>
      <c r="F188" s="1031"/>
      <c r="G188" s="2427"/>
      <c r="H188" s="2707"/>
      <c r="I188" s="2724" t="s">
        <v>1191</v>
      </c>
      <c r="J188" s="2709"/>
      <c r="K188" s="2707"/>
      <c r="L188" s="2710"/>
      <c r="M188" s="2318"/>
      <c r="N188" s="618"/>
      <c r="O188" s="1624"/>
      <c r="P188" s="1624"/>
      <c r="Q188" s="1635"/>
      <c r="R188" s="1635"/>
      <c r="S188" s="1635"/>
      <c r="T188" s="1635"/>
      <c r="U188" s="1635"/>
      <c r="V188" s="1635"/>
      <c r="W188" s="1635"/>
      <c r="X188" s="1635"/>
      <c r="Y188" s="1635"/>
      <c r="Z188" s="1635"/>
      <c r="AA188" s="1635"/>
      <c r="AB188" s="1635"/>
      <c r="AC188" s="1635"/>
      <c r="AD188" s="1635"/>
      <c r="AE188" s="1635"/>
      <c r="AF188" s="1635"/>
      <c r="AG188" s="1635"/>
      <c r="AH188" s="1635">
        <v>0</v>
      </c>
    </row>
    <row s="1635" customFormat="1" customHeight="1" ht="0.75" hidden="1">
      <c r="A189" s="1780"/>
      <c r="B189" s="1780"/>
      <c r="C189" s="369" t="s">
        <v>1199</v>
      </c>
      <c r="D189" s="2462"/>
      <c r="E189" s="2204"/>
      <c r="F189" s="2383"/>
      <c r="G189" s="400"/>
      <c r="H189" s="1500"/>
      <c r="I189" s="651"/>
      <c r="J189" s="571"/>
      <c r="K189" s="1500"/>
      <c r="L189" s="214"/>
      <c r="M189" s="341"/>
      <c r="N189" s="334"/>
      <c r="O189" s="1624"/>
      <c r="P189" s="1624"/>
      <c r="AH189" s="1631">
        <v>0</v>
      </c>
    </row>
    <row s="1635" customFormat="1" customHeight="1" ht="18.75" hidden="1">
      <c r="A190" s="1780" t="s">
        <v>218</v>
      </c>
      <c r="B190" s="1780" t="s">
        <v>219</v>
      </c>
      <c r="C190" s="369"/>
      <c r="D190" s="2462"/>
      <c r="E190" s="2204"/>
      <c r="F190" s="2383" t="str">
        <f>INDEX(PT_DIFFERENTIATION_VTAR,MATCH(A190,PT_DIFFERENTIATION_VTAR_ID,0))</f>
        <v>Тарифы на услуги по передаче тепловой энергии</v>
      </c>
      <c r="G190" s="2427" t="str">
        <f>INDEX(PT_DIFFERENTIATION_NTAR,MATCH(B190,PT_DIFFERENTIATION_NTAR_ID,0))</f>
        <v/>
      </c>
      <c r="H190" s="1862"/>
      <c r="I190" s="1739"/>
      <c r="J190" s="1773"/>
      <c r="K190" s="1778"/>
      <c r="L190" s="1862" t="s">
        <v>343</v>
      </c>
      <c r="M190" s="341"/>
      <c r="N190" s="334"/>
      <c r="O190" s="1624"/>
      <c r="P190" s="1624"/>
      <c r="AH190" s="1631">
        <v>0</v>
      </c>
    </row>
    <row s="1635" customFormat="1" customHeight="1" ht="18.75" hidden="1">
      <c r="A191" s="1780"/>
      <c r="B191" s="1780"/>
      <c r="C191" s="369" t="s">
        <v>1192</v>
      </c>
      <c r="D191" s="2462"/>
      <c r="E191" s="2204"/>
      <c r="F191" s="2383"/>
      <c r="G191" s="2427"/>
      <c r="H191" s="1500"/>
      <c r="I191" s="651" t="s">
        <v>1191</v>
      </c>
      <c r="J191" s="571"/>
      <c r="K191" s="1500"/>
      <c r="L191" s="214"/>
      <c r="M191" s="341"/>
      <c r="N191" s="334"/>
      <c r="O191" s="1624"/>
      <c r="P191" s="1624"/>
      <c r="AH191" s="1631">
        <v>0</v>
      </c>
    </row>
    <row s="1635" customFormat="1" customHeight="1" ht="0.75" hidden="1">
      <c r="A192" s="1780"/>
      <c r="B192" s="1780"/>
      <c r="C192" s="369" t="s">
        <v>1199</v>
      </c>
      <c r="D192" s="2462"/>
      <c r="E192" s="2204"/>
      <c r="F192" s="2383"/>
      <c r="G192" s="400"/>
      <c r="H192" s="1500"/>
      <c r="I192" s="651"/>
      <c r="J192" s="571"/>
      <c r="K192" s="1500"/>
      <c r="L192" s="214"/>
      <c r="M192" s="341"/>
      <c r="N192" s="334"/>
      <c r="O192" s="1624"/>
      <c r="P192" s="1624"/>
      <c r="AH192" s="1631">
        <v>0</v>
      </c>
    </row>
    <row s="1635" customFormat="1" customHeight="1" ht="18.75" hidden="1">
      <c r="A193" s="1780" t="s">
        <v>224</v>
      </c>
      <c r="B193" s="1780" t="s">
        <v>225</v>
      </c>
      <c r="C193" s="369"/>
      <c r="D193" s="2462"/>
      <c r="E193" s="2204"/>
      <c r="F193" s="2383" t="str">
        <f>INDEX(PT_DIFFERENTIATION_VTAR,MATCH(A193,PT_DIFFERENTIATION_VTAR_ID,0))</f>
        <v>Тарифы на услуги по передаче теплоносителя</v>
      </c>
      <c r="G193" s="2427" t="str">
        <f>INDEX(PT_DIFFERENTIATION_NTAR,MATCH(B193,PT_DIFFERENTIATION_NTAR_ID,0))</f>
        <v/>
      </c>
      <c r="H193" s="1862"/>
      <c r="I193" s="1739"/>
      <c r="J193" s="1773"/>
      <c r="K193" s="1778"/>
      <c r="L193" s="1862" t="s">
        <v>343</v>
      </c>
      <c r="M193" s="341"/>
      <c r="N193" s="334"/>
      <c r="O193" s="1624"/>
      <c r="P193" s="1624"/>
      <c r="AH193" s="1631">
        <v>0</v>
      </c>
    </row>
    <row s="1635" customFormat="1" customHeight="1" ht="18.75" hidden="1">
      <c r="A194" s="1780"/>
      <c r="B194" s="1780"/>
      <c r="C194" s="369" t="s">
        <v>1192</v>
      </c>
      <c r="D194" s="2462"/>
      <c r="E194" s="2204"/>
      <c r="F194" s="2383"/>
      <c r="G194" s="2427"/>
      <c r="H194" s="1500"/>
      <c r="I194" s="651" t="s">
        <v>1191</v>
      </c>
      <c r="J194" s="571"/>
      <c r="K194" s="1500"/>
      <c r="L194" s="214"/>
      <c r="M194" s="341"/>
      <c r="N194" s="334"/>
      <c r="O194" s="1624"/>
      <c r="P194" s="1624"/>
      <c r="AH194" s="1631">
        <v>0</v>
      </c>
    </row>
    <row s="1635" customFormat="1" customHeight="1" ht="0.75" hidden="1">
      <c r="A195" s="1780"/>
      <c r="B195" s="1780"/>
      <c r="C195" s="369" t="s">
        <v>1199</v>
      </c>
      <c r="D195" s="2462"/>
      <c r="E195" s="2204"/>
      <c r="F195" s="2383"/>
      <c r="G195" s="400"/>
      <c r="H195" s="1500"/>
      <c r="I195" s="651"/>
      <c r="J195" s="571"/>
      <c r="K195" s="1500"/>
      <c r="L195" s="214"/>
      <c r="M195" s="341"/>
      <c r="N195" s="334"/>
      <c r="O195" s="1624"/>
      <c r="P195" s="1624"/>
      <c r="AH195" s="1631">
        <v>0</v>
      </c>
    </row>
    <row s="1635" customFormat="1" customHeight="1" ht="18.75" hidden="1">
      <c r="A196" s="1780" t="s">
        <v>230</v>
      </c>
      <c r="B196" s="1780" t="s">
        <v>231</v>
      </c>
      <c r="C196" s="369"/>
      <c r="D196" s="2462"/>
      <c r="E196" s="2204"/>
      <c r="F196" s="2383" t="str">
        <f>INDEX(PT_DIFFERENTIATION_VTAR,MATCH(A196,PT_DIFFERENTIATION_VTAR_ID,0))</f>
        <v>Плата за услуги по поддержанию резервной тепловой мощности при отсутствии потребления тепловой энергии</v>
      </c>
      <c r="G196" s="2427" t="str">
        <f>INDEX(PT_DIFFERENTIATION_NTAR,MATCH(B196,PT_DIFFERENTIATION_NTAR_ID,0))</f>
        <v/>
      </c>
      <c r="H196" s="1862"/>
      <c r="I196" s="1739"/>
      <c r="J196" s="1773"/>
      <c r="K196" s="1778"/>
      <c r="L196" s="1862" t="s">
        <v>343</v>
      </c>
      <c r="M196" s="341"/>
      <c r="N196" s="334"/>
      <c r="O196" s="1624"/>
      <c r="P196" s="1624"/>
      <c r="AH196" s="1631">
        <v>0</v>
      </c>
    </row>
    <row s="1635" customFormat="1" customHeight="1" ht="18.75" hidden="1">
      <c r="A197" s="1780"/>
      <c r="B197" s="1780"/>
      <c r="C197" s="369" t="s">
        <v>1192</v>
      </c>
      <c r="D197" s="2462"/>
      <c r="E197" s="2204"/>
      <c r="F197" s="2383"/>
      <c r="G197" s="2427"/>
      <c r="H197" s="1500"/>
      <c r="I197" s="651" t="s">
        <v>1191</v>
      </c>
      <c r="J197" s="571"/>
      <c r="K197" s="1500"/>
      <c r="L197" s="214"/>
      <c r="M197" s="341"/>
      <c r="N197" s="334"/>
      <c r="O197" s="1624"/>
      <c r="P197" s="1624"/>
      <c r="AH197" s="1631">
        <v>0</v>
      </c>
    </row>
    <row s="1635" customFormat="1" customHeight="1" ht="0.75" hidden="1">
      <c r="A198" s="1780"/>
      <c r="B198" s="1780"/>
      <c r="C198" s="369" t="s">
        <v>1199</v>
      </c>
      <c r="D198" s="2462"/>
      <c r="E198" s="2204"/>
      <c r="F198" s="2383"/>
      <c r="G198" s="400"/>
      <c r="H198" s="1500"/>
      <c r="I198" s="651"/>
      <c r="J198" s="571"/>
      <c r="K198" s="1500"/>
      <c r="L198" s="214"/>
      <c r="M198" s="341"/>
      <c r="N198" s="334"/>
      <c r="O198" s="1624"/>
      <c r="P198" s="1624"/>
      <c r="AH198" s="1631">
        <v>0</v>
      </c>
    </row>
    <row s="1635" customFormat="1" customHeight="1" ht="18.75" hidden="1">
      <c r="A199" s="1780" t="s">
        <v>236</v>
      </c>
      <c r="B199" s="1780" t="s">
        <v>237</v>
      </c>
      <c r="C199" s="369"/>
      <c r="D199" s="2462"/>
      <c r="E199" s="2204"/>
      <c r="F199" s="2383" t="str">
        <f>INDEX(PT_DIFFERENTIATION_VTAR,MATCH(A199,PT_DIFFERENTIATION_VTAR_ID,0))</f>
        <v>Плата за подключение (технологическое присоединение) к системе теплоснабжения</v>
      </c>
      <c r="G199" s="2427" t="str">
        <f>INDEX(PT_DIFFERENTIATION_NTAR,MATCH(B199,PT_DIFFERENTIATION_NTAR_ID,0))</f>
        <v/>
      </c>
      <c r="H199" s="1862"/>
      <c r="I199" s="1739"/>
      <c r="J199" s="1773"/>
      <c r="K199" s="1778"/>
      <c r="L199" s="1862" t="s">
        <v>343</v>
      </c>
      <c r="M199" s="341"/>
      <c r="N199" s="334"/>
      <c r="O199" s="1624"/>
      <c r="P199" s="1624"/>
      <c r="AH199" s="1631">
        <v>0</v>
      </c>
    </row>
    <row s="1635" customFormat="1" customHeight="1" ht="18.75" hidden="1">
      <c r="A200" s="1780"/>
      <c r="B200" s="1780"/>
      <c r="C200" s="369" t="s">
        <v>1192</v>
      </c>
      <c r="D200" s="2462"/>
      <c r="E200" s="2204"/>
      <c r="F200" s="2383"/>
      <c r="G200" s="2427"/>
      <c r="H200" s="1500"/>
      <c r="I200" s="651" t="s">
        <v>1191</v>
      </c>
      <c r="J200" s="571"/>
      <c r="K200" s="1500"/>
      <c r="L200" s="214"/>
      <c r="M200" s="341"/>
      <c r="N200" s="334"/>
      <c r="O200" s="1624"/>
      <c r="P200" s="1624"/>
      <c r="AH200" s="1631">
        <v>0</v>
      </c>
    </row>
    <row s="1635" customFormat="1" customHeight="1" ht="0.75" hidden="1">
      <c r="A201" s="1780"/>
      <c r="B201" s="1780"/>
      <c r="C201" s="369" t="s">
        <v>1199</v>
      </c>
      <c r="D201" s="2462"/>
      <c r="E201" s="2204"/>
      <c r="F201" s="2383"/>
      <c r="G201" s="400"/>
      <c r="H201" s="1500"/>
      <c r="I201" s="651"/>
      <c r="J201" s="571"/>
      <c r="K201" s="1500"/>
      <c r="L201" s="214"/>
      <c r="M201" s="341"/>
      <c r="N201" s="334"/>
      <c r="O201" s="1624"/>
      <c r="P201" s="1624"/>
      <c r="AH201" s="1631">
        <v>0</v>
      </c>
    </row>
    <row s="1635" customFormat="1" customHeight="1" ht="18.75" hidden="1">
      <c r="A202" s="1780" t="s">
        <v>242</v>
      </c>
      <c r="B202" s="1780" t="s">
        <v>243</v>
      </c>
      <c r="C202" s="369"/>
      <c r="D202" s="2462"/>
      <c r="E202" s="2204"/>
      <c r="F202" s="2383" t="str">
        <f>INDEX(PT_DIFFERENTIATION_VTAR,MATCH(A202,PT_DIFFERENTIATION_VTAR_ID,0))</f>
        <v>Плата за подключение (технологическое присоединение) к системе теплоснабжения (индивидуальная)</v>
      </c>
      <c r="G202" s="2427" t="str">
        <f>INDEX(PT_DIFFERENTIATION_NTAR,MATCH(B202,PT_DIFFERENTIATION_NTAR_ID,0))</f>
        <v/>
      </c>
      <c r="H202" s="1989"/>
      <c r="I202" s="1739"/>
      <c r="J202" s="1773"/>
      <c r="K202" s="1778"/>
      <c r="L202" s="1989" t="s">
        <v>343</v>
      </c>
      <c r="M202" s="341"/>
      <c r="N202" s="334"/>
      <c r="O202" s="1624"/>
      <c r="P202" s="1624"/>
      <c r="AH202" s="1631">
        <v>0</v>
      </c>
    </row>
    <row s="1635" customFormat="1" customHeight="1" ht="18.75" hidden="1">
      <c r="A203" s="1780"/>
      <c r="B203" s="1780"/>
      <c r="C203" s="369" t="s">
        <v>1192</v>
      </c>
      <c r="D203" s="2462"/>
      <c r="E203" s="2204"/>
      <c r="F203" s="2383"/>
      <c r="G203" s="2427"/>
      <c r="H203" s="1500"/>
      <c r="I203" s="651" t="s">
        <v>1191</v>
      </c>
      <c r="J203" s="571"/>
      <c r="K203" s="1500"/>
      <c r="L203" s="214"/>
      <c r="M203" s="341"/>
      <c r="N203" s="334"/>
      <c r="O203" s="1624"/>
      <c r="P203" s="1624"/>
      <c r="AH203" s="1631">
        <v>0</v>
      </c>
    </row>
    <row s="1635" customFormat="1" customHeight="1" ht="0.75" hidden="1">
      <c r="A204" s="1780"/>
      <c r="B204" s="1780"/>
      <c r="C204" s="369" t="s">
        <v>1199</v>
      </c>
      <c r="D204" s="2462"/>
      <c r="E204" s="2204"/>
      <c r="F204" s="2383"/>
      <c r="G204" s="400"/>
      <c r="H204" s="1500"/>
      <c r="I204" s="651"/>
      <c r="J204" s="571"/>
      <c r="K204" s="1500"/>
      <c r="L204" s="214"/>
      <c r="M204" s="341"/>
      <c r="N204" s="334"/>
      <c r="O204" s="1624"/>
      <c r="P204" s="1624"/>
      <c r="AH204" s="1631">
        <v>0</v>
      </c>
    </row>
    <row s="1635" customFormat="1" customHeight="1" ht="18.75" hidden="1">
      <c r="A205" s="1780" t="s">
        <v>262</v>
      </c>
      <c r="B205" s="1780" t="s">
        <v>263</v>
      </c>
      <c r="C205" s="369"/>
      <c r="D205" s="2462"/>
      <c r="E205" s="2204"/>
      <c r="F205" s="2383" t="str">
        <f>INDEX(PT_DIFFERENTIATION_VTAR,MATCH(A205,PT_DIFFERENTIATION_VTAR_ID,0))</f>
        <v>Тариф на питьевую воду (питьевое водоснабжение)</v>
      </c>
      <c r="G205" s="2427" t="str">
        <f>INDEX(PT_DIFFERENTIATION_NTAR,MATCH(B205,PT_DIFFERENTIATION_NTAR_ID,0))</f>
        <v/>
      </c>
      <c r="H205" s="1862"/>
      <c r="I205" s="1739"/>
      <c r="J205" s="1773"/>
      <c r="K205" s="1778"/>
      <c r="L205" s="1862" t="s">
        <v>343</v>
      </c>
      <c r="M205" s="341"/>
      <c r="N205" s="334"/>
      <c r="O205" s="1624"/>
      <c r="P205" s="1624"/>
      <c r="AH205" s="1631">
        <v>0</v>
      </c>
    </row>
    <row s="1635" customFormat="1" customHeight="1" ht="18.75" hidden="1">
      <c r="A206" s="1780"/>
      <c r="B206" s="1780"/>
      <c r="C206" s="369" t="s">
        <v>1192</v>
      </c>
      <c r="D206" s="2462"/>
      <c r="E206" s="2204"/>
      <c r="F206" s="2383"/>
      <c r="G206" s="2427"/>
      <c r="H206" s="1500"/>
      <c r="I206" s="651" t="s">
        <v>1191</v>
      </c>
      <c r="J206" s="571"/>
      <c r="K206" s="1500"/>
      <c r="L206" s="214"/>
      <c r="M206" s="341"/>
      <c r="N206" s="334"/>
      <c r="O206" s="1624"/>
      <c r="P206" s="1624"/>
      <c r="AH206" s="1631">
        <v>0</v>
      </c>
    </row>
    <row s="1635" customFormat="1" customHeight="1" ht="0.75" hidden="1">
      <c r="A207" s="1780"/>
      <c r="B207" s="1780"/>
      <c r="C207" s="369" t="s">
        <v>1199</v>
      </c>
      <c r="D207" s="2462"/>
      <c r="E207" s="2204"/>
      <c r="F207" s="2383"/>
      <c r="G207" s="400"/>
      <c r="H207" s="1500"/>
      <c r="I207" s="651"/>
      <c r="J207" s="571"/>
      <c r="K207" s="1500"/>
      <c r="L207" s="214"/>
      <c r="M207" s="341"/>
      <c r="N207" s="334"/>
      <c r="O207" s="1624"/>
      <c r="P207" s="1624"/>
      <c r="AH207" s="1631">
        <v>0</v>
      </c>
    </row>
    <row s="1635" customFormat="1" customHeight="1" ht="18.75" hidden="1">
      <c r="A208" s="1780" t="s">
        <v>267</v>
      </c>
      <c r="B208" s="1780" t="s">
        <v>268</v>
      </c>
      <c r="C208" s="369"/>
      <c r="D208" s="2462"/>
      <c r="E208" s="2204"/>
      <c r="F208" s="2383" t="str">
        <f>INDEX(PT_DIFFERENTIATION_VTAR,MATCH(A208,PT_DIFFERENTIATION_VTAR_ID,0))</f>
        <v>Тариф на техническую воду</v>
      </c>
      <c r="G208" s="2427" t="str">
        <f>INDEX(PT_DIFFERENTIATION_NTAR,MATCH(B208,PT_DIFFERENTIATION_NTAR_ID,0))</f>
        <v/>
      </c>
      <c r="H208" s="1862"/>
      <c r="I208" s="1739"/>
      <c r="J208" s="1773"/>
      <c r="K208" s="1778"/>
      <c r="L208" s="1862" t="s">
        <v>343</v>
      </c>
      <c r="M208" s="341"/>
      <c r="N208" s="334"/>
      <c r="O208" s="1624"/>
      <c r="P208" s="1624"/>
      <c r="AH208" s="1631">
        <v>0</v>
      </c>
    </row>
    <row s="1635" customFormat="1" customHeight="1" ht="18.75" hidden="1">
      <c r="A209" s="1780"/>
      <c r="B209" s="1780"/>
      <c r="C209" s="369" t="s">
        <v>1192</v>
      </c>
      <c r="D209" s="2462"/>
      <c r="E209" s="2204"/>
      <c r="F209" s="2383"/>
      <c r="G209" s="2427"/>
      <c r="H209" s="1500"/>
      <c r="I209" s="651" t="s">
        <v>1191</v>
      </c>
      <c r="J209" s="571"/>
      <c r="K209" s="1500"/>
      <c r="L209" s="214"/>
      <c r="M209" s="341"/>
      <c r="N209" s="334"/>
      <c r="O209" s="1624"/>
      <c r="P209" s="1624"/>
      <c r="AH209" s="1631">
        <v>0</v>
      </c>
    </row>
    <row s="1635" customFormat="1" customHeight="1" ht="0.75" hidden="1">
      <c r="A210" s="1780"/>
      <c r="B210" s="1780"/>
      <c r="C210" s="369" t="s">
        <v>1199</v>
      </c>
      <c r="D210" s="2462"/>
      <c r="E210" s="2204"/>
      <c r="F210" s="2383"/>
      <c r="G210" s="400"/>
      <c r="H210" s="1500"/>
      <c r="I210" s="651"/>
      <c r="J210" s="571"/>
      <c r="K210" s="1500"/>
      <c r="L210" s="214"/>
      <c r="M210" s="341"/>
      <c r="N210" s="334"/>
      <c r="O210" s="1624"/>
      <c r="P210" s="1624"/>
      <c r="AH210" s="1631">
        <v>0</v>
      </c>
    </row>
    <row s="1635" customFormat="1" customHeight="1" ht="18.75" hidden="1">
      <c r="A211" s="1780" t="s">
        <v>272</v>
      </c>
      <c r="B211" s="1780" t="s">
        <v>273</v>
      </c>
      <c r="C211" s="369"/>
      <c r="D211" s="2462"/>
      <c r="E211" s="2204"/>
      <c r="F211" s="2383" t="str">
        <f>INDEX(PT_DIFFERENTIATION_VTAR,MATCH(A211,PT_DIFFERENTIATION_VTAR_ID,0))</f>
        <v>Тариф на транспортировку воды</v>
      </c>
      <c r="G211" s="2427" t="str">
        <f>INDEX(PT_DIFFERENTIATION_NTAR,MATCH(B211,PT_DIFFERENTIATION_NTAR_ID,0))</f>
        <v/>
      </c>
      <c r="H211" s="1862"/>
      <c r="I211" s="1739"/>
      <c r="J211" s="1773"/>
      <c r="K211" s="1778"/>
      <c r="L211" s="1862" t="s">
        <v>343</v>
      </c>
      <c r="M211" s="341"/>
      <c r="N211" s="334"/>
      <c r="O211" s="1624"/>
      <c r="P211" s="1624"/>
      <c r="AH211" s="1631">
        <v>0</v>
      </c>
    </row>
    <row s="1635" customFormat="1" customHeight="1" ht="18.75" hidden="1">
      <c r="A212" s="1780"/>
      <c r="B212" s="1780"/>
      <c r="C212" s="369" t="s">
        <v>1192</v>
      </c>
      <c r="D212" s="2462"/>
      <c r="E212" s="2204"/>
      <c r="F212" s="2383"/>
      <c r="G212" s="2427"/>
      <c r="H212" s="1500"/>
      <c r="I212" s="651" t="s">
        <v>1191</v>
      </c>
      <c r="J212" s="571"/>
      <c r="K212" s="1500"/>
      <c r="L212" s="214"/>
      <c r="M212" s="341"/>
      <c r="N212" s="334"/>
      <c r="O212" s="1624"/>
      <c r="P212" s="1624"/>
      <c r="AH212" s="1631">
        <v>0</v>
      </c>
    </row>
    <row s="1635" customFormat="1" customHeight="1" ht="0.75" hidden="1">
      <c r="A213" s="1780"/>
      <c r="B213" s="1780"/>
      <c r="C213" s="369" t="s">
        <v>1199</v>
      </c>
      <c r="D213" s="2462"/>
      <c r="E213" s="2204"/>
      <c r="F213" s="2383"/>
      <c r="G213" s="400"/>
      <c r="H213" s="1500"/>
      <c r="I213" s="651"/>
      <c r="J213" s="571"/>
      <c r="K213" s="1500"/>
      <c r="L213" s="214"/>
      <c r="M213" s="341"/>
      <c r="N213" s="334"/>
      <c r="O213" s="1624"/>
      <c r="P213" s="1624"/>
      <c r="AH213" s="1631">
        <v>0</v>
      </c>
    </row>
    <row s="1635" customFormat="1" customHeight="1" ht="18.75" hidden="1">
      <c r="A214" s="1780" t="s">
        <v>277</v>
      </c>
      <c r="B214" s="1780" t="s">
        <v>278</v>
      </c>
      <c r="C214" s="369"/>
      <c r="D214" s="2462"/>
      <c r="E214" s="2204"/>
      <c r="F214" s="2383" t="str">
        <f>INDEX(PT_DIFFERENTIATION_VTAR,MATCH(A214,PT_DIFFERENTIATION_VTAR_ID,0))</f>
        <v>Тариф на подвоз воды</v>
      </c>
      <c r="G214" s="2427" t="str">
        <f>INDEX(PT_DIFFERENTIATION_NTAR,MATCH(B214,PT_DIFFERENTIATION_NTAR_ID,0))</f>
        <v/>
      </c>
      <c r="H214" s="1862"/>
      <c r="I214" s="1739"/>
      <c r="J214" s="1773"/>
      <c r="K214" s="1778"/>
      <c r="L214" s="1862" t="s">
        <v>343</v>
      </c>
      <c r="M214" s="341"/>
      <c r="N214" s="334"/>
      <c r="O214" s="1624"/>
      <c r="P214" s="1624"/>
      <c r="AH214" s="1631">
        <v>0</v>
      </c>
    </row>
    <row s="1635" customFormat="1" customHeight="1" ht="18.75" hidden="1">
      <c r="A215" s="1780"/>
      <c r="B215" s="1780"/>
      <c r="C215" s="369" t="s">
        <v>1192</v>
      </c>
      <c r="D215" s="2462"/>
      <c r="E215" s="2204"/>
      <c r="F215" s="2383"/>
      <c r="G215" s="2427"/>
      <c r="H215" s="1500"/>
      <c r="I215" s="651" t="s">
        <v>1191</v>
      </c>
      <c r="J215" s="571"/>
      <c r="K215" s="1500"/>
      <c r="L215" s="214"/>
      <c r="M215" s="341"/>
      <c r="N215" s="334"/>
      <c r="O215" s="1624"/>
      <c r="P215" s="1624"/>
      <c r="AH215" s="1631">
        <v>0</v>
      </c>
    </row>
    <row s="1635" customFormat="1" customHeight="1" ht="0.75" hidden="1">
      <c r="A216" s="1780"/>
      <c r="B216" s="1780"/>
      <c r="C216" s="369" t="s">
        <v>1199</v>
      </c>
      <c r="D216" s="2462"/>
      <c r="E216" s="2204"/>
      <c r="F216" s="2383"/>
      <c r="G216" s="400"/>
      <c r="H216" s="1500"/>
      <c r="I216" s="651"/>
      <c r="J216" s="571"/>
      <c r="K216" s="1500"/>
      <c r="L216" s="214"/>
      <c r="M216" s="341"/>
      <c r="N216" s="334"/>
      <c r="O216" s="1624"/>
      <c r="P216" s="1624"/>
      <c r="AH216" s="1631">
        <v>0</v>
      </c>
    </row>
    <row s="1635" customFormat="1" customHeight="1" ht="18.75" hidden="1">
      <c r="A217" s="1780" t="s">
        <v>282</v>
      </c>
      <c r="B217" s="1780" t="s">
        <v>283</v>
      </c>
      <c r="C217" s="369"/>
      <c r="D217" s="2462"/>
      <c r="E217" s="2204"/>
      <c r="F217" s="2383" t="str">
        <f>INDEX(PT_DIFFERENTIATION_VTAR,MATCH(A217,PT_DIFFERENTIATION_VTAR_ID,0))</f>
        <v>Тариф на подключение (технологическое присоединение) к централизованной системе холодного водоснабжения</v>
      </c>
      <c r="G217" s="2427" t="str">
        <f>INDEX(PT_DIFFERENTIATION_NTAR,MATCH(B217,PT_DIFFERENTIATION_NTAR_ID,0))</f>
        <v/>
      </c>
      <c r="H217" s="1862"/>
      <c r="I217" s="1739"/>
      <c r="J217" s="1773"/>
      <c r="K217" s="1778"/>
      <c r="L217" s="1862" t="s">
        <v>343</v>
      </c>
      <c r="M217" s="341"/>
      <c r="N217" s="334"/>
      <c r="O217" s="1624"/>
      <c r="P217" s="1624"/>
      <c r="AH217" s="1631">
        <v>0</v>
      </c>
    </row>
    <row s="1635" customFormat="1" customHeight="1" ht="18.75" hidden="1">
      <c r="A218" s="1780"/>
      <c r="B218" s="1780"/>
      <c r="C218" s="369" t="s">
        <v>1192</v>
      </c>
      <c r="D218" s="2462"/>
      <c r="E218" s="2204"/>
      <c r="F218" s="2383"/>
      <c r="G218" s="2427"/>
      <c r="H218" s="1500"/>
      <c r="I218" s="651" t="s">
        <v>1191</v>
      </c>
      <c r="J218" s="571"/>
      <c r="K218" s="1500"/>
      <c r="L218" s="214"/>
      <c r="M218" s="341"/>
      <c r="N218" s="334"/>
      <c r="O218" s="1624"/>
      <c r="P218" s="1624"/>
      <c r="AH218" s="1631">
        <v>0</v>
      </c>
    </row>
    <row s="1635" customFormat="1" customHeight="1" ht="0.75" hidden="1">
      <c r="A219" s="1780"/>
      <c r="B219" s="1780"/>
      <c r="C219" s="369" t="s">
        <v>1199</v>
      </c>
      <c r="D219" s="2462"/>
      <c r="E219" s="2204"/>
      <c r="F219" s="2383"/>
      <c r="G219" s="400"/>
      <c r="H219" s="1500"/>
      <c r="I219" s="651"/>
      <c r="J219" s="571"/>
      <c r="K219" s="1500"/>
      <c r="L219" s="214"/>
      <c r="M219" s="341"/>
      <c r="N219" s="334"/>
      <c r="O219" s="1624"/>
      <c r="P219" s="1624"/>
      <c r="AH219" s="1631">
        <v>0</v>
      </c>
    </row>
    <row s="1635" customFormat="1" customHeight="1" ht="18.75" hidden="1">
      <c r="A220" s="1780" t="s">
        <v>287</v>
      </c>
      <c r="B220" s="1780" t="s">
        <v>288</v>
      </c>
      <c r="C220" s="369"/>
      <c r="D220" s="2462"/>
      <c r="E220" s="2204"/>
      <c r="F220" s="2383" t="str">
        <f>INDEX(PT_DIFFERENTIATION_VTAR,MATCH(A220,PT_DIFFERENTIATION_VTAR_ID,0))</f>
        <v>Тариф на горячую воду (горячее водоснабжение)</v>
      </c>
      <c r="G220" s="2427" t="str">
        <f>INDEX(PT_DIFFERENTIATION_NTAR,MATCH(B220,PT_DIFFERENTIATION_NTAR_ID,0))</f>
        <v/>
      </c>
      <c r="H220" s="1862"/>
      <c r="I220" s="1739"/>
      <c r="J220" s="1773"/>
      <c r="K220" s="1778"/>
      <c r="L220" s="1862" t="s">
        <v>343</v>
      </c>
      <c r="M220" s="341"/>
      <c r="N220" s="334"/>
      <c r="O220" s="1624"/>
      <c r="P220" s="1624"/>
      <c r="AH220" s="1631">
        <v>0</v>
      </c>
    </row>
    <row s="1635" customFormat="1" customHeight="1" ht="18.75" hidden="1">
      <c r="A221" s="1780"/>
      <c r="B221" s="1780"/>
      <c r="C221" s="369" t="s">
        <v>1192</v>
      </c>
      <c r="D221" s="2462"/>
      <c r="E221" s="2204"/>
      <c r="F221" s="2383"/>
      <c r="G221" s="2427"/>
      <c r="H221" s="1500"/>
      <c r="I221" s="651" t="s">
        <v>1191</v>
      </c>
      <c r="J221" s="571"/>
      <c r="K221" s="1500"/>
      <c r="L221" s="214"/>
      <c r="M221" s="341"/>
      <c r="N221" s="334"/>
      <c r="O221" s="1624"/>
      <c r="P221" s="1624"/>
      <c r="AH221" s="1631">
        <v>0</v>
      </c>
    </row>
    <row s="1635" customFormat="1" customHeight="1" ht="0.75" hidden="1">
      <c r="A222" s="1780"/>
      <c r="B222" s="1780"/>
      <c r="C222" s="369" t="s">
        <v>1199</v>
      </c>
      <c r="D222" s="2462"/>
      <c r="E222" s="2204"/>
      <c r="F222" s="2383"/>
      <c r="G222" s="400"/>
      <c r="H222" s="1500"/>
      <c r="I222" s="651"/>
      <c r="J222" s="571"/>
      <c r="K222" s="1500"/>
      <c r="L222" s="214"/>
      <c r="M222" s="341"/>
      <c r="N222" s="334"/>
      <c r="O222" s="1624"/>
      <c r="P222" s="1624"/>
      <c r="AH222" s="1631">
        <v>0</v>
      </c>
    </row>
    <row s="1635" customFormat="1" customHeight="1" ht="18.75" hidden="1">
      <c r="A223" s="1780" t="s">
        <v>292</v>
      </c>
      <c r="B223" s="1780" t="s">
        <v>293</v>
      </c>
      <c r="C223" s="369"/>
      <c r="D223" s="2462"/>
      <c r="E223" s="2204"/>
      <c r="F223" s="2383" t="str">
        <f>INDEX(PT_DIFFERENTIATION_VTAR,MATCH(A223,PT_DIFFERENTIATION_VTAR_ID,0))</f>
        <v>Тариф на транспортировку горячей воды</v>
      </c>
      <c r="G223" s="2427" t="str">
        <f>INDEX(PT_DIFFERENTIATION_NTAR,MATCH(B223,PT_DIFFERENTIATION_NTAR_ID,0))</f>
        <v/>
      </c>
      <c r="H223" s="1862"/>
      <c r="I223" s="1739"/>
      <c r="J223" s="1773"/>
      <c r="K223" s="1778"/>
      <c r="L223" s="1862" t="s">
        <v>343</v>
      </c>
      <c r="M223" s="341"/>
      <c r="N223" s="334"/>
      <c r="O223" s="1624"/>
      <c r="P223" s="1624"/>
      <c r="AH223" s="1631">
        <v>0</v>
      </c>
    </row>
    <row s="1635" customFormat="1" customHeight="1" ht="18.75" hidden="1">
      <c r="A224" s="1780"/>
      <c r="B224" s="1780"/>
      <c r="C224" s="369" t="s">
        <v>1192</v>
      </c>
      <c r="D224" s="2462"/>
      <c r="E224" s="2204"/>
      <c r="F224" s="2383"/>
      <c r="G224" s="2427"/>
      <c r="H224" s="1500"/>
      <c r="I224" s="651" t="s">
        <v>1191</v>
      </c>
      <c r="J224" s="571"/>
      <c r="K224" s="1500"/>
      <c r="L224" s="214"/>
      <c r="M224" s="341"/>
      <c r="N224" s="334"/>
      <c r="O224" s="1624"/>
      <c r="P224" s="1624"/>
      <c r="AH224" s="1631">
        <v>0</v>
      </c>
    </row>
    <row s="1635" customFormat="1" customHeight="1" ht="0.75" hidden="1">
      <c r="A225" s="1780"/>
      <c r="B225" s="1780"/>
      <c r="C225" s="369" t="s">
        <v>1199</v>
      </c>
      <c r="D225" s="2462"/>
      <c r="E225" s="2204"/>
      <c r="F225" s="2383"/>
      <c r="G225" s="400"/>
      <c r="H225" s="1500"/>
      <c r="I225" s="651"/>
      <c r="J225" s="571"/>
      <c r="K225" s="1500"/>
      <c r="L225" s="214"/>
      <c r="M225" s="341"/>
      <c r="N225" s="334"/>
      <c r="O225" s="1624"/>
      <c r="P225" s="1624"/>
      <c r="AH225" s="1631">
        <v>0</v>
      </c>
    </row>
    <row s="1635" customFormat="1" customHeight="1" ht="18.75" hidden="1">
      <c r="A226" s="1780" t="s">
        <v>297</v>
      </c>
      <c r="B226" s="1780" t="s">
        <v>298</v>
      </c>
      <c r="C226" s="369"/>
      <c r="D226" s="2462"/>
      <c r="E226" s="2204"/>
      <c r="F226" s="2383" t="str">
        <f>INDEX(PT_DIFFERENTIATION_VTAR,MATCH(A226,PT_DIFFERENTIATION_VTAR_ID,0))</f>
        <v>Тариф на подключение (технологическое присоединение) к централизованной системе горячего водоснабжения</v>
      </c>
      <c r="G226" s="2427" t="str">
        <f>INDEX(PT_DIFFERENTIATION_NTAR,MATCH(B226,PT_DIFFERENTIATION_NTAR_ID,0))</f>
        <v/>
      </c>
      <c r="H226" s="1862"/>
      <c r="I226" s="1739"/>
      <c r="J226" s="1773"/>
      <c r="K226" s="1778"/>
      <c r="L226" s="1862" t="s">
        <v>343</v>
      </c>
      <c r="M226" s="341"/>
      <c r="N226" s="334"/>
      <c r="O226" s="1624"/>
      <c r="P226" s="1624"/>
      <c r="AH226" s="1631">
        <v>0</v>
      </c>
    </row>
    <row s="1635" customFormat="1" customHeight="1" ht="18.75" hidden="1">
      <c r="A227" s="1780"/>
      <c r="B227" s="1780"/>
      <c r="C227" s="369" t="s">
        <v>1192</v>
      </c>
      <c r="D227" s="2462"/>
      <c r="E227" s="2204"/>
      <c r="F227" s="2383"/>
      <c r="G227" s="2427"/>
      <c r="H227" s="1500"/>
      <c r="I227" s="651" t="s">
        <v>1191</v>
      </c>
      <c r="J227" s="571"/>
      <c r="K227" s="1500"/>
      <c r="L227" s="214"/>
      <c r="M227" s="341"/>
      <c r="N227" s="334"/>
      <c r="O227" s="1624"/>
      <c r="P227" s="1624"/>
      <c r="AH227" s="1631">
        <v>0</v>
      </c>
    </row>
    <row s="1635" customFormat="1" customHeight="1" ht="0.75" hidden="1">
      <c r="A228" s="1780"/>
      <c r="B228" s="1780"/>
      <c r="C228" s="369" t="s">
        <v>1199</v>
      </c>
      <c r="D228" s="2462"/>
      <c r="E228" s="2204"/>
      <c r="F228" s="2383"/>
      <c r="G228" s="400"/>
      <c r="H228" s="1500"/>
      <c r="I228" s="651"/>
      <c r="J228" s="571"/>
      <c r="K228" s="1500"/>
      <c r="L228" s="214"/>
      <c r="M228" s="341"/>
      <c r="N228" s="334"/>
      <c r="O228" s="1624"/>
      <c r="P228" s="1624"/>
      <c r="AH228" s="1631">
        <v>0</v>
      </c>
    </row>
    <row s="1635" customFormat="1" customHeight="1" ht="18.75" hidden="1">
      <c r="A229" s="1780" t="s">
        <v>302</v>
      </c>
      <c r="B229" s="1780" t="s">
        <v>303</v>
      </c>
      <c r="C229" s="369"/>
      <c r="D229" s="2462"/>
      <c r="E229" s="2204"/>
      <c r="F229" s="2383" t="str">
        <f>INDEX(PT_DIFFERENTIATION_VTAR,MATCH(A229,PT_DIFFERENTIATION_VTAR_ID,0))</f>
        <v>Тариф на водоотведение</v>
      </c>
      <c r="G229" s="2427" t="str">
        <f>INDEX(PT_DIFFERENTIATION_NTAR,MATCH(B229,PT_DIFFERENTIATION_NTAR_ID,0))</f>
        <v/>
      </c>
      <c r="H229" s="1862"/>
      <c r="I229" s="1739"/>
      <c r="J229" s="1773"/>
      <c r="K229" s="1778"/>
      <c r="L229" s="1862" t="s">
        <v>343</v>
      </c>
      <c r="M229" s="341"/>
      <c r="N229" s="334"/>
      <c r="O229" s="1624"/>
      <c r="P229" s="1624"/>
      <c r="AH229" s="1631">
        <v>0</v>
      </c>
    </row>
    <row s="1635" customFormat="1" customHeight="1" ht="18.75" hidden="1">
      <c r="A230" s="1780"/>
      <c r="B230" s="1780"/>
      <c r="C230" s="369" t="s">
        <v>1192</v>
      </c>
      <c r="D230" s="2462"/>
      <c r="E230" s="2204"/>
      <c r="F230" s="2383"/>
      <c r="G230" s="2427"/>
      <c r="H230" s="1500"/>
      <c r="I230" s="651" t="s">
        <v>1191</v>
      </c>
      <c r="J230" s="571"/>
      <c r="K230" s="1500"/>
      <c r="L230" s="214"/>
      <c r="M230" s="341"/>
      <c r="N230" s="334"/>
      <c r="O230" s="1624"/>
      <c r="P230" s="1624"/>
      <c r="AH230" s="1631">
        <v>0</v>
      </c>
    </row>
    <row s="1635" customFormat="1" customHeight="1" ht="0.75" hidden="1">
      <c r="A231" s="1780"/>
      <c r="B231" s="1780"/>
      <c r="C231" s="369" t="s">
        <v>1199</v>
      </c>
      <c r="D231" s="2462"/>
      <c r="E231" s="2204"/>
      <c r="F231" s="2383"/>
      <c r="G231" s="400"/>
      <c r="H231" s="1500"/>
      <c r="I231" s="651"/>
      <c r="J231" s="571"/>
      <c r="K231" s="1500"/>
      <c r="L231" s="214"/>
      <c r="M231" s="341"/>
      <c r="N231" s="334"/>
      <c r="O231" s="1624"/>
      <c r="P231" s="1624"/>
      <c r="AH231" s="1631">
        <v>0</v>
      </c>
    </row>
    <row s="1635" customFormat="1" customHeight="1" ht="18.75" hidden="1">
      <c r="A232" s="1780" t="s">
        <v>307</v>
      </c>
      <c r="B232" s="1780" t="s">
        <v>308</v>
      </c>
      <c r="C232" s="369"/>
      <c r="D232" s="2462"/>
      <c r="E232" s="2204"/>
      <c r="F232" s="2383" t="str">
        <f>INDEX(PT_DIFFERENTIATION_VTAR,MATCH(A232,PT_DIFFERENTIATION_VTAR_ID,0))</f>
        <v>Тариф на транспортировку сточных вод</v>
      </c>
      <c r="G232" s="2427" t="str">
        <f>INDEX(PT_DIFFERENTIATION_NTAR,MATCH(B232,PT_DIFFERENTIATION_NTAR_ID,0))</f>
        <v/>
      </c>
      <c r="H232" s="1862"/>
      <c r="I232" s="1739"/>
      <c r="J232" s="1773"/>
      <c r="K232" s="1778"/>
      <c r="L232" s="1862" t="s">
        <v>343</v>
      </c>
      <c r="M232" s="341"/>
      <c r="N232" s="334"/>
      <c r="O232" s="1624"/>
      <c r="P232" s="1624"/>
      <c r="AH232" s="1631">
        <v>0</v>
      </c>
    </row>
    <row s="1635" customFormat="1" customHeight="1" ht="18.75" hidden="1">
      <c r="A233" s="1780"/>
      <c r="B233" s="1780"/>
      <c r="C233" s="369" t="s">
        <v>1192</v>
      </c>
      <c r="D233" s="2462"/>
      <c r="E233" s="2204"/>
      <c r="F233" s="2383"/>
      <c r="G233" s="2427"/>
      <c r="H233" s="1500"/>
      <c r="I233" s="651" t="s">
        <v>1191</v>
      </c>
      <c r="J233" s="571"/>
      <c r="K233" s="1500"/>
      <c r="L233" s="214"/>
      <c r="M233" s="341"/>
      <c r="N233" s="334"/>
      <c r="O233" s="1624"/>
      <c r="P233" s="1624"/>
      <c r="AH233" s="1631">
        <v>0</v>
      </c>
    </row>
    <row s="1635" customFormat="1" customHeight="1" ht="0.75" hidden="1">
      <c r="A234" s="1780"/>
      <c r="B234" s="1780"/>
      <c r="C234" s="369" t="s">
        <v>1199</v>
      </c>
      <c r="D234" s="2462"/>
      <c r="E234" s="2204"/>
      <c r="F234" s="2383"/>
      <c r="G234" s="400"/>
      <c r="H234" s="1500"/>
      <c r="I234" s="651"/>
      <c r="J234" s="571"/>
      <c r="K234" s="1500"/>
      <c r="L234" s="214"/>
      <c r="M234" s="341"/>
      <c r="N234" s="334"/>
      <c r="O234" s="1624"/>
      <c r="P234" s="1624"/>
      <c r="AH234" s="1631">
        <v>0</v>
      </c>
    </row>
    <row s="1635" customFormat="1" customHeight="1" ht="18.75" hidden="1">
      <c r="A235" s="1780" t="s">
        <v>312</v>
      </c>
      <c r="B235" s="1780" t="s">
        <v>313</v>
      </c>
      <c r="C235" s="369"/>
      <c r="D235" s="2462"/>
      <c r="E235" s="2204"/>
      <c r="F235" s="2383" t="str">
        <f>INDEX(PT_DIFFERENTIATION_VTAR,MATCH(A235,PT_DIFFERENTIATION_VTAR_ID,0))</f>
        <v>Тариф на подключение (технологическое присоединение) к централизованной системе водоотведения</v>
      </c>
      <c r="G235" s="2427" t="str">
        <f>INDEX(PT_DIFFERENTIATION_NTAR,MATCH(B235,PT_DIFFERENTIATION_NTAR_ID,0))</f>
        <v/>
      </c>
      <c r="H235" s="1862"/>
      <c r="I235" s="1739"/>
      <c r="J235" s="1773"/>
      <c r="K235" s="1778"/>
      <c r="L235" s="1862" t="s">
        <v>343</v>
      </c>
      <c r="M235" s="341"/>
      <c r="N235" s="334"/>
      <c r="O235" s="1624"/>
      <c r="P235" s="1624"/>
      <c r="AH235" s="1631">
        <v>0</v>
      </c>
    </row>
    <row s="1635" customFormat="1" customHeight="1" ht="18.75" hidden="1">
      <c r="A236" s="1780"/>
      <c r="B236" s="1780"/>
      <c r="C236" s="369" t="s">
        <v>1192</v>
      </c>
      <c r="D236" s="2462"/>
      <c r="E236" s="2204"/>
      <c r="F236" s="2383"/>
      <c r="G236" s="2427"/>
      <c r="H236" s="1500"/>
      <c r="I236" s="651" t="s">
        <v>1191</v>
      </c>
      <c r="J236" s="571"/>
      <c r="K236" s="1500"/>
      <c r="L236" s="214"/>
      <c r="M236" s="341"/>
      <c r="N236" s="334"/>
      <c r="O236" s="1624"/>
      <c r="P236" s="1624"/>
      <c r="AH236" s="1631">
        <v>0</v>
      </c>
    </row>
    <row s="1635" customFormat="1" customHeight="1" ht="1.05">
      <c r="A237" s="1780"/>
      <c r="B237" s="1780"/>
      <c r="C237" s="369" t="s">
        <v>1199</v>
      </c>
      <c r="D237" s="2462"/>
      <c r="E237" s="2204"/>
      <c r="F237" s="2383"/>
      <c r="G237" s="400"/>
      <c r="H237" s="1500"/>
      <c r="I237" s="651"/>
      <c r="J237" s="571"/>
      <c r="K237" s="1500"/>
      <c r="L237" s="214"/>
      <c r="M237" s="341"/>
      <c r="N237" s="334"/>
      <c r="O237" s="1624"/>
      <c r="P237" s="1624"/>
      <c r="AH237" s="1631">
        <v>1</v>
      </c>
    </row>
    <row customHeight="1" ht="27.299999999999997">
      <c r="A238" s="1780"/>
      <c r="B238" s="1780"/>
      <c r="D238" s="376"/>
      <c r="E238" s="147" t="s">
        <v>114</v>
      </c>
      <c r="F23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38" s="2460"/>
      <c r="H238" s="2460"/>
      <c r="I238" s="2460"/>
      <c r="J238" s="2460"/>
      <c r="K238" s="2460"/>
      <c r="L238" s="2460"/>
      <c r="M238" s="297"/>
      <c r="N238" s="334"/>
      <c r="AH238" s="374">
        <v>26</v>
      </c>
    </row>
    <row s="1635" customFormat="1" customHeight="1" ht="60.75" hidden="1">
      <c r="A239" s="1780" t="s">
        <v>158</v>
      </c>
      <c r="B239" s="1780" t="s">
        <v>159</v>
      </c>
      <c r="C239" s="369"/>
      <c r="D239" s="2462"/>
      <c r="E239" s="2204"/>
      <c r="F239" s="2383" t="str">
        <f>INDEX(PT_DIFFERENTIATION_VTAR,MATCH(A239,PT_DIFFERENTIATION_VTAR_ID,0))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39" s="2427" t="str">
        <f>INDEX(PT_DIFFERENTIATION_NTAR,MATCH(B239,PT_DIFFERENTIATION_NTAR_ID,0))</f>
        <v/>
      </c>
      <c r="H239" s="1862"/>
      <c r="I239" s="1739"/>
      <c r="J239" s="1773"/>
      <c r="K239" s="1778"/>
      <c r="L239" s="1862" t="s">
        <v>343</v>
      </c>
      <c r="M23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39" s="334"/>
      <c r="O239" s="1624"/>
      <c r="P239" s="1624"/>
      <c r="AH239" s="1631">
        <v>0</v>
      </c>
    </row>
    <row s="1635" customFormat="1" customHeight="1" ht="18.75" hidden="1">
      <c r="A240" s="1780"/>
      <c r="B240" s="1780"/>
      <c r="C240" s="369" t="s">
        <v>1192</v>
      </c>
      <c r="D240" s="2462"/>
      <c r="E240" s="2204"/>
      <c r="F240" s="2383"/>
      <c r="G240" s="2427"/>
      <c r="H240" s="1500"/>
      <c r="I240" s="651" t="s">
        <v>1191</v>
      </c>
      <c r="J240" s="571"/>
      <c r="K240" s="1500"/>
      <c r="L240" s="214"/>
      <c r="M240" s="2170"/>
      <c r="N240" s="334"/>
      <c r="O240" s="1624"/>
      <c r="P240" s="1624"/>
      <c r="AH240" s="1631">
        <v>0</v>
      </c>
    </row>
    <row s="1635" customFormat="1" customHeight="1" ht="0.75" hidden="1">
      <c r="A241" s="1780"/>
      <c r="B241" s="1780"/>
      <c r="C241" s="369" t="s">
        <v>1199</v>
      </c>
      <c r="D241" s="2462"/>
      <c r="E241" s="2204"/>
      <c r="F241" s="2383"/>
      <c r="G241" s="400"/>
      <c r="H241" s="1500"/>
      <c r="I241" s="651"/>
      <c r="J241" s="571"/>
      <c r="K241" s="1500"/>
      <c r="L241" s="214"/>
      <c r="M241" s="2170"/>
      <c r="N241" s="334"/>
      <c r="O241" s="1624"/>
      <c r="P241" s="1624"/>
      <c r="AH241" s="1631">
        <v>0</v>
      </c>
    </row>
    <row s="1635" customFormat="1" customHeight="1" ht="45" hidden="1">
      <c r="A242" s="1780" t="s">
        <v>166</v>
      </c>
      <c r="B242" s="1780" t="s">
        <v>167</v>
      </c>
      <c r="C242" s="369"/>
      <c r="D242" s="2462"/>
      <c r="E242" s="2204"/>
      <c r="F242" s="2383" t="str">
        <f>INDEX(PT_DIFFERENTIATION_VTAR,MATCH(A242,PT_DIFFERENTIATION_VTAR_ID,0))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42" s="2427" t="str">
        <f>INDEX(PT_DIFFERENTIATION_NTAR,MATCH(B242,PT_DIFFERENTIATION_NTAR_ID,0))</f>
        <v>Тарифы на тепловую энергию (мощность), поставляемую потребителям</v>
      </c>
      <c r="H242" s="1862"/>
      <c r="I242" s="1739"/>
      <c r="J242" s="1773"/>
      <c r="K242" s="1778"/>
      <c r="L242" s="1862" t="s">
        <v>343</v>
      </c>
      <c r="M242" s="2171"/>
      <c r="N242" s="334"/>
      <c r="O242" s="1624"/>
      <c r="P242" s="1624"/>
      <c r="AH242" s="1631">
        <v>0</v>
      </c>
    </row>
    <row s="1635" customFormat="1" customHeight="1" ht="18.75" hidden="1">
      <c r="A243" s="1780"/>
      <c r="B243" s="1780"/>
      <c r="C243" s="369" t="s">
        <v>1192</v>
      </c>
      <c r="D243" s="2462"/>
      <c r="E243" s="2204"/>
      <c r="F243" s="2383"/>
      <c r="G243" s="2427"/>
      <c r="H243" s="1500"/>
      <c r="I243" s="651" t="s">
        <v>1191</v>
      </c>
      <c r="J243" s="571"/>
      <c r="K243" s="1500"/>
      <c r="L243" s="214"/>
      <c r="M243" s="1861"/>
      <c r="N243" s="334"/>
      <c r="O243" s="1624"/>
      <c r="P243" s="1624"/>
      <c r="AH243" s="1631">
        <v>0</v>
      </c>
    </row>
    <row s="1635" customFormat="1" customHeight="1" ht="18.75">
      <c r="A244" s="1823" t="s">
        <v>166</v>
      </c>
      <c r="B244" s="1823" t="s">
        <v>176</v>
      </c>
      <c r="C244" s="1687"/>
      <c r="D244" s="344"/>
      <c r="E244" s="1031"/>
      <c r="F244" s="1031"/>
      <c r="G244" s="2427" t="str">
        <f>INDEX(PT_DIFFERENTIATION_NTAR,MATCH(B244,PT_DIFFERENTIATION_NTAR_ID,0))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244" s="2271"/>
      <c r="I244" s="1739"/>
      <c r="J244" s="1773"/>
      <c r="K244" s="1778"/>
      <c r="L244" s="2271" t="s">
        <v>343</v>
      </c>
      <c r="M244" s="2318"/>
      <c r="N244" s="618"/>
      <c r="O244" s="1624"/>
      <c r="P244" s="1624"/>
      <c r="Q244" s="1635"/>
      <c r="R244" s="1635"/>
      <c r="S244" s="1635"/>
      <c r="T244" s="1635"/>
      <c r="U244" s="1635"/>
      <c r="V244" s="1635"/>
      <c r="W244" s="1635"/>
      <c r="X244" s="1635"/>
      <c r="Y244" s="1635"/>
      <c r="Z244" s="1635"/>
      <c r="AA244" s="1635"/>
      <c r="AB244" s="1635"/>
      <c r="AC244" s="1635"/>
      <c r="AD244" s="1635"/>
      <c r="AE244" s="1635"/>
      <c r="AF244" s="1635"/>
      <c r="AG244" s="1635"/>
      <c r="AH244" s="1635">
        <v>0</v>
      </c>
    </row>
    <row s="1635" customFormat="1" customHeight="1" ht="18.75">
      <c r="A245" s="1823"/>
      <c r="B245" s="1823"/>
      <c r="C245" s="1687" t="s">
        <v>1192</v>
      </c>
      <c r="D245" s="344"/>
      <c r="E245" s="1031"/>
      <c r="F245" s="1031"/>
      <c r="G245" s="2427"/>
      <c r="H245" s="2707"/>
      <c r="I245" s="2725" t="s">
        <v>1191</v>
      </c>
      <c r="J245" s="2709"/>
      <c r="K245" s="2707"/>
      <c r="L245" s="2710"/>
      <c r="M245" s="2318"/>
      <c r="N245" s="618"/>
      <c r="O245" s="1624"/>
      <c r="P245" s="1624"/>
      <c r="Q245" s="1635"/>
      <c r="R245" s="1635"/>
      <c r="S245" s="1635"/>
      <c r="T245" s="1635"/>
      <c r="U245" s="1635"/>
      <c r="V245" s="1635"/>
      <c r="W245" s="1635"/>
      <c r="X245" s="1635"/>
      <c r="Y245" s="1635"/>
      <c r="Z245" s="1635"/>
      <c r="AA245" s="1635"/>
      <c r="AB245" s="1635"/>
      <c r="AC245" s="1635"/>
      <c r="AD245" s="1635"/>
      <c r="AE245" s="1635"/>
      <c r="AF245" s="1635"/>
      <c r="AG245" s="1635"/>
      <c r="AH245" s="1635">
        <v>0</v>
      </c>
    </row>
    <row s="1635" customFormat="1" customHeight="1" ht="18.75">
      <c r="A246" s="1823" t="s">
        <v>166</v>
      </c>
      <c r="B246" s="1823" t="s">
        <v>181</v>
      </c>
      <c r="C246" s="1687"/>
      <c r="D246" s="344"/>
      <c r="E246" s="1031"/>
      <c r="F246" s="1031"/>
      <c r="G246" s="2427" t="str">
        <f>INDEX(PT_DIFFERENTIATION_NTAR,MATCH(B246,PT_DIFFERENTIATION_NTAR_ID,0))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246" s="2271"/>
      <c r="I246" s="1739"/>
      <c r="J246" s="1773"/>
      <c r="K246" s="1778"/>
      <c r="L246" s="2271" t="s">
        <v>343</v>
      </c>
      <c r="M246" s="2318"/>
      <c r="N246" s="618"/>
      <c r="O246" s="1624"/>
      <c r="P246" s="1624"/>
      <c r="Q246" s="1635"/>
      <c r="R246" s="1635"/>
      <c r="S246" s="1635"/>
      <c r="T246" s="1635"/>
      <c r="U246" s="1635"/>
      <c r="V246" s="1635"/>
      <c r="W246" s="1635"/>
      <c r="X246" s="1635"/>
      <c r="Y246" s="1635"/>
      <c r="Z246" s="1635"/>
      <c r="AA246" s="1635"/>
      <c r="AB246" s="1635"/>
      <c r="AC246" s="1635"/>
      <c r="AD246" s="1635"/>
      <c r="AE246" s="1635"/>
      <c r="AF246" s="1635"/>
      <c r="AG246" s="1635"/>
      <c r="AH246" s="1635">
        <v>0</v>
      </c>
    </row>
    <row s="1635" customFormat="1" customHeight="1" ht="18.75">
      <c r="A247" s="1823"/>
      <c r="B247" s="1823"/>
      <c r="C247" s="1687" t="s">
        <v>1192</v>
      </c>
      <c r="D247" s="344"/>
      <c r="E247" s="1031"/>
      <c r="F247" s="1031"/>
      <c r="G247" s="2427"/>
      <c r="H247" s="2707"/>
      <c r="I247" s="2726" t="s">
        <v>1191</v>
      </c>
      <c r="J247" s="2709"/>
      <c r="K247" s="2707"/>
      <c r="L247" s="2710"/>
      <c r="M247" s="2318"/>
      <c r="N247" s="618"/>
      <c r="O247" s="1624"/>
      <c r="P247" s="1624"/>
      <c r="Q247" s="1635"/>
      <c r="R247" s="1635"/>
      <c r="S247" s="1635"/>
      <c r="T247" s="1635"/>
      <c r="U247" s="1635"/>
      <c r="V247" s="1635"/>
      <c r="W247" s="1635"/>
      <c r="X247" s="1635"/>
      <c r="Y247" s="1635"/>
      <c r="Z247" s="1635"/>
      <c r="AA247" s="1635"/>
      <c r="AB247" s="1635"/>
      <c r="AC247" s="1635"/>
      <c r="AD247" s="1635"/>
      <c r="AE247" s="1635"/>
      <c r="AF247" s="1635"/>
      <c r="AG247" s="1635"/>
      <c r="AH247" s="1635">
        <v>0</v>
      </c>
    </row>
    <row s="1635" customFormat="1" customHeight="1" ht="18.75">
      <c r="A248" s="1823" t="s">
        <v>166</v>
      </c>
      <c r="B248" s="1823" t="s">
        <v>186</v>
      </c>
      <c r="C248" s="1687"/>
      <c r="D248" s="344"/>
      <c r="E248" s="1031"/>
      <c r="F248" s="1031"/>
      <c r="G248" s="2427" t="str">
        <f>INDEX(PT_DIFFERENTIATION_NTAR,MATCH(B248,PT_DIFFERENTIATION_NTAR_ID,0))</f>
        <v>Льготные тарифы на тепловую энергию (мощность),поставляемую населению и потребителям, приравненным к населению</v>
      </c>
      <c r="H248" s="2271"/>
      <c r="I248" s="1739"/>
      <c r="J248" s="1773"/>
      <c r="K248" s="1778"/>
      <c r="L248" s="2271" t="s">
        <v>343</v>
      </c>
      <c r="M248" s="2318"/>
      <c r="N248" s="618"/>
      <c r="O248" s="1624"/>
      <c r="P248" s="1624"/>
      <c r="Q248" s="1635"/>
      <c r="R248" s="1635"/>
      <c r="S248" s="1635"/>
      <c r="T248" s="1635"/>
      <c r="U248" s="1635"/>
      <c r="V248" s="1635"/>
      <c r="W248" s="1635"/>
      <c r="X248" s="1635"/>
      <c r="Y248" s="1635"/>
      <c r="Z248" s="1635"/>
      <c r="AA248" s="1635"/>
      <c r="AB248" s="1635"/>
      <c r="AC248" s="1635"/>
      <c r="AD248" s="1635"/>
      <c r="AE248" s="1635"/>
      <c r="AF248" s="1635"/>
      <c r="AG248" s="1635"/>
      <c r="AH248" s="1635">
        <v>0</v>
      </c>
    </row>
    <row s="1635" customFormat="1" customHeight="1" ht="18.75">
      <c r="A249" s="1823"/>
      <c r="B249" s="1823"/>
      <c r="C249" s="1687" t="s">
        <v>1192</v>
      </c>
      <c r="D249" s="344"/>
      <c r="E249" s="1031"/>
      <c r="F249" s="1031"/>
      <c r="G249" s="2427"/>
      <c r="H249" s="2707"/>
      <c r="I249" s="2727" t="s">
        <v>1191</v>
      </c>
      <c r="J249" s="2709"/>
      <c r="K249" s="2707"/>
      <c r="L249" s="2710"/>
      <c r="M249" s="2318"/>
      <c r="N249" s="618"/>
      <c r="O249" s="1624"/>
      <c r="P249" s="1624"/>
      <c r="Q249" s="1635"/>
      <c r="R249" s="1635"/>
      <c r="S249" s="1635"/>
      <c r="T249" s="1635"/>
      <c r="U249" s="1635"/>
      <c r="V249" s="1635"/>
      <c r="W249" s="1635"/>
      <c r="X249" s="1635"/>
      <c r="Y249" s="1635"/>
      <c r="Z249" s="1635"/>
      <c r="AA249" s="1635"/>
      <c r="AB249" s="1635"/>
      <c r="AC249" s="1635"/>
      <c r="AD249" s="1635"/>
      <c r="AE249" s="1635"/>
      <c r="AF249" s="1635"/>
      <c r="AG249" s="1635"/>
      <c r="AH249" s="1635">
        <v>0</v>
      </c>
    </row>
    <row s="1635" customFormat="1" customHeight="1" ht="0.75" hidden="1">
      <c r="A250" s="1780"/>
      <c r="B250" s="1780"/>
      <c r="C250" s="369" t="s">
        <v>1199</v>
      </c>
      <c r="D250" s="2462"/>
      <c r="E250" s="2204"/>
      <c r="F250" s="2383"/>
      <c r="G250" s="400"/>
      <c r="H250" s="1500"/>
      <c r="I250" s="651"/>
      <c r="J250" s="571"/>
      <c r="K250" s="1500"/>
      <c r="L250" s="214"/>
      <c r="M250" s="341"/>
      <c r="N250" s="334"/>
      <c r="O250" s="1624"/>
      <c r="P250" s="1624"/>
      <c r="AH250" s="1631">
        <v>0</v>
      </c>
    </row>
    <row s="1635" customFormat="1" customHeight="1" ht="45" hidden="1">
      <c r="A251" s="1780" t="s">
        <v>194</v>
      </c>
      <c r="B251" s="1780" t="s">
        <v>195</v>
      </c>
      <c r="C251" s="369"/>
      <c r="D251" s="2462"/>
      <c r="E251" s="2204"/>
      <c r="F251" s="2383" t="str">
        <f>INDEX(PT_DIFFERENTIATION_VTAR,MATCH(A251,PT_DIFFERENTIATION_VTAR_ID,0))</f>
        <v>Тарифы на теплоноситель, поставляемый теплоснабжающими организациями потребителям, другим теплоснабжающим организациям</v>
      </c>
      <c r="G251" s="2427" t="str">
        <f>INDEX(PT_DIFFERENTIATION_NTAR,MATCH(B251,PT_DIFFERENTIATION_NTAR_ID,0))</f>
        <v>Тарифы на теплоноситель, поставляемый потребителям</v>
      </c>
      <c r="H251" s="1862"/>
      <c r="I251" s="1739"/>
      <c r="J251" s="1773"/>
      <c r="K251" s="1778"/>
      <c r="L251" s="1862" t="s">
        <v>343</v>
      </c>
      <c r="M251" s="341"/>
      <c r="N251" s="334"/>
      <c r="O251" s="1624"/>
      <c r="P251" s="1624"/>
      <c r="AH251" s="1631">
        <v>0</v>
      </c>
    </row>
    <row s="1635" customFormat="1" customHeight="1" ht="18.75" hidden="1">
      <c r="A252" s="1780"/>
      <c r="B252" s="1780"/>
      <c r="C252" s="369" t="s">
        <v>1192</v>
      </c>
      <c r="D252" s="2462"/>
      <c r="E252" s="2204"/>
      <c r="F252" s="2383"/>
      <c r="G252" s="2427"/>
      <c r="H252" s="1500"/>
      <c r="I252" s="651" t="s">
        <v>1191</v>
      </c>
      <c r="J252" s="571"/>
      <c r="K252" s="1500"/>
      <c r="L252" s="214"/>
      <c r="M252" s="341"/>
      <c r="N252" s="334"/>
      <c r="O252" s="1624"/>
      <c r="P252" s="1624"/>
      <c r="AH252" s="1631">
        <v>0</v>
      </c>
    </row>
    <row s="1635" customFormat="1" customHeight="1" ht="18.75">
      <c r="A253" s="1823" t="s">
        <v>194</v>
      </c>
      <c r="B253" s="1823" t="s">
        <v>200</v>
      </c>
      <c r="C253" s="1687"/>
      <c r="D253" s="344"/>
      <c r="E253" s="1031"/>
      <c r="F253" s="1031"/>
      <c r="G253" s="2427" t="str">
        <f>INDEX(PT_DIFFERENTIATION_NTAR,MATCH(B253,PT_DIFFERENTIATION_NTAR_ID,0))</f>
        <v>Льготные тарифы на теплоноситель, поставляемый населению и потребителям, приравненным к населению</v>
      </c>
      <c r="H253" s="2271"/>
      <c r="I253" s="1739"/>
      <c r="J253" s="1773"/>
      <c r="K253" s="1778"/>
      <c r="L253" s="2271" t="s">
        <v>343</v>
      </c>
      <c r="M253" s="2318"/>
      <c r="N253" s="618"/>
      <c r="O253" s="1624"/>
      <c r="P253" s="1624"/>
      <c r="Q253" s="1635"/>
      <c r="R253" s="1635"/>
      <c r="S253" s="1635"/>
      <c r="T253" s="1635"/>
      <c r="U253" s="1635"/>
      <c r="V253" s="1635"/>
      <c r="W253" s="1635"/>
      <c r="X253" s="1635"/>
      <c r="Y253" s="1635"/>
      <c r="Z253" s="1635"/>
      <c r="AA253" s="1635"/>
      <c r="AB253" s="1635"/>
      <c r="AC253" s="1635"/>
      <c r="AD253" s="1635"/>
      <c r="AE253" s="1635"/>
      <c r="AF253" s="1635"/>
      <c r="AG253" s="1635"/>
      <c r="AH253" s="1635">
        <v>0</v>
      </c>
    </row>
    <row s="1635" customFormat="1" customHeight="1" ht="18.75">
      <c r="A254" s="1823"/>
      <c r="B254" s="1823"/>
      <c r="C254" s="1687" t="s">
        <v>1192</v>
      </c>
      <c r="D254" s="344"/>
      <c r="E254" s="1031"/>
      <c r="F254" s="1031"/>
      <c r="G254" s="2427"/>
      <c r="H254" s="2707"/>
      <c r="I254" s="2728" t="s">
        <v>1191</v>
      </c>
      <c r="J254" s="2709"/>
      <c r="K254" s="2707"/>
      <c r="L254" s="2710"/>
      <c r="M254" s="2318"/>
      <c r="N254" s="618"/>
      <c r="O254" s="1624"/>
      <c r="P254" s="1624"/>
      <c r="Q254" s="1635"/>
      <c r="R254" s="1635"/>
      <c r="S254" s="1635"/>
      <c r="T254" s="1635"/>
      <c r="U254" s="1635"/>
      <c r="V254" s="1635"/>
      <c r="W254" s="1635"/>
      <c r="X254" s="1635"/>
      <c r="Y254" s="1635"/>
      <c r="Z254" s="1635"/>
      <c r="AA254" s="1635"/>
      <c r="AB254" s="1635"/>
      <c r="AC254" s="1635"/>
      <c r="AD254" s="1635"/>
      <c r="AE254" s="1635"/>
      <c r="AF254" s="1635"/>
      <c r="AG254" s="1635"/>
      <c r="AH254" s="1635">
        <v>0</v>
      </c>
    </row>
    <row s="1635" customFormat="1" customHeight="1" ht="0.75" hidden="1">
      <c r="A255" s="1780"/>
      <c r="B255" s="1780"/>
      <c r="C255" s="369" t="s">
        <v>1199</v>
      </c>
      <c r="D255" s="2462"/>
      <c r="E255" s="2204"/>
      <c r="F255" s="2383"/>
      <c r="G255" s="400"/>
      <c r="H255" s="1500"/>
      <c r="I255" s="651"/>
      <c r="J255" s="571"/>
      <c r="K255" s="1500"/>
      <c r="L255" s="214"/>
      <c r="M255" s="341"/>
      <c r="N255" s="334"/>
      <c r="O255" s="1624"/>
      <c r="P255" s="1624"/>
      <c r="AH255" s="1631">
        <v>0</v>
      </c>
    </row>
    <row s="1635" customFormat="1" customHeight="1" ht="45" hidden="1">
      <c r="A256" s="1780" t="s">
        <v>207</v>
      </c>
      <c r="B256" s="1780" t="s">
        <v>208</v>
      </c>
      <c r="C256" s="369"/>
      <c r="D256" s="2462"/>
      <c r="E256" s="2204"/>
      <c r="F256" s="2383" t="str">
        <f>INDEX(PT_DIFFERENTIATION_VTAR,MATCH(A256,PT_DIFFERENTIATION_VTAR_ID,0))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56" s="2427" t="str">
        <f>INDEX(PT_DIFFERENTIATION_NTAR,MATCH(B256,PT_DIFFERENTIATION_NTAR_ID,0))</f>
        <v>Тарифы на горячую в открытых системах теплоснабжения (горячего водоснабжения), поставляемую потребителям</v>
      </c>
      <c r="H256" s="1862"/>
      <c r="I256" s="1739"/>
      <c r="J256" s="1773"/>
      <c r="K256" s="1778"/>
      <c r="L256" s="1862" t="s">
        <v>343</v>
      </c>
      <c r="M256" s="341"/>
      <c r="N256" s="334"/>
      <c r="O256" s="1624"/>
      <c r="P256" s="1624"/>
      <c r="AH256" s="1631">
        <v>0</v>
      </c>
    </row>
    <row s="1635" customFormat="1" customHeight="1" ht="18.75" hidden="1">
      <c r="A257" s="1780"/>
      <c r="B257" s="1780"/>
      <c r="C257" s="369" t="s">
        <v>1192</v>
      </c>
      <c r="D257" s="2462"/>
      <c r="E257" s="2204"/>
      <c r="F257" s="2383"/>
      <c r="G257" s="2427"/>
      <c r="H257" s="1500"/>
      <c r="I257" s="651" t="s">
        <v>1191</v>
      </c>
      <c r="J257" s="571"/>
      <c r="K257" s="1500"/>
      <c r="L257" s="214"/>
      <c r="M257" s="341"/>
      <c r="N257" s="334"/>
      <c r="O257" s="1624"/>
      <c r="P257" s="1624"/>
      <c r="AH257" s="1631">
        <v>0</v>
      </c>
    </row>
    <row s="1635" customFormat="1" customHeight="1" ht="18.75">
      <c r="A258" s="1823" t="s">
        <v>207</v>
      </c>
      <c r="B258" s="1823" t="s">
        <v>213</v>
      </c>
      <c r="C258" s="1687"/>
      <c r="D258" s="344"/>
      <c r="E258" s="1031"/>
      <c r="F258" s="1031"/>
      <c r="G258" s="2427" t="str">
        <f>INDEX(PT_DIFFERENTIATION_NTAR,MATCH(B258,PT_DIFFERENTIATION_NTAR_ID,0))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v>
      </c>
      <c r="H258" s="2271"/>
      <c r="I258" s="1739"/>
      <c r="J258" s="1773"/>
      <c r="K258" s="1778"/>
      <c r="L258" s="2271" t="s">
        <v>343</v>
      </c>
      <c r="M258" s="2318"/>
      <c r="N258" s="618"/>
      <c r="O258" s="1624"/>
      <c r="P258" s="1624"/>
      <c r="Q258" s="1635"/>
      <c r="R258" s="1635"/>
      <c r="S258" s="1635"/>
      <c r="T258" s="1635"/>
      <c r="U258" s="1635"/>
      <c r="V258" s="1635"/>
      <c r="W258" s="1635"/>
      <c r="X258" s="1635"/>
      <c r="Y258" s="1635"/>
      <c r="Z258" s="1635"/>
      <c r="AA258" s="1635"/>
      <c r="AB258" s="1635"/>
      <c r="AC258" s="1635"/>
      <c r="AD258" s="1635"/>
      <c r="AE258" s="1635"/>
      <c r="AF258" s="1635"/>
      <c r="AG258" s="1635"/>
      <c r="AH258" s="1635">
        <v>0</v>
      </c>
    </row>
    <row s="1635" customFormat="1" customHeight="1" ht="18.75">
      <c r="A259" s="1823"/>
      <c r="B259" s="1823"/>
      <c r="C259" s="1687" t="s">
        <v>1192</v>
      </c>
      <c r="D259" s="344"/>
      <c r="E259" s="1031"/>
      <c r="F259" s="1031"/>
      <c r="G259" s="2427"/>
      <c r="H259" s="2707"/>
      <c r="I259" s="2729" t="s">
        <v>1191</v>
      </c>
      <c r="J259" s="2709"/>
      <c r="K259" s="2707"/>
      <c r="L259" s="2710"/>
      <c r="M259" s="2318"/>
      <c r="N259" s="618"/>
      <c r="O259" s="1624"/>
      <c r="P259" s="1624"/>
      <c r="Q259" s="1635"/>
      <c r="R259" s="1635"/>
      <c r="S259" s="1635"/>
      <c r="T259" s="1635"/>
      <c r="U259" s="1635"/>
      <c r="V259" s="1635"/>
      <c r="W259" s="1635"/>
      <c r="X259" s="1635"/>
      <c r="Y259" s="1635"/>
      <c r="Z259" s="1635"/>
      <c r="AA259" s="1635"/>
      <c r="AB259" s="1635"/>
      <c r="AC259" s="1635"/>
      <c r="AD259" s="1635"/>
      <c r="AE259" s="1635"/>
      <c r="AF259" s="1635"/>
      <c r="AG259" s="1635"/>
      <c r="AH259" s="1635">
        <v>0</v>
      </c>
    </row>
    <row s="1635" customFormat="1" customHeight="1" ht="0.75" hidden="1">
      <c r="A260" s="1780"/>
      <c r="B260" s="1780"/>
      <c r="C260" s="369" t="s">
        <v>1199</v>
      </c>
      <c r="D260" s="2462"/>
      <c r="E260" s="2204"/>
      <c r="F260" s="2383"/>
      <c r="G260" s="400"/>
      <c r="H260" s="1500"/>
      <c r="I260" s="651"/>
      <c r="J260" s="571"/>
      <c r="K260" s="1500"/>
      <c r="L260" s="214"/>
      <c r="M260" s="341"/>
      <c r="N260" s="334"/>
      <c r="O260" s="1624"/>
      <c r="P260" s="1624"/>
      <c r="AH260" s="1631">
        <v>0</v>
      </c>
    </row>
    <row s="1635" customFormat="1" customHeight="1" ht="18.75" hidden="1">
      <c r="A261" s="1780" t="s">
        <v>218</v>
      </c>
      <c r="B261" s="1780" t="s">
        <v>219</v>
      </c>
      <c r="C261" s="369"/>
      <c r="D261" s="2462"/>
      <c r="E261" s="2204"/>
      <c r="F261" s="2383" t="str">
        <f>INDEX(PT_DIFFERENTIATION_VTAR,MATCH(A261,PT_DIFFERENTIATION_VTAR_ID,0))</f>
        <v>Тарифы на услуги по передаче тепловой энергии</v>
      </c>
      <c r="G261" s="2427" t="str">
        <f>INDEX(PT_DIFFERENTIATION_NTAR,MATCH(B261,PT_DIFFERENTIATION_NTAR_ID,0))</f>
        <v/>
      </c>
      <c r="H261" s="1862"/>
      <c r="I261" s="1739"/>
      <c r="J261" s="1773"/>
      <c r="K261" s="1778"/>
      <c r="L261" s="1862" t="s">
        <v>343</v>
      </c>
      <c r="M261" s="341"/>
      <c r="N261" s="334"/>
      <c r="O261" s="1624"/>
      <c r="P261" s="1624"/>
      <c r="AH261" s="1631">
        <v>0</v>
      </c>
    </row>
    <row s="1635" customFormat="1" customHeight="1" ht="18.75" hidden="1">
      <c r="A262" s="1780"/>
      <c r="B262" s="1780"/>
      <c r="C262" s="369" t="s">
        <v>1192</v>
      </c>
      <c r="D262" s="2462"/>
      <c r="E262" s="2204"/>
      <c r="F262" s="2383"/>
      <c r="G262" s="2427"/>
      <c r="H262" s="1500"/>
      <c r="I262" s="651" t="s">
        <v>1191</v>
      </c>
      <c r="J262" s="571"/>
      <c r="K262" s="1500"/>
      <c r="L262" s="214"/>
      <c r="M262" s="341"/>
      <c r="N262" s="334"/>
      <c r="O262" s="1624"/>
      <c r="P262" s="1624"/>
      <c r="AH262" s="1631">
        <v>0</v>
      </c>
    </row>
    <row s="1635" customFormat="1" customHeight="1" ht="0.75" hidden="1">
      <c r="A263" s="1780"/>
      <c r="B263" s="1780"/>
      <c r="C263" s="369" t="s">
        <v>1199</v>
      </c>
      <c r="D263" s="2462"/>
      <c r="E263" s="2204"/>
      <c r="F263" s="2383"/>
      <c r="G263" s="400"/>
      <c r="H263" s="1500"/>
      <c r="I263" s="651"/>
      <c r="J263" s="571"/>
      <c r="K263" s="1500"/>
      <c r="L263" s="214"/>
      <c r="M263" s="341"/>
      <c r="N263" s="334"/>
      <c r="O263" s="1624"/>
      <c r="P263" s="1624"/>
      <c r="AH263" s="1631">
        <v>0</v>
      </c>
    </row>
    <row s="1635" customFormat="1" customHeight="1" ht="18.75" hidden="1">
      <c r="A264" s="1780" t="s">
        <v>224</v>
      </c>
      <c r="B264" s="1780" t="s">
        <v>225</v>
      </c>
      <c r="C264" s="369"/>
      <c r="D264" s="2462"/>
      <c r="E264" s="2204"/>
      <c r="F264" s="2383" t="str">
        <f>INDEX(PT_DIFFERENTIATION_VTAR,MATCH(A264,PT_DIFFERENTIATION_VTAR_ID,0))</f>
        <v>Тарифы на услуги по передаче теплоносителя</v>
      </c>
      <c r="G264" s="2427" t="str">
        <f>INDEX(PT_DIFFERENTIATION_NTAR,MATCH(B264,PT_DIFFERENTIATION_NTAR_ID,0))</f>
        <v/>
      </c>
      <c r="H264" s="1862"/>
      <c r="I264" s="1739"/>
      <c r="J264" s="1773"/>
      <c r="K264" s="1778"/>
      <c r="L264" s="1862" t="s">
        <v>343</v>
      </c>
      <c r="M264" s="341"/>
      <c r="N264" s="334"/>
      <c r="O264" s="1624"/>
      <c r="P264" s="1624"/>
      <c r="AH264" s="1631">
        <v>0</v>
      </c>
    </row>
    <row s="1635" customFormat="1" customHeight="1" ht="18.75" hidden="1">
      <c r="A265" s="1780"/>
      <c r="B265" s="1780"/>
      <c r="C265" s="369" t="s">
        <v>1192</v>
      </c>
      <c r="D265" s="2462"/>
      <c r="E265" s="2204"/>
      <c r="F265" s="2383"/>
      <c r="G265" s="2427"/>
      <c r="H265" s="1500"/>
      <c r="I265" s="651" t="s">
        <v>1191</v>
      </c>
      <c r="J265" s="571"/>
      <c r="K265" s="1500"/>
      <c r="L265" s="214"/>
      <c r="M265" s="341"/>
      <c r="N265" s="334"/>
      <c r="O265" s="1624"/>
      <c r="P265" s="1624"/>
      <c r="AH265" s="1631">
        <v>0</v>
      </c>
    </row>
    <row s="1635" customFormat="1" customHeight="1" ht="0.75" hidden="1">
      <c r="A266" s="1780"/>
      <c r="B266" s="1780"/>
      <c r="C266" s="369" t="s">
        <v>1199</v>
      </c>
      <c r="D266" s="2462"/>
      <c r="E266" s="2204"/>
      <c r="F266" s="2383"/>
      <c r="G266" s="400"/>
      <c r="H266" s="1500"/>
      <c r="I266" s="651"/>
      <c r="J266" s="571"/>
      <c r="K266" s="1500"/>
      <c r="L266" s="214"/>
      <c r="M266" s="341"/>
      <c r="N266" s="334"/>
      <c r="O266" s="1624"/>
      <c r="P266" s="1624"/>
      <c r="AH266" s="1631">
        <v>0</v>
      </c>
    </row>
    <row s="1635" customFormat="1" customHeight="1" ht="18.75" hidden="1">
      <c r="A267" s="1780" t="s">
        <v>230</v>
      </c>
      <c r="B267" s="1780" t="s">
        <v>231</v>
      </c>
      <c r="C267" s="369"/>
      <c r="D267" s="2462"/>
      <c r="E267" s="2204"/>
      <c r="F267" s="2383" t="str">
        <f>INDEX(PT_DIFFERENTIATION_VTAR,MATCH(A267,PT_DIFFERENTIATION_VTAR_ID,0))</f>
        <v>Плата за услуги по поддержанию резервной тепловой мощности при отсутствии потребления тепловой энергии</v>
      </c>
      <c r="G267" s="2427" t="str">
        <f>INDEX(PT_DIFFERENTIATION_NTAR,MATCH(B267,PT_DIFFERENTIATION_NTAR_ID,0))</f>
        <v/>
      </c>
      <c r="H267" s="1862"/>
      <c r="I267" s="1739"/>
      <c r="J267" s="1773"/>
      <c r="K267" s="1778"/>
      <c r="L267" s="1862" t="s">
        <v>343</v>
      </c>
      <c r="M267" s="341"/>
      <c r="N267" s="334"/>
      <c r="O267" s="1624"/>
      <c r="P267" s="1624"/>
      <c r="AH267" s="1631">
        <v>0</v>
      </c>
    </row>
    <row s="1635" customFormat="1" customHeight="1" ht="18.75" hidden="1">
      <c r="A268" s="1780"/>
      <c r="B268" s="1780"/>
      <c r="C268" s="369" t="s">
        <v>1192</v>
      </c>
      <c r="D268" s="2462"/>
      <c r="E268" s="2204"/>
      <c r="F268" s="2383"/>
      <c r="G268" s="2427"/>
      <c r="H268" s="1500"/>
      <c r="I268" s="651" t="s">
        <v>1191</v>
      </c>
      <c r="J268" s="571"/>
      <c r="K268" s="1500"/>
      <c r="L268" s="214"/>
      <c r="M268" s="341"/>
      <c r="N268" s="334"/>
      <c r="O268" s="1624"/>
      <c r="P268" s="1624"/>
      <c r="AH268" s="1631">
        <v>0</v>
      </c>
    </row>
    <row s="1635" customFormat="1" customHeight="1" ht="0.75" hidden="1">
      <c r="A269" s="1780"/>
      <c r="B269" s="1780"/>
      <c r="C269" s="369" t="s">
        <v>1199</v>
      </c>
      <c r="D269" s="2462"/>
      <c r="E269" s="2204"/>
      <c r="F269" s="2383"/>
      <c r="G269" s="400"/>
      <c r="H269" s="1500"/>
      <c r="I269" s="651"/>
      <c r="J269" s="571"/>
      <c r="K269" s="1500"/>
      <c r="L269" s="214"/>
      <c r="M269" s="341"/>
      <c r="N269" s="334"/>
      <c r="O269" s="1624"/>
      <c r="P269" s="1624"/>
      <c r="AH269" s="1631">
        <v>0</v>
      </c>
    </row>
    <row s="1635" customFormat="1" customHeight="1" ht="18.75" hidden="1">
      <c r="A270" s="1780" t="s">
        <v>236</v>
      </c>
      <c r="B270" s="1780" t="s">
        <v>237</v>
      </c>
      <c r="C270" s="369"/>
      <c r="D270" s="2462"/>
      <c r="E270" s="2204"/>
      <c r="F270" s="2383" t="str">
        <f>INDEX(PT_DIFFERENTIATION_VTAR,MATCH(A270,PT_DIFFERENTIATION_VTAR_ID,0))</f>
        <v>Плата за подключение (технологическое присоединение) к системе теплоснабжения</v>
      </c>
      <c r="G270" s="2427" t="str">
        <f>INDEX(PT_DIFFERENTIATION_NTAR,MATCH(B270,PT_DIFFERENTIATION_NTAR_ID,0))</f>
        <v/>
      </c>
      <c r="H270" s="1862"/>
      <c r="I270" s="1739"/>
      <c r="J270" s="1773"/>
      <c r="K270" s="1778"/>
      <c r="L270" s="1862" t="s">
        <v>343</v>
      </c>
      <c r="M270" s="341"/>
      <c r="N270" s="334"/>
      <c r="O270" s="1624"/>
      <c r="P270" s="1624"/>
      <c r="AH270" s="1631">
        <v>0</v>
      </c>
    </row>
    <row s="1635" customFormat="1" customHeight="1" ht="18.75" hidden="1">
      <c r="A271" s="1780"/>
      <c r="B271" s="1780"/>
      <c r="C271" s="369" t="s">
        <v>1192</v>
      </c>
      <c r="D271" s="2462"/>
      <c r="E271" s="2204"/>
      <c r="F271" s="2383"/>
      <c r="G271" s="2427"/>
      <c r="H271" s="1500"/>
      <c r="I271" s="651" t="s">
        <v>1191</v>
      </c>
      <c r="J271" s="571"/>
      <c r="K271" s="1500"/>
      <c r="L271" s="214"/>
      <c r="M271" s="341"/>
      <c r="N271" s="334"/>
      <c r="O271" s="1624"/>
      <c r="P271" s="1624"/>
      <c r="AH271" s="1631">
        <v>0</v>
      </c>
    </row>
    <row s="1635" customFormat="1" customHeight="1" ht="0.75" hidden="1">
      <c r="A272" s="1780"/>
      <c r="B272" s="1780"/>
      <c r="C272" s="369" t="s">
        <v>1199</v>
      </c>
      <c r="D272" s="2462"/>
      <c r="E272" s="2204"/>
      <c r="F272" s="2383"/>
      <c r="G272" s="400"/>
      <c r="H272" s="1500"/>
      <c r="I272" s="651"/>
      <c r="J272" s="571"/>
      <c r="K272" s="1500"/>
      <c r="L272" s="214"/>
      <c r="M272" s="341"/>
      <c r="N272" s="334"/>
      <c r="O272" s="1624"/>
      <c r="P272" s="1624"/>
      <c r="AH272" s="1631">
        <v>0</v>
      </c>
    </row>
    <row s="1635" customFormat="1" customHeight="1" ht="18.75" hidden="1">
      <c r="A273" s="1780" t="s">
        <v>242</v>
      </c>
      <c r="B273" s="1780" t="s">
        <v>243</v>
      </c>
      <c r="C273" s="369"/>
      <c r="D273" s="2462"/>
      <c r="E273" s="2204"/>
      <c r="F273" s="2383" t="str">
        <f>INDEX(PT_DIFFERENTIATION_VTAR,MATCH(A273,PT_DIFFERENTIATION_VTAR_ID,0))</f>
        <v>Плата за подключение (технологическое присоединение) к системе теплоснабжения (индивидуальная)</v>
      </c>
      <c r="G273" s="2427" t="str">
        <f>INDEX(PT_DIFFERENTIATION_NTAR,MATCH(B273,PT_DIFFERENTIATION_NTAR_ID,0))</f>
        <v/>
      </c>
      <c r="H273" s="1989"/>
      <c r="I273" s="1739"/>
      <c r="J273" s="1773"/>
      <c r="K273" s="1778"/>
      <c r="L273" s="1989" t="s">
        <v>343</v>
      </c>
      <c r="M273" s="341"/>
      <c r="N273" s="334"/>
      <c r="O273" s="1624"/>
      <c r="P273" s="1624"/>
      <c r="AH273" s="1631">
        <v>0</v>
      </c>
    </row>
    <row s="1635" customFormat="1" customHeight="1" ht="18.75" hidden="1">
      <c r="A274" s="1780"/>
      <c r="B274" s="1780"/>
      <c r="C274" s="369" t="s">
        <v>1192</v>
      </c>
      <c r="D274" s="2462"/>
      <c r="E274" s="2204"/>
      <c r="F274" s="2383"/>
      <c r="G274" s="2427"/>
      <c r="H274" s="1500"/>
      <c r="I274" s="651" t="s">
        <v>1191</v>
      </c>
      <c r="J274" s="571"/>
      <c r="K274" s="1500"/>
      <c r="L274" s="214"/>
      <c r="M274" s="341"/>
      <c r="N274" s="334"/>
      <c r="O274" s="1624"/>
      <c r="P274" s="1624"/>
      <c r="AH274" s="1631">
        <v>0</v>
      </c>
    </row>
    <row s="1635" customFormat="1" customHeight="1" ht="0.75" hidden="1">
      <c r="A275" s="1780"/>
      <c r="B275" s="1780"/>
      <c r="C275" s="369" t="s">
        <v>1199</v>
      </c>
      <c r="D275" s="2462"/>
      <c r="E275" s="2204"/>
      <c r="F275" s="2383"/>
      <c r="G275" s="400"/>
      <c r="H275" s="1500"/>
      <c r="I275" s="651"/>
      <c r="J275" s="571"/>
      <c r="K275" s="1500"/>
      <c r="L275" s="214"/>
      <c r="M275" s="341"/>
      <c r="N275" s="334"/>
      <c r="O275" s="1624"/>
      <c r="P275" s="1624"/>
      <c r="AH275" s="1631">
        <v>0</v>
      </c>
    </row>
    <row s="1635" customFormat="1" customHeight="1" ht="18.75" hidden="1">
      <c r="A276" s="1780" t="s">
        <v>262</v>
      </c>
      <c r="B276" s="1780" t="s">
        <v>263</v>
      </c>
      <c r="C276" s="369"/>
      <c r="D276" s="2462"/>
      <c r="E276" s="2204"/>
      <c r="F276" s="2383" t="str">
        <f>INDEX(PT_DIFFERENTIATION_VTAR,MATCH(A276,PT_DIFFERENTIATION_VTAR_ID,0))</f>
        <v>Тариф на питьевую воду (питьевое водоснабжение)</v>
      </c>
      <c r="G276" s="2427" t="str">
        <f>INDEX(PT_DIFFERENTIATION_NTAR,MATCH(B276,PT_DIFFERENTIATION_NTAR_ID,0))</f>
        <v/>
      </c>
      <c r="H276" s="1862"/>
      <c r="I276" s="1739"/>
      <c r="J276" s="1773"/>
      <c r="K276" s="1778"/>
      <c r="L276" s="1862" t="s">
        <v>343</v>
      </c>
      <c r="M276" s="341"/>
      <c r="N276" s="334"/>
      <c r="O276" s="1624"/>
      <c r="P276" s="1624"/>
      <c r="AH276" s="1631">
        <v>0</v>
      </c>
    </row>
    <row s="1635" customFormat="1" customHeight="1" ht="18.75" hidden="1">
      <c r="A277" s="1780"/>
      <c r="B277" s="1780"/>
      <c r="C277" s="369" t="s">
        <v>1192</v>
      </c>
      <c r="D277" s="2462"/>
      <c r="E277" s="2204"/>
      <c r="F277" s="2383"/>
      <c r="G277" s="2427"/>
      <c r="H277" s="1500"/>
      <c r="I277" s="651" t="s">
        <v>1191</v>
      </c>
      <c r="J277" s="571"/>
      <c r="K277" s="1500"/>
      <c r="L277" s="214"/>
      <c r="M277" s="341"/>
      <c r="N277" s="334"/>
      <c r="O277" s="1624"/>
      <c r="P277" s="1624"/>
      <c r="AH277" s="1631">
        <v>0</v>
      </c>
    </row>
    <row s="1635" customFormat="1" customHeight="1" ht="0.75" hidden="1">
      <c r="A278" s="1780"/>
      <c r="B278" s="1780"/>
      <c r="C278" s="369" t="s">
        <v>1199</v>
      </c>
      <c r="D278" s="2462"/>
      <c r="E278" s="2204"/>
      <c r="F278" s="2383"/>
      <c r="G278" s="400"/>
      <c r="H278" s="1500"/>
      <c r="I278" s="651"/>
      <c r="J278" s="571"/>
      <c r="K278" s="1500"/>
      <c r="L278" s="214"/>
      <c r="M278" s="341"/>
      <c r="N278" s="334"/>
      <c r="O278" s="1624"/>
      <c r="P278" s="1624"/>
      <c r="AH278" s="1631">
        <v>0</v>
      </c>
    </row>
    <row s="1635" customFormat="1" customHeight="1" ht="18.75" hidden="1">
      <c r="A279" s="1780" t="s">
        <v>267</v>
      </c>
      <c r="B279" s="1780" t="s">
        <v>268</v>
      </c>
      <c r="C279" s="369"/>
      <c r="D279" s="2462"/>
      <c r="E279" s="2204"/>
      <c r="F279" s="2383" t="str">
        <f>INDEX(PT_DIFFERENTIATION_VTAR,MATCH(A279,PT_DIFFERENTIATION_VTAR_ID,0))</f>
        <v>Тариф на техническую воду</v>
      </c>
      <c r="G279" s="2427" t="str">
        <f>INDEX(PT_DIFFERENTIATION_NTAR,MATCH(B279,PT_DIFFERENTIATION_NTAR_ID,0))</f>
        <v/>
      </c>
      <c r="H279" s="1862"/>
      <c r="I279" s="1739"/>
      <c r="J279" s="1773"/>
      <c r="K279" s="1778"/>
      <c r="L279" s="1862" t="s">
        <v>343</v>
      </c>
      <c r="M279" s="341"/>
      <c r="N279" s="334"/>
      <c r="O279" s="1624"/>
      <c r="P279" s="1624"/>
      <c r="AH279" s="1631">
        <v>0</v>
      </c>
    </row>
    <row s="1635" customFormat="1" customHeight="1" ht="18.75" hidden="1">
      <c r="A280" s="1780"/>
      <c r="B280" s="1780"/>
      <c r="C280" s="369" t="s">
        <v>1192</v>
      </c>
      <c r="D280" s="2462"/>
      <c r="E280" s="2204"/>
      <c r="F280" s="2383"/>
      <c r="G280" s="2427"/>
      <c r="H280" s="1500"/>
      <c r="I280" s="651" t="s">
        <v>1191</v>
      </c>
      <c r="J280" s="571"/>
      <c r="K280" s="1500"/>
      <c r="L280" s="214"/>
      <c r="M280" s="341"/>
      <c r="N280" s="334"/>
      <c r="O280" s="1624"/>
      <c r="P280" s="1624"/>
      <c r="AH280" s="1631">
        <v>0</v>
      </c>
    </row>
    <row s="1635" customFormat="1" customHeight="1" ht="0.75" hidden="1">
      <c r="A281" s="1780"/>
      <c r="B281" s="1780"/>
      <c r="C281" s="369" t="s">
        <v>1199</v>
      </c>
      <c r="D281" s="2462"/>
      <c r="E281" s="2204"/>
      <c r="F281" s="2383"/>
      <c r="G281" s="400"/>
      <c r="H281" s="1500"/>
      <c r="I281" s="651"/>
      <c r="J281" s="571"/>
      <c r="K281" s="1500"/>
      <c r="L281" s="214"/>
      <c r="M281" s="341"/>
      <c r="N281" s="334"/>
      <c r="O281" s="1624"/>
      <c r="P281" s="1624"/>
      <c r="AH281" s="1631">
        <v>0</v>
      </c>
    </row>
    <row s="1635" customFormat="1" customHeight="1" ht="18.75" hidden="1">
      <c r="A282" s="1780" t="s">
        <v>272</v>
      </c>
      <c r="B282" s="1780" t="s">
        <v>273</v>
      </c>
      <c r="C282" s="369"/>
      <c r="D282" s="2462"/>
      <c r="E282" s="2204"/>
      <c r="F282" s="2383" t="str">
        <f>INDEX(PT_DIFFERENTIATION_VTAR,MATCH(A282,PT_DIFFERENTIATION_VTAR_ID,0))</f>
        <v>Тариф на транспортировку воды</v>
      </c>
      <c r="G282" s="2427" t="str">
        <f>INDEX(PT_DIFFERENTIATION_NTAR,MATCH(B282,PT_DIFFERENTIATION_NTAR_ID,0))</f>
        <v/>
      </c>
      <c r="H282" s="1862"/>
      <c r="I282" s="1739"/>
      <c r="J282" s="1773"/>
      <c r="K282" s="1778"/>
      <c r="L282" s="1862" t="s">
        <v>343</v>
      </c>
      <c r="M282" s="341"/>
      <c r="N282" s="334"/>
      <c r="O282" s="1624"/>
      <c r="P282" s="1624"/>
      <c r="AH282" s="1631">
        <v>0</v>
      </c>
    </row>
    <row s="1635" customFormat="1" customHeight="1" ht="18.75" hidden="1">
      <c r="A283" s="1780"/>
      <c r="B283" s="1780"/>
      <c r="C283" s="369" t="s">
        <v>1192</v>
      </c>
      <c r="D283" s="2462"/>
      <c r="E283" s="2204"/>
      <c r="F283" s="2383"/>
      <c r="G283" s="2427"/>
      <c r="H283" s="1500"/>
      <c r="I283" s="651" t="s">
        <v>1191</v>
      </c>
      <c r="J283" s="571"/>
      <c r="K283" s="1500"/>
      <c r="L283" s="214"/>
      <c r="M283" s="341"/>
      <c r="N283" s="334"/>
      <c r="O283" s="1624"/>
      <c r="P283" s="1624"/>
      <c r="AH283" s="1631">
        <v>0</v>
      </c>
    </row>
    <row s="1635" customFormat="1" customHeight="1" ht="0.75" hidden="1">
      <c r="A284" s="1780"/>
      <c r="B284" s="1780"/>
      <c r="C284" s="369" t="s">
        <v>1199</v>
      </c>
      <c r="D284" s="2462"/>
      <c r="E284" s="2204"/>
      <c r="F284" s="2383"/>
      <c r="G284" s="400"/>
      <c r="H284" s="1500"/>
      <c r="I284" s="651"/>
      <c r="J284" s="571"/>
      <c r="K284" s="1500"/>
      <c r="L284" s="214"/>
      <c r="M284" s="341"/>
      <c r="N284" s="334"/>
      <c r="O284" s="1624"/>
      <c r="P284" s="1624"/>
      <c r="AH284" s="1631">
        <v>0</v>
      </c>
    </row>
    <row s="1635" customFormat="1" customHeight="1" ht="18.75" hidden="1">
      <c r="A285" s="1780" t="s">
        <v>277</v>
      </c>
      <c r="B285" s="1780" t="s">
        <v>278</v>
      </c>
      <c r="C285" s="369"/>
      <c r="D285" s="2462"/>
      <c r="E285" s="2204"/>
      <c r="F285" s="2383" t="str">
        <f>INDEX(PT_DIFFERENTIATION_VTAR,MATCH(A285,PT_DIFFERENTIATION_VTAR_ID,0))</f>
        <v>Тариф на подвоз воды</v>
      </c>
      <c r="G285" s="2427" t="str">
        <f>INDEX(PT_DIFFERENTIATION_NTAR,MATCH(B285,PT_DIFFERENTIATION_NTAR_ID,0))</f>
        <v/>
      </c>
      <c r="H285" s="1862"/>
      <c r="I285" s="1739"/>
      <c r="J285" s="1773"/>
      <c r="K285" s="1778"/>
      <c r="L285" s="1862" t="s">
        <v>343</v>
      </c>
      <c r="M285" s="341"/>
      <c r="N285" s="334"/>
      <c r="O285" s="1624"/>
      <c r="P285" s="1624"/>
      <c r="AH285" s="1631">
        <v>0</v>
      </c>
    </row>
    <row s="1635" customFormat="1" customHeight="1" ht="18.75" hidden="1">
      <c r="A286" s="1780"/>
      <c r="B286" s="1780"/>
      <c r="C286" s="369" t="s">
        <v>1192</v>
      </c>
      <c r="D286" s="2462"/>
      <c r="E286" s="2204"/>
      <c r="F286" s="2383"/>
      <c r="G286" s="2427"/>
      <c r="H286" s="1500"/>
      <c r="I286" s="651" t="s">
        <v>1191</v>
      </c>
      <c r="J286" s="571"/>
      <c r="K286" s="1500"/>
      <c r="L286" s="214"/>
      <c r="M286" s="341"/>
      <c r="N286" s="334"/>
      <c r="O286" s="1624"/>
      <c r="P286" s="1624"/>
      <c r="AH286" s="1631">
        <v>0</v>
      </c>
    </row>
    <row s="1635" customFormat="1" customHeight="1" ht="0.75" hidden="1">
      <c r="A287" s="1780"/>
      <c r="B287" s="1780"/>
      <c r="C287" s="369" t="s">
        <v>1199</v>
      </c>
      <c r="D287" s="2462"/>
      <c r="E287" s="2204"/>
      <c r="F287" s="2383"/>
      <c r="G287" s="400"/>
      <c r="H287" s="1500"/>
      <c r="I287" s="651"/>
      <c r="J287" s="571"/>
      <c r="K287" s="1500"/>
      <c r="L287" s="214"/>
      <c r="M287" s="341"/>
      <c r="N287" s="334"/>
      <c r="O287" s="1624"/>
      <c r="P287" s="1624"/>
      <c r="AH287" s="1631">
        <v>0</v>
      </c>
    </row>
    <row s="1635" customFormat="1" customHeight="1" ht="18.75" hidden="1">
      <c r="A288" s="1780" t="s">
        <v>282</v>
      </c>
      <c r="B288" s="1780" t="s">
        <v>283</v>
      </c>
      <c r="C288" s="369"/>
      <c r="D288" s="2462"/>
      <c r="E288" s="2204"/>
      <c r="F288" s="2383" t="str">
        <f>INDEX(PT_DIFFERENTIATION_VTAR,MATCH(A288,PT_DIFFERENTIATION_VTAR_ID,0))</f>
        <v>Тариф на подключение (технологическое присоединение) к централизованной системе холодного водоснабжения</v>
      </c>
      <c r="G288" s="2427" t="str">
        <f>INDEX(PT_DIFFERENTIATION_NTAR,MATCH(B288,PT_DIFFERENTIATION_NTAR_ID,0))</f>
        <v/>
      </c>
      <c r="H288" s="1862"/>
      <c r="I288" s="1739"/>
      <c r="J288" s="1773"/>
      <c r="K288" s="1778"/>
      <c r="L288" s="1862" t="s">
        <v>343</v>
      </c>
      <c r="M288" s="341"/>
      <c r="N288" s="334"/>
      <c r="O288" s="1624"/>
      <c r="P288" s="1624"/>
      <c r="AH288" s="1631">
        <v>0</v>
      </c>
    </row>
    <row s="1635" customFormat="1" customHeight="1" ht="18.75" hidden="1">
      <c r="A289" s="1780"/>
      <c r="B289" s="1780"/>
      <c r="C289" s="369" t="s">
        <v>1192</v>
      </c>
      <c r="D289" s="2462"/>
      <c r="E289" s="2204"/>
      <c r="F289" s="2383"/>
      <c r="G289" s="2427"/>
      <c r="H289" s="1500"/>
      <c r="I289" s="651" t="s">
        <v>1191</v>
      </c>
      <c r="J289" s="571"/>
      <c r="K289" s="1500"/>
      <c r="L289" s="214"/>
      <c r="M289" s="341"/>
      <c r="N289" s="334"/>
      <c r="O289" s="1624"/>
      <c r="P289" s="1624"/>
      <c r="AH289" s="1631">
        <v>0</v>
      </c>
    </row>
    <row s="1635" customFormat="1" customHeight="1" ht="0.75" hidden="1">
      <c r="A290" s="1780"/>
      <c r="B290" s="1780"/>
      <c r="C290" s="369" t="s">
        <v>1199</v>
      </c>
      <c r="D290" s="2462"/>
      <c r="E290" s="2204"/>
      <c r="F290" s="2383"/>
      <c r="G290" s="400"/>
      <c r="H290" s="1500"/>
      <c r="I290" s="651"/>
      <c r="J290" s="571"/>
      <c r="K290" s="1500"/>
      <c r="L290" s="214"/>
      <c r="M290" s="341"/>
      <c r="N290" s="334"/>
      <c r="O290" s="1624"/>
      <c r="P290" s="1624"/>
      <c r="AH290" s="1631">
        <v>0</v>
      </c>
    </row>
    <row s="1635" customFormat="1" customHeight="1" ht="18.75" hidden="1">
      <c r="A291" s="1780" t="s">
        <v>287</v>
      </c>
      <c r="B291" s="1780" t="s">
        <v>288</v>
      </c>
      <c r="C291" s="369"/>
      <c r="D291" s="2462"/>
      <c r="E291" s="2204"/>
      <c r="F291" s="2383" t="str">
        <f>INDEX(PT_DIFFERENTIATION_VTAR,MATCH(A291,PT_DIFFERENTIATION_VTAR_ID,0))</f>
        <v>Тариф на горячую воду (горячее водоснабжение)</v>
      </c>
      <c r="G291" s="2427" t="str">
        <f>INDEX(PT_DIFFERENTIATION_NTAR,MATCH(B291,PT_DIFFERENTIATION_NTAR_ID,0))</f>
        <v/>
      </c>
      <c r="H291" s="1862"/>
      <c r="I291" s="1739"/>
      <c r="J291" s="1773"/>
      <c r="K291" s="1778"/>
      <c r="L291" s="1862" t="s">
        <v>343</v>
      </c>
      <c r="M291" s="341"/>
      <c r="N291" s="334"/>
      <c r="O291" s="1624"/>
      <c r="P291" s="1624"/>
      <c r="AH291" s="1631">
        <v>0</v>
      </c>
    </row>
    <row s="1635" customFormat="1" customHeight="1" ht="18.75" hidden="1">
      <c r="A292" s="1780"/>
      <c r="B292" s="1780"/>
      <c r="C292" s="369" t="s">
        <v>1192</v>
      </c>
      <c r="D292" s="2462"/>
      <c r="E292" s="2204"/>
      <c r="F292" s="2383"/>
      <c r="G292" s="2427"/>
      <c r="H292" s="1500"/>
      <c r="I292" s="651" t="s">
        <v>1191</v>
      </c>
      <c r="J292" s="571"/>
      <c r="K292" s="1500"/>
      <c r="L292" s="214"/>
      <c r="M292" s="341"/>
      <c r="N292" s="334"/>
      <c r="O292" s="1624"/>
      <c r="P292" s="1624"/>
      <c r="AH292" s="1631">
        <v>0</v>
      </c>
    </row>
    <row s="1635" customFormat="1" customHeight="1" ht="0.75" hidden="1">
      <c r="A293" s="1780"/>
      <c r="B293" s="1780"/>
      <c r="C293" s="369" t="s">
        <v>1199</v>
      </c>
      <c r="D293" s="2462"/>
      <c r="E293" s="2204"/>
      <c r="F293" s="2383"/>
      <c r="G293" s="400"/>
      <c r="H293" s="1500"/>
      <c r="I293" s="651"/>
      <c r="J293" s="571"/>
      <c r="K293" s="1500"/>
      <c r="L293" s="214"/>
      <c r="M293" s="341"/>
      <c r="N293" s="334"/>
      <c r="O293" s="1624"/>
      <c r="P293" s="1624"/>
      <c r="AH293" s="1631">
        <v>0</v>
      </c>
    </row>
    <row s="1635" customFormat="1" customHeight="1" ht="18.75" hidden="1">
      <c r="A294" s="1780" t="s">
        <v>292</v>
      </c>
      <c r="B294" s="1780" t="s">
        <v>293</v>
      </c>
      <c r="C294" s="369"/>
      <c r="D294" s="2462"/>
      <c r="E294" s="2204"/>
      <c r="F294" s="2383" t="str">
        <f>INDEX(PT_DIFFERENTIATION_VTAR,MATCH(A294,PT_DIFFERENTIATION_VTAR_ID,0))</f>
        <v>Тариф на транспортировку горячей воды</v>
      </c>
      <c r="G294" s="2427" t="str">
        <f>INDEX(PT_DIFFERENTIATION_NTAR,MATCH(B294,PT_DIFFERENTIATION_NTAR_ID,0))</f>
        <v/>
      </c>
      <c r="H294" s="1862"/>
      <c r="I294" s="1739"/>
      <c r="J294" s="1773"/>
      <c r="K294" s="1778"/>
      <c r="L294" s="1862" t="s">
        <v>343</v>
      </c>
      <c r="M294" s="341"/>
      <c r="N294" s="334"/>
      <c r="O294" s="1624"/>
      <c r="P294" s="1624"/>
      <c r="AH294" s="1631">
        <v>0</v>
      </c>
    </row>
    <row s="1635" customFormat="1" customHeight="1" ht="18.75" hidden="1">
      <c r="A295" s="1780"/>
      <c r="B295" s="1780"/>
      <c r="C295" s="369" t="s">
        <v>1192</v>
      </c>
      <c r="D295" s="2462"/>
      <c r="E295" s="2204"/>
      <c r="F295" s="2383"/>
      <c r="G295" s="2427"/>
      <c r="H295" s="1500"/>
      <c r="I295" s="651" t="s">
        <v>1191</v>
      </c>
      <c r="J295" s="571"/>
      <c r="K295" s="1500"/>
      <c r="L295" s="214"/>
      <c r="M295" s="341"/>
      <c r="N295" s="334"/>
      <c r="O295" s="1624"/>
      <c r="P295" s="1624"/>
      <c r="AH295" s="1631">
        <v>0</v>
      </c>
    </row>
    <row s="1635" customFormat="1" customHeight="1" ht="0.75" hidden="1">
      <c r="A296" s="1780"/>
      <c r="B296" s="1780"/>
      <c r="C296" s="369" t="s">
        <v>1199</v>
      </c>
      <c r="D296" s="2462"/>
      <c r="E296" s="2204"/>
      <c r="F296" s="2383"/>
      <c r="G296" s="400"/>
      <c r="H296" s="1500"/>
      <c r="I296" s="651"/>
      <c r="J296" s="571"/>
      <c r="K296" s="1500"/>
      <c r="L296" s="214"/>
      <c r="M296" s="341"/>
      <c r="N296" s="334"/>
      <c r="O296" s="1624"/>
      <c r="P296" s="1624"/>
      <c r="AH296" s="1631">
        <v>0</v>
      </c>
    </row>
    <row s="1635" customFormat="1" customHeight="1" ht="18.75" hidden="1">
      <c r="A297" s="1780" t="s">
        <v>297</v>
      </c>
      <c r="B297" s="1780" t="s">
        <v>298</v>
      </c>
      <c r="C297" s="369"/>
      <c r="D297" s="2462"/>
      <c r="E297" s="2204"/>
      <c r="F297" s="2383" t="str">
        <f>INDEX(PT_DIFFERENTIATION_VTAR,MATCH(A297,PT_DIFFERENTIATION_VTAR_ID,0))</f>
        <v>Тариф на подключение (технологическое присоединение) к централизованной системе горячего водоснабжения</v>
      </c>
      <c r="G297" s="2427" t="str">
        <f>INDEX(PT_DIFFERENTIATION_NTAR,MATCH(B297,PT_DIFFERENTIATION_NTAR_ID,0))</f>
        <v/>
      </c>
      <c r="H297" s="1862"/>
      <c r="I297" s="1739"/>
      <c r="J297" s="1773"/>
      <c r="K297" s="1778"/>
      <c r="L297" s="1862" t="s">
        <v>343</v>
      </c>
      <c r="M297" s="341"/>
      <c r="N297" s="334"/>
      <c r="O297" s="1624"/>
      <c r="P297" s="1624"/>
      <c r="AH297" s="1631">
        <v>0</v>
      </c>
    </row>
    <row s="1635" customFormat="1" customHeight="1" ht="18.75" hidden="1">
      <c r="A298" s="1780"/>
      <c r="B298" s="1780"/>
      <c r="C298" s="369" t="s">
        <v>1192</v>
      </c>
      <c r="D298" s="2462"/>
      <c r="E298" s="2204"/>
      <c r="F298" s="2383"/>
      <c r="G298" s="2427"/>
      <c r="H298" s="1500"/>
      <c r="I298" s="651" t="s">
        <v>1191</v>
      </c>
      <c r="J298" s="571"/>
      <c r="K298" s="1500"/>
      <c r="L298" s="214"/>
      <c r="M298" s="341"/>
      <c r="N298" s="334"/>
      <c r="O298" s="1624"/>
      <c r="P298" s="1624"/>
      <c r="AH298" s="1631">
        <v>0</v>
      </c>
    </row>
    <row s="1635" customFormat="1" customHeight="1" ht="0.75" hidden="1">
      <c r="A299" s="1780"/>
      <c r="B299" s="1780"/>
      <c r="C299" s="369" t="s">
        <v>1199</v>
      </c>
      <c r="D299" s="2462"/>
      <c r="E299" s="2204"/>
      <c r="F299" s="2383"/>
      <c r="G299" s="400"/>
      <c r="H299" s="1500"/>
      <c r="I299" s="651"/>
      <c r="J299" s="571"/>
      <c r="K299" s="1500"/>
      <c r="L299" s="214"/>
      <c r="M299" s="341"/>
      <c r="N299" s="334"/>
      <c r="O299" s="1624"/>
      <c r="P299" s="1624"/>
      <c r="AH299" s="1631">
        <v>0</v>
      </c>
    </row>
    <row s="1635" customFormat="1" customHeight="1" ht="18.75" hidden="1">
      <c r="A300" s="1780" t="s">
        <v>302</v>
      </c>
      <c r="B300" s="1780" t="s">
        <v>303</v>
      </c>
      <c r="C300" s="369"/>
      <c r="D300" s="2462"/>
      <c r="E300" s="2204"/>
      <c r="F300" s="2383" t="str">
        <f>INDEX(PT_DIFFERENTIATION_VTAR,MATCH(A300,PT_DIFFERENTIATION_VTAR_ID,0))</f>
        <v>Тариф на водоотведение</v>
      </c>
      <c r="G300" s="2427" t="str">
        <f>INDEX(PT_DIFFERENTIATION_NTAR,MATCH(B300,PT_DIFFERENTIATION_NTAR_ID,0))</f>
        <v/>
      </c>
      <c r="H300" s="1862"/>
      <c r="I300" s="1739"/>
      <c r="J300" s="1773"/>
      <c r="K300" s="1778"/>
      <c r="L300" s="1862" t="s">
        <v>343</v>
      </c>
      <c r="M300" s="341"/>
      <c r="N300" s="334"/>
      <c r="O300" s="1624"/>
      <c r="P300" s="1624"/>
      <c r="AH300" s="1631">
        <v>0</v>
      </c>
    </row>
    <row s="1635" customFormat="1" customHeight="1" ht="18.75" hidden="1">
      <c r="A301" s="1780"/>
      <c r="B301" s="1780"/>
      <c r="C301" s="369" t="s">
        <v>1192</v>
      </c>
      <c r="D301" s="2462"/>
      <c r="E301" s="2204"/>
      <c r="F301" s="2383"/>
      <c r="G301" s="2427"/>
      <c r="H301" s="1500"/>
      <c r="I301" s="651" t="s">
        <v>1191</v>
      </c>
      <c r="J301" s="571"/>
      <c r="K301" s="1500"/>
      <c r="L301" s="214"/>
      <c r="M301" s="341"/>
      <c r="N301" s="334"/>
      <c r="O301" s="1624"/>
      <c r="P301" s="1624"/>
      <c r="AH301" s="1631">
        <v>0</v>
      </c>
    </row>
    <row s="1635" customFormat="1" customHeight="1" ht="0.75" hidden="1">
      <c r="A302" s="1780"/>
      <c r="B302" s="1780"/>
      <c r="C302" s="369" t="s">
        <v>1199</v>
      </c>
      <c r="D302" s="2462"/>
      <c r="E302" s="2204"/>
      <c r="F302" s="2383"/>
      <c r="G302" s="400"/>
      <c r="H302" s="1500"/>
      <c r="I302" s="651"/>
      <c r="J302" s="571"/>
      <c r="K302" s="1500"/>
      <c r="L302" s="214"/>
      <c r="M302" s="341"/>
      <c r="N302" s="334"/>
      <c r="O302" s="1624"/>
      <c r="P302" s="1624"/>
      <c r="AH302" s="1631">
        <v>0</v>
      </c>
    </row>
    <row s="1635" customFormat="1" customHeight="1" ht="18.75" hidden="1">
      <c r="A303" s="1780" t="s">
        <v>307</v>
      </c>
      <c r="B303" s="1780" t="s">
        <v>308</v>
      </c>
      <c r="C303" s="369"/>
      <c r="D303" s="2462"/>
      <c r="E303" s="2204"/>
      <c r="F303" s="2383" t="str">
        <f>INDEX(PT_DIFFERENTIATION_VTAR,MATCH(A303,PT_DIFFERENTIATION_VTAR_ID,0))</f>
        <v>Тариф на транспортировку сточных вод</v>
      </c>
      <c r="G303" s="2427" t="str">
        <f>INDEX(PT_DIFFERENTIATION_NTAR,MATCH(B303,PT_DIFFERENTIATION_NTAR_ID,0))</f>
        <v/>
      </c>
      <c r="H303" s="1862"/>
      <c r="I303" s="1739"/>
      <c r="J303" s="1773"/>
      <c r="K303" s="1778"/>
      <c r="L303" s="1862" t="s">
        <v>343</v>
      </c>
      <c r="M303" s="341"/>
      <c r="N303" s="334"/>
      <c r="O303" s="1624"/>
      <c r="P303" s="1624"/>
      <c r="AH303" s="1631">
        <v>0</v>
      </c>
    </row>
    <row s="1635" customFormat="1" customHeight="1" ht="18.75" hidden="1">
      <c r="A304" s="1780"/>
      <c r="B304" s="1780"/>
      <c r="C304" s="369" t="s">
        <v>1192</v>
      </c>
      <c r="D304" s="2462"/>
      <c r="E304" s="2204"/>
      <c r="F304" s="2383"/>
      <c r="G304" s="2427"/>
      <c r="H304" s="1500"/>
      <c r="I304" s="651" t="s">
        <v>1191</v>
      </c>
      <c r="J304" s="571"/>
      <c r="K304" s="1500"/>
      <c r="L304" s="214"/>
      <c r="M304" s="341"/>
      <c r="N304" s="334"/>
      <c r="O304" s="1624"/>
      <c r="P304" s="1624"/>
      <c r="AH304" s="1631">
        <v>0</v>
      </c>
    </row>
    <row s="1635" customFormat="1" customHeight="1" ht="0.75" hidden="1">
      <c r="A305" s="1780"/>
      <c r="B305" s="1780"/>
      <c r="C305" s="369" t="s">
        <v>1199</v>
      </c>
      <c r="D305" s="2462"/>
      <c r="E305" s="2204"/>
      <c r="F305" s="2383"/>
      <c r="G305" s="400"/>
      <c r="H305" s="1500"/>
      <c r="I305" s="651"/>
      <c r="J305" s="571"/>
      <c r="K305" s="1500"/>
      <c r="L305" s="214"/>
      <c r="M305" s="341"/>
      <c r="N305" s="334"/>
      <c r="O305" s="1624"/>
      <c r="P305" s="1624"/>
      <c r="AH305" s="1631">
        <v>0</v>
      </c>
    </row>
    <row s="1635" customFormat="1" customHeight="1" ht="18.75" hidden="1">
      <c r="A306" s="1780" t="s">
        <v>312</v>
      </c>
      <c r="B306" s="1780" t="s">
        <v>313</v>
      </c>
      <c r="C306" s="369"/>
      <c r="D306" s="2462"/>
      <c r="E306" s="2204"/>
      <c r="F306" s="2383" t="str">
        <f>INDEX(PT_DIFFERENTIATION_VTAR,MATCH(A306,PT_DIFFERENTIATION_VTAR_ID,0))</f>
        <v>Тариф на подключение (технологическое присоединение) к централизованной системе водоотведения</v>
      </c>
      <c r="G306" s="2427" t="str">
        <f>INDEX(PT_DIFFERENTIATION_NTAR,MATCH(B306,PT_DIFFERENTIATION_NTAR_ID,0))</f>
        <v/>
      </c>
      <c r="H306" s="1862"/>
      <c r="I306" s="1739"/>
      <c r="J306" s="1773"/>
      <c r="K306" s="1778"/>
      <c r="L306" s="1862" t="s">
        <v>343</v>
      </c>
      <c r="M306" s="341"/>
      <c r="N306" s="334"/>
      <c r="O306" s="1624"/>
      <c r="P306" s="1624"/>
      <c r="AH306" s="1631">
        <v>0</v>
      </c>
    </row>
    <row s="1635" customFormat="1" customHeight="1" ht="18.75" hidden="1">
      <c r="A307" s="1780"/>
      <c r="B307" s="1780"/>
      <c r="C307" s="369" t="s">
        <v>1192</v>
      </c>
      <c r="D307" s="2462"/>
      <c r="E307" s="2204"/>
      <c r="F307" s="2383"/>
      <c r="G307" s="2427"/>
      <c r="H307" s="1500"/>
      <c r="I307" s="651" t="s">
        <v>1191</v>
      </c>
      <c r="J307" s="571"/>
      <c r="K307" s="1500"/>
      <c r="L307" s="214"/>
      <c r="M307" s="341"/>
      <c r="N307" s="334"/>
      <c r="O307" s="1624"/>
      <c r="P307" s="1624"/>
      <c r="AH307" s="1631">
        <v>0</v>
      </c>
    </row>
    <row s="1635" customFormat="1" customHeight="1" ht="1.05">
      <c r="A308" s="1780"/>
      <c r="B308" s="1780"/>
      <c r="C308" s="369" t="s">
        <v>1199</v>
      </c>
      <c r="D308" s="2462"/>
      <c r="E308" s="2204"/>
      <c r="F308" s="2383"/>
      <c r="G308" s="400"/>
      <c r="H308" s="1500"/>
      <c r="I308" s="651"/>
      <c r="J308" s="571"/>
      <c r="K308" s="1500"/>
      <c r="L308" s="214"/>
      <c r="M308" s="341"/>
      <c r="N308" s="334"/>
      <c r="O308" s="1624"/>
      <c r="P308" s="1624"/>
      <c r="AH308" s="1631">
        <v>1</v>
      </c>
    </row>
    <row customHeight="1" ht="27.299999999999997">
      <c r="A309" s="1780"/>
      <c r="B309" s="1780"/>
      <c r="D309" s="376"/>
      <c r="E309" s="147" t="s">
        <v>94</v>
      </c>
      <c r="F30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309" s="2460"/>
      <c r="H309" s="2460"/>
      <c r="I309" s="2460"/>
      <c r="J309" s="2460"/>
      <c r="K309" s="2460"/>
      <c r="L309" s="2460"/>
      <c r="M309" s="297"/>
      <c r="N309" s="334"/>
      <c r="AH309" s="374">
        <v>26</v>
      </c>
    </row>
    <row s="1635" customFormat="1" customHeight="1" ht="60.75" hidden="1">
      <c r="A310" s="1780" t="s">
        <v>158</v>
      </c>
      <c r="B310" s="1780" t="s">
        <v>159</v>
      </c>
      <c r="C310" s="369"/>
      <c r="D310" s="2462"/>
      <c r="E310" s="2204"/>
      <c r="F310" s="2383" t="str">
        <f>INDEX(PT_DIFFERENTIATION_VTAR,MATCH(A310,PT_DIFFERENTIATION_VTAR_ID,0))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310" s="2427" t="str">
        <f>INDEX(PT_DIFFERENTIATION_NTAR,MATCH(B310,PT_DIFFERENTIATION_NTAR_ID,0))</f>
        <v/>
      </c>
      <c r="H310" s="1862"/>
      <c r="I310" s="1739"/>
      <c r="J310" s="1773"/>
      <c r="K310" s="1778"/>
      <c r="L310" s="1862" t="s">
        <v>343</v>
      </c>
      <c r="M31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310" s="334"/>
      <c r="O310" s="1624"/>
      <c r="P310" s="1624"/>
      <c r="AH310" s="1631">
        <v>0</v>
      </c>
    </row>
    <row s="1635" customFormat="1" customHeight="1" ht="18.75" hidden="1">
      <c r="A311" s="1780"/>
      <c r="B311" s="1780"/>
      <c r="C311" s="369" t="s">
        <v>1192</v>
      </c>
      <c r="D311" s="2462"/>
      <c r="E311" s="2204"/>
      <c r="F311" s="2383"/>
      <c r="G311" s="2427"/>
      <c r="H311" s="1500"/>
      <c r="I311" s="651" t="s">
        <v>1191</v>
      </c>
      <c r="J311" s="571"/>
      <c r="K311" s="1500"/>
      <c r="L311" s="214"/>
      <c r="M311" s="2170"/>
      <c r="N311" s="334"/>
      <c r="O311" s="1624"/>
      <c r="P311" s="1624"/>
      <c r="AH311" s="1631">
        <v>0</v>
      </c>
    </row>
    <row s="1635" customFormat="1" customHeight="1" ht="0.75" hidden="1">
      <c r="A312" s="1780"/>
      <c r="B312" s="1780"/>
      <c r="C312" s="369" t="s">
        <v>1199</v>
      </c>
      <c r="D312" s="2462"/>
      <c r="E312" s="2204"/>
      <c r="F312" s="2383"/>
      <c r="G312" s="400"/>
      <c r="H312" s="1500"/>
      <c r="I312" s="651"/>
      <c r="J312" s="571"/>
      <c r="K312" s="1500"/>
      <c r="L312" s="214"/>
      <c r="M312" s="2170"/>
      <c r="N312" s="334"/>
      <c r="O312" s="1624"/>
      <c r="P312" s="1624"/>
      <c r="AH312" s="1631">
        <v>0</v>
      </c>
    </row>
    <row s="1635" customFormat="1" customHeight="1" ht="45" hidden="1">
      <c r="A313" s="1780" t="s">
        <v>166</v>
      </c>
      <c r="B313" s="1780" t="s">
        <v>167</v>
      </c>
      <c r="C313" s="369"/>
      <c r="D313" s="2462"/>
      <c r="E313" s="2204"/>
      <c r="F313" s="2383" t="str">
        <f>INDEX(PT_DIFFERENTIATION_VTAR,MATCH(A313,PT_DIFFERENTIATION_VTAR_ID,0))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313" s="2427" t="str">
        <f>INDEX(PT_DIFFERENTIATION_NTAR,MATCH(B313,PT_DIFFERENTIATION_NTAR_ID,0))</f>
        <v>Тарифы на тепловую энергию (мощность), поставляемую потребителям</v>
      </c>
      <c r="H313" s="1862"/>
      <c r="I313" s="1739"/>
      <c r="J313" s="1773"/>
      <c r="K313" s="1778"/>
      <c r="L313" s="1862" t="s">
        <v>343</v>
      </c>
      <c r="M313" s="2171"/>
      <c r="N313" s="334"/>
      <c r="O313" s="1624"/>
      <c r="P313" s="1624"/>
      <c r="AH313" s="1631">
        <v>0</v>
      </c>
    </row>
    <row s="1635" customFormat="1" customHeight="1" ht="18.75" hidden="1">
      <c r="A314" s="1780"/>
      <c r="B314" s="1780"/>
      <c r="C314" s="369" t="s">
        <v>1192</v>
      </c>
      <c r="D314" s="2462"/>
      <c r="E314" s="2204"/>
      <c r="F314" s="2383"/>
      <c r="G314" s="2427"/>
      <c r="H314" s="1500"/>
      <c r="I314" s="651" t="s">
        <v>1191</v>
      </c>
      <c r="J314" s="571"/>
      <c r="K314" s="1500"/>
      <c r="L314" s="214"/>
      <c r="M314" s="1861"/>
      <c r="N314" s="334"/>
      <c r="O314" s="1624"/>
      <c r="P314" s="1624"/>
      <c r="AH314" s="1631">
        <v>0</v>
      </c>
    </row>
    <row s="1635" customFormat="1" customHeight="1" ht="18.75">
      <c r="A315" s="1823" t="s">
        <v>166</v>
      </c>
      <c r="B315" s="1823" t="s">
        <v>176</v>
      </c>
      <c r="C315" s="1687"/>
      <c r="D315" s="344"/>
      <c r="E315" s="1031"/>
      <c r="F315" s="1031"/>
      <c r="G315" s="2427" t="str">
        <f>INDEX(PT_DIFFERENTIATION_NTAR,MATCH(B315,PT_DIFFERENTIATION_NTAR_ID,0))</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315" s="2271"/>
      <c r="I315" s="1739"/>
      <c r="J315" s="1773"/>
      <c r="K315" s="1778"/>
      <c r="L315" s="2271" t="s">
        <v>343</v>
      </c>
      <c r="M315" s="2318"/>
      <c r="N315" s="618"/>
      <c r="O315" s="1624"/>
      <c r="P315" s="1624"/>
      <c r="Q315" s="1635"/>
      <c r="R315" s="1635"/>
      <c r="S315" s="1635"/>
      <c r="T315" s="1635"/>
      <c r="U315" s="1635"/>
      <c r="V315" s="1635"/>
      <c r="W315" s="1635"/>
      <c r="X315" s="1635"/>
      <c r="Y315" s="1635"/>
      <c r="Z315" s="1635"/>
      <c r="AA315" s="1635"/>
      <c r="AB315" s="1635"/>
      <c r="AC315" s="1635"/>
      <c r="AD315" s="1635"/>
      <c r="AE315" s="1635"/>
      <c r="AF315" s="1635"/>
      <c r="AG315" s="1635"/>
      <c r="AH315" s="1635">
        <v>0</v>
      </c>
    </row>
    <row s="1635" customFormat="1" customHeight="1" ht="18.75">
      <c r="A316" s="1823"/>
      <c r="B316" s="1823"/>
      <c r="C316" s="1687" t="s">
        <v>1192</v>
      </c>
      <c r="D316" s="344"/>
      <c r="E316" s="1031"/>
      <c r="F316" s="1031"/>
      <c r="G316" s="2427"/>
      <c r="H316" s="2707"/>
      <c r="I316" s="2730" t="s">
        <v>1191</v>
      </c>
      <c r="J316" s="2709"/>
      <c r="K316" s="2707"/>
      <c r="L316" s="2710"/>
      <c r="M316" s="2318"/>
      <c r="N316" s="618"/>
      <c r="O316" s="1624"/>
      <c r="P316" s="1624"/>
      <c r="Q316" s="1635"/>
      <c r="R316" s="1635"/>
      <c r="S316" s="1635"/>
      <c r="T316" s="1635"/>
      <c r="U316" s="1635"/>
      <c r="V316" s="1635"/>
      <c r="W316" s="1635"/>
      <c r="X316" s="1635"/>
      <c r="Y316" s="1635"/>
      <c r="Z316" s="1635"/>
      <c r="AA316" s="1635"/>
      <c r="AB316" s="1635"/>
      <c r="AC316" s="1635"/>
      <c r="AD316" s="1635"/>
      <c r="AE316" s="1635"/>
      <c r="AF316" s="1635"/>
      <c r="AG316" s="1635"/>
      <c r="AH316" s="1635">
        <v>0</v>
      </c>
    </row>
    <row s="1635" customFormat="1" customHeight="1" ht="18.75">
      <c r="A317" s="1823" t="s">
        <v>166</v>
      </c>
      <c r="B317" s="1823" t="s">
        <v>181</v>
      </c>
      <c r="C317" s="1687"/>
      <c r="D317" s="344"/>
      <c r="E317" s="1031"/>
      <c r="F317" s="1031"/>
      <c r="G317" s="2427" t="str">
        <f>INDEX(PT_DIFFERENTIATION_NTAR,MATCH(B317,PT_DIFFERENTIATION_NTAR_ID,0))</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H317" s="2271"/>
      <c r="I317" s="1739"/>
      <c r="J317" s="1773"/>
      <c r="K317" s="1778"/>
      <c r="L317" s="2271" t="s">
        <v>343</v>
      </c>
      <c r="M317" s="2318"/>
      <c r="N317" s="618"/>
      <c r="O317" s="1624"/>
      <c r="P317" s="1624"/>
      <c r="Q317" s="1635"/>
      <c r="R317" s="1635"/>
      <c r="S317" s="1635"/>
      <c r="T317" s="1635"/>
      <c r="U317" s="1635"/>
      <c r="V317" s="1635"/>
      <c r="W317" s="1635"/>
      <c r="X317" s="1635"/>
      <c r="Y317" s="1635"/>
      <c r="Z317" s="1635"/>
      <c r="AA317" s="1635"/>
      <c r="AB317" s="1635"/>
      <c r="AC317" s="1635"/>
      <c r="AD317" s="1635"/>
      <c r="AE317" s="1635"/>
      <c r="AF317" s="1635"/>
      <c r="AG317" s="1635"/>
      <c r="AH317" s="1635">
        <v>0</v>
      </c>
    </row>
    <row s="1635" customFormat="1" customHeight="1" ht="18.75">
      <c r="A318" s="1823"/>
      <c r="B318" s="1823"/>
      <c r="C318" s="1687" t="s">
        <v>1192</v>
      </c>
      <c r="D318" s="344"/>
      <c r="E318" s="1031"/>
      <c r="F318" s="1031"/>
      <c r="G318" s="2427"/>
      <c r="H318" s="2707"/>
      <c r="I318" s="2731" t="s">
        <v>1191</v>
      </c>
      <c r="J318" s="2709"/>
      <c r="K318" s="2707"/>
      <c r="L318" s="2710"/>
      <c r="M318" s="2318"/>
      <c r="N318" s="618"/>
      <c r="O318" s="1624"/>
      <c r="P318" s="1624"/>
      <c r="Q318" s="1635"/>
      <c r="R318" s="1635"/>
      <c r="S318" s="1635"/>
      <c r="T318" s="1635"/>
      <c r="U318" s="1635"/>
      <c r="V318" s="1635"/>
      <c r="W318" s="1635"/>
      <c r="X318" s="1635"/>
      <c r="Y318" s="1635"/>
      <c r="Z318" s="1635"/>
      <c r="AA318" s="1635"/>
      <c r="AB318" s="1635"/>
      <c r="AC318" s="1635"/>
      <c r="AD318" s="1635"/>
      <c r="AE318" s="1635"/>
      <c r="AF318" s="1635"/>
      <c r="AG318" s="1635"/>
      <c r="AH318" s="1635">
        <v>0</v>
      </c>
    </row>
    <row s="1635" customFormat="1" customHeight="1" ht="18.75">
      <c r="A319" s="1823" t="s">
        <v>166</v>
      </c>
      <c r="B319" s="1823" t="s">
        <v>186</v>
      </c>
      <c r="C319" s="1687"/>
      <c r="D319" s="344"/>
      <c r="E319" s="1031"/>
      <c r="F319" s="1031"/>
      <c r="G319" s="2427" t="str">
        <f>INDEX(PT_DIFFERENTIATION_NTAR,MATCH(B319,PT_DIFFERENTIATION_NTAR_ID,0))</f>
        <v>Льготные тарифы на тепловую энергию (мощность),поставляемую населению и потребителям, приравненным к населению</v>
      </c>
      <c r="H319" s="2271"/>
      <c r="I319" s="1739"/>
      <c r="J319" s="1773"/>
      <c r="K319" s="1778"/>
      <c r="L319" s="2271" t="s">
        <v>343</v>
      </c>
      <c r="M319" s="2318"/>
      <c r="N319" s="618"/>
      <c r="O319" s="1624"/>
      <c r="P319" s="1624"/>
      <c r="Q319" s="1635"/>
      <c r="R319" s="1635"/>
      <c r="S319" s="1635"/>
      <c r="T319" s="1635"/>
      <c r="U319" s="1635"/>
      <c r="V319" s="1635"/>
      <c r="W319" s="1635"/>
      <c r="X319" s="1635"/>
      <c r="Y319" s="1635"/>
      <c r="Z319" s="1635"/>
      <c r="AA319" s="1635"/>
      <c r="AB319" s="1635"/>
      <c r="AC319" s="1635"/>
      <c r="AD319" s="1635"/>
      <c r="AE319" s="1635"/>
      <c r="AF319" s="1635"/>
      <c r="AG319" s="1635"/>
      <c r="AH319" s="1635">
        <v>0</v>
      </c>
    </row>
    <row s="1635" customFormat="1" customHeight="1" ht="18.75">
      <c r="A320" s="1823"/>
      <c r="B320" s="1823"/>
      <c r="C320" s="1687" t="s">
        <v>1192</v>
      </c>
      <c r="D320" s="344"/>
      <c r="E320" s="1031"/>
      <c r="F320" s="1031"/>
      <c r="G320" s="2427"/>
      <c r="H320" s="2707"/>
      <c r="I320" s="2732" t="s">
        <v>1191</v>
      </c>
      <c r="J320" s="2709"/>
      <c r="K320" s="2707"/>
      <c r="L320" s="2710"/>
      <c r="M320" s="2318"/>
      <c r="N320" s="618"/>
      <c r="O320" s="1624"/>
      <c r="P320" s="1624"/>
      <c r="Q320" s="1635"/>
      <c r="R320" s="1635"/>
      <c r="S320" s="1635"/>
      <c r="T320" s="1635"/>
      <c r="U320" s="1635"/>
      <c r="V320" s="1635"/>
      <c r="W320" s="1635"/>
      <c r="X320" s="1635"/>
      <c r="Y320" s="1635"/>
      <c r="Z320" s="1635"/>
      <c r="AA320" s="1635"/>
      <c r="AB320" s="1635"/>
      <c r="AC320" s="1635"/>
      <c r="AD320" s="1635"/>
      <c r="AE320" s="1635"/>
      <c r="AF320" s="1635"/>
      <c r="AG320" s="1635"/>
      <c r="AH320" s="1635">
        <v>0</v>
      </c>
    </row>
    <row s="1635" customFormat="1" customHeight="1" ht="0.75" hidden="1">
      <c r="A321" s="1780"/>
      <c r="B321" s="1780"/>
      <c r="C321" s="369" t="s">
        <v>1199</v>
      </c>
      <c r="D321" s="2462"/>
      <c r="E321" s="2204"/>
      <c r="F321" s="2383"/>
      <c r="G321" s="400"/>
      <c r="H321" s="1500"/>
      <c r="I321" s="651"/>
      <c r="J321" s="571"/>
      <c r="K321" s="1500"/>
      <c r="L321" s="214"/>
      <c r="M321" s="341"/>
      <c r="N321" s="334"/>
      <c r="O321" s="1624"/>
      <c r="P321" s="1624"/>
      <c r="AH321" s="1631">
        <v>0</v>
      </c>
    </row>
    <row s="1635" customFormat="1" customHeight="1" ht="45" hidden="1">
      <c r="A322" s="1780" t="s">
        <v>194</v>
      </c>
      <c r="B322" s="1780" t="s">
        <v>195</v>
      </c>
      <c r="C322" s="369"/>
      <c r="D322" s="2462"/>
      <c r="E322" s="2204"/>
      <c r="F322" s="2383" t="str">
        <f>INDEX(PT_DIFFERENTIATION_VTAR,MATCH(A322,PT_DIFFERENTIATION_VTAR_ID,0))</f>
        <v>Тарифы на теплоноситель, поставляемый теплоснабжающими организациями потребителям, другим теплоснабжающим организациям</v>
      </c>
      <c r="G322" s="2427" t="str">
        <f>INDEX(PT_DIFFERENTIATION_NTAR,MATCH(B322,PT_DIFFERENTIATION_NTAR_ID,0))</f>
        <v>Тарифы на теплоноситель, поставляемый потребителям</v>
      </c>
      <c r="H322" s="1862"/>
      <c r="I322" s="1739"/>
      <c r="J322" s="1773"/>
      <c r="K322" s="1778"/>
      <c r="L322" s="1862" t="s">
        <v>343</v>
      </c>
      <c r="M322" s="341"/>
      <c r="N322" s="334"/>
      <c r="O322" s="1624"/>
      <c r="P322" s="1624"/>
      <c r="AH322" s="1631">
        <v>0</v>
      </c>
    </row>
    <row s="1635" customFormat="1" customHeight="1" ht="18.75" hidden="1">
      <c r="A323" s="1780"/>
      <c r="B323" s="1780"/>
      <c r="C323" s="369" t="s">
        <v>1192</v>
      </c>
      <c r="D323" s="2462"/>
      <c r="E323" s="2204"/>
      <c r="F323" s="2383"/>
      <c r="G323" s="2427"/>
      <c r="H323" s="1500"/>
      <c r="I323" s="651" t="s">
        <v>1191</v>
      </c>
      <c r="J323" s="571"/>
      <c r="K323" s="1500"/>
      <c r="L323" s="214"/>
      <c r="M323" s="341"/>
      <c r="N323" s="334"/>
      <c r="O323" s="1624"/>
      <c r="P323" s="1624"/>
      <c r="AH323" s="1631">
        <v>0</v>
      </c>
    </row>
    <row s="1635" customFormat="1" customHeight="1" ht="18.75">
      <c r="A324" s="1823" t="s">
        <v>194</v>
      </c>
      <c r="B324" s="1823" t="s">
        <v>200</v>
      </c>
      <c r="C324" s="1687"/>
      <c r="D324" s="344"/>
      <c r="E324" s="1031"/>
      <c r="F324" s="1031"/>
      <c r="G324" s="2427" t="str">
        <f>INDEX(PT_DIFFERENTIATION_NTAR,MATCH(B324,PT_DIFFERENTIATION_NTAR_ID,0))</f>
        <v>Льготные тарифы на теплоноситель, поставляемый населению и потребителям, приравненным к населению</v>
      </c>
      <c r="H324" s="2271"/>
      <c r="I324" s="1739"/>
      <c r="J324" s="1773"/>
      <c r="K324" s="1778"/>
      <c r="L324" s="2271" t="s">
        <v>343</v>
      </c>
      <c r="M324" s="2318"/>
      <c r="N324" s="618"/>
      <c r="O324" s="1624"/>
      <c r="P324" s="1624"/>
      <c r="Q324" s="1635"/>
      <c r="R324" s="1635"/>
      <c r="S324" s="1635"/>
      <c r="T324" s="1635"/>
      <c r="U324" s="1635"/>
      <c r="V324" s="1635"/>
      <c r="W324" s="1635"/>
      <c r="X324" s="1635"/>
      <c r="Y324" s="1635"/>
      <c r="Z324" s="1635"/>
      <c r="AA324" s="1635"/>
      <c r="AB324" s="1635"/>
      <c r="AC324" s="1635"/>
      <c r="AD324" s="1635"/>
      <c r="AE324" s="1635"/>
      <c r="AF324" s="1635"/>
      <c r="AG324" s="1635"/>
      <c r="AH324" s="1635">
        <v>0</v>
      </c>
    </row>
    <row s="1635" customFormat="1" customHeight="1" ht="18.75">
      <c r="A325" s="1823"/>
      <c r="B325" s="1823"/>
      <c r="C325" s="1687" t="s">
        <v>1192</v>
      </c>
      <c r="D325" s="344"/>
      <c r="E325" s="1031"/>
      <c r="F325" s="1031"/>
      <c r="G325" s="2427"/>
      <c r="H325" s="2707"/>
      <c r="I325" s="2733" t="s">
        <v>1191</v>
      </c>
      <c r="J325" s="2709"/>
      <c r="K325" s="2707"/>
      <c r="L325" s="2710"/>
      <c r="M325" s="2318"/>
      <c r="N325" s="618"/>
      <c r="O325" s="1624"/>
      <c r="P325" s="1624"/>
      <c r="Q325" s="1635"/>
      <c r="R325" s="1635"/>
      <c r="S325" s="1635"/>
      <c r="T325" s="1635"/>
      <c r="U325" s="1635"/>
      <c r="V325" s="1635"/>
      <c r="W325" s="1635"/>
      <c r="X325" s="1635"/>
      <c r="Y325" s="1635"/>
      <c r="Z325" s="1635"/>
      <c r="AA325" s="1635"/>
      <c r="AB325" s="1635"/>
      <c r="AC325" s="1635"/>
      <c r="AD325" s="1635"/>
      <c r="AE325" s="1635"/>
      <c r="AF325" s="1635"/>
      <c r="AG325" s="1635"/>
      <c r="AH325" s="1635">
        <v>0</v>
      </c>
    </row>
    <row s="1635" customFormat="1" customHeight="1" ht="0.75" hidden="1">
      <c r="A326" s="1780"/>
      <c r="B326" s="1780"/>
      <c r="C326" s="369" t="s">
        <v>1199</v>
      </c>
      <c r="D326" s="2462"/>
      <c r="E326" s="2204"/>
      <c r="F326" s="2383"/>
      <c r="G326" s="400"/>
      <c r="H326" s="1500"/>
      <c r="I326" s="651"/>
      <c r="J326" s="571"/>
      <c r="K326" s="1500"/>
      <c r="L326" s="214"/>
      <c r="M326" s="341"/>
      <c r="N326" s="334"/>
      <c r="O326" s="1624"/>
      <c r="P326" s="1624"/>
      <c r="AH326" s="1631">
        <v>0</v>
      </c>
    </row>
    <row s="1635" customFormat="1" customHeight="1" ht="45" hidden="1">
      <c r="A327" s="1780" t="s">
        <v>207</v>
      </c>
      <c r="B327" s="1780" t="s">
        <v>208</v>
      </c>
      <c r="C327" s="369"/>
      <c r="D327" s="2462"/>
      <c r="E327" s="2204"/>
      <c r="F327" s="2383" t="str">
        <f>INDEX(PT_DIFFERENTIATION_VTAR,MATCH(A327,PT_DIFFERENTIATION_VTAR_ID,0))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27" s="2427" t="str">
        <f>INDEX(PT_DIFFERENTIATION_NTAR,MATCH(B327,PT_DIFFERENTIATION_NTAR_ID,0))</f>
        <v>Тарифы на горячую в открытых системах теплоснабжения (горячего водоснабжения), поставляемую потребителям</v>
      </c>
      <c r="H327" s="1862"/>
      <c r="I327" s="1739"/>
      <c r="J327" s="1773"/>
      <c r="K327" s="1778"/>
      <c r="L327" s="1862" t="s">
        <v>343</v>
      </c>
      <c r="M327" s="341"/>
      <c r="N327" s="334"/>
      <c r="O327" s="1624"/>
      <c r="P327" s="1624"/>
      <c r="AH327" s="1631">
        <v>0</v>
      </c>
    </row>
    <row s="1635" customFormat="1" customHeight="1" ht="18.75" hidden="1">
      <c r="A328" s="1780"/>
      <c r="B328" s="1780"/>
      <c r="C328" s="369" t="s">
        <v>1192</v>
      </c>
      <c r="D328" s="2462"/>
      <c r="E328" s="2204"/>
      <c r="F328" s="2383"/>
      <c r="G328" s="2427"/>
      <c r="H328" s="1500"/>
      <c r="I328" s="651" t="s">
        <v>1191</v>
      </c>
      <c r="J328" s="571"/>
      <c r="K328" s="1500"/>
      <c r="L328" s="214"/>
      <c r="M328" s="341"/>
      <c r="N328" s="334"/>
      <c r="O328" s="1624"/>
      <c r="P328" s="1624"/>
      <c r="AH328" s="1631">
        <v>0</v>
      </c>
    </row>
    <row s="1635" customFormat="1" customHeight="1" ht="18.75">
      <c r="A329" s="1823" t="s">
        <v>207</v>
      </c>
      <c r="B329" s="1823" t="s">
        <v>213</v>
      </c>
      <c r="C329" s="1687"/>
      <c r="D329" s="344"/>
      <c r="E329" s="1031"/>
      <c r="F329" s="1031"/>
      <c r="G329" s="2427" t="str">
        <f>INDEX(PT_DIFFERENTIATION_NTAR,MATCH(B329,PT_DIFFERENTIATION_NTAR_ID,0))</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v>
      </c>
      <c r="H329" s="2271"/>
      <c r="I329" s="1739"/>
      <c r="J329" s="1773"/>
      <c r="K329" s="1778"/>
      <c r="L329" s="2271" t="s">
        <v>343</v>
      </c>
      <c r="M329" s="2318"/>
      <c r="N329" s="618"/>
      <c r="O329" s="1624"/>
      <c r="P329" s="1624"/>
      <c r="Q329" s="1635"/>
      <c r="R329" s="1635"/>
      <c r="S329" s="1635"/>
      <c r="T329" s="1635"/>
      <c r="U329" s="1635"/>
      <c r="V329" s="1635"/>
      <c r="W329" s="1635"/>
      <c r="X329" s="1635"/>
      <c r="Y329" s="1635"/>
      <c r="Z329" s="1635"/>
      <c r="AA329" s="1635"/>
      <c r="AB329" s="1635"/>
      <c r="AC329" s="1635"/>
      <c r="AD329" s="1635"/>
      <c r="AE329" s="1635"/>
      <c r="AF329" s="1635"/>
      <c r="AG329" s="1635"/>
      <c r="AH329" s="1635">
        <v>0</v>
      </c>
    </row>
    <row s="1635" customFormat="1" customHeight="1" ht="18.75">
      <c r="A330" s="1823"/>
      <c r="B330" s="1823"/>
      <c r="C330" s="1687" t="s">
        <v>1192</v>
      </c>
      <c r="D330" s="344"/>
      <c r="E330" s="1031"/>
      <c r="F330" s="1031"/>
      <c r="G330" s="2427"/>
      <c r="H330" s="2707"/>
      <c r="I330" s="2734" t="s">
        <v>1191</v>
      </c>
      <c r="J330" s="2709"/>
      <c r="K330" s="2707"/>
      <c r="L330" s="2710"/>
      <c r="M330" s="2318"/>
      <c r="N330" s="618"/>
      <c r="O330" s="1624"/>
      <c r="P330" s="1624"/>
      <c r="Q330" s="1635"/>
      <c r="R330" s="1635"/>
      <c r="S330" s="1635"/>
      <c r="T330" s="1635"/>
      <c r="U330" s="1635"/>
      <c r="V330" s="1635"/>
      <c r="W330" s="1635"/>
      <c r="X330" s="1635"/>
      <c r="Y330" s="1635"/>
      <c r="Z330" s="1635"/>
      <c r="AA330" s="1635"/>
      <c r="AB330" s="1635"/>
      <c r="AC330" s="1635"/>
      <c r="AD330" s="1635"/>
      <c r="AE330" s="1635"/>
      <c r="AF330" s="1635"/>
      <c r="AG330" s="1635"/>
      <c r="AH330" s="1635">
        <v>0</v>
      </c>
    </row>
    <row s="1635" customFormat="1" customHeight="1" ht="0.75" hidden="1">
      <c r="A331" s="1780"/>
      <c r="B331" s="1780"/>
      <c r="C331" s="369" t="s">
        <v>1199</v>
      </c>
      <c r="D331" s="2462"/>
      <c r="E331" s="2204"/>
      <c r="F331" s="2383"/>
      <c r="G331" s="400"/>
      <c r="H331" s="1500"/>
      <c r="I331" s="651"/>
      <c r="J331" s="571"/>
      <c r="K331" s="1500"/>
      <c r="L331" s="214"/>
      <c r="M331" s="341"/>
      <c r="N331" s="334"/>
      <c r="O331" s="1624"/>
      <c r="P331" s="1624"/>
      <c r="AH331" s="1631">
        <v>0</v>
      </c>
    </row>
    <row s="1635" customFormat="1" customHeight="1" ht="18.75" hidden="1">
      <c r="A332" s="1780" t="s">
        <v>218</v>
      </c>
      <c r="B332" s="1780" t="s">
        <v>219</v>
      </c>
      <c r="C332" s="369"/>
      <c r="D332" s="2462"/>
      <c r="E332" s="2204"/>
      <c r="F332" s="2383" t="str">
        <f>INDEX(PT_DIFFERENTIATION_VTAR,MATCH(A332,PT_DIFFERENTIATION_VTAR_ID,0))</f>
        <v>Тарифы на услуги по передаче тепловой энергии</v>
      </c>
      <c r="G332" s="2427" t="str">
        <f>INDEX(PT_DIFFERENTIATION_NTAR,MATCH(B332,PT_DIFFERENTIATION_NTAR_ID,0))</f>
        <v/>
      </c>
      <c r="H332" s="1862"/>
      <c r="I332" s="1739"/>
      <c r="J332" s="1773"/>
      <c r="K332" s="1778"/>
      <c r="L332" s="1862" t="s">
        <v>343</v>
      </c>
      <c r="M332" s="341"/>
      <c r="N332" s="334"/>
      <c r="O332" s="1624"/>
      <c r="P332" s="1624"/>
      <c r="AH332" s="1631">
        <v>0</v>
      </c>
    </row>
    <row s="1635" customFormat="1" customHeight="1" ht="18.75" hidden="1">
      <c r="A333" s="1780"/>
      <c r="B333" s="1780"/>
      <c r="C333" s="369" t="s">
        <v>1192</v>
      </c>
      <c r="D333" s="2462"/>
      <c r="E333" s="2204"/>
      <c r="F333" s="2383"/>
      <c r="G333" s="2427"/>
      <c r="H333" s="1500"/>
      <c r="I333" s="651" t="s">
        <v>1191</v>
      </c>
      <c r="J333" s="571"/>
      <c r="K333" s="1500"/>
      <c r="L333" s="214"/>
      <c r="M333" s="341"/>
      <c r="N333" s="334"/>
      <c r="O333" s="1624"/>
      <c r="P333" s="1624"/>
      <c r="AH333" s="1631">
        <v>0</v>
      </c>
    </row>
    <row s="1635" customFormat="1" customHeight="1" ht="0.75" hidden="1">
      <c r="A334" s="1780"/>
      <c r="B334" s="1780"/>
      <c r="C334" s="369" t="s">
        <v>1199</v>
      </c>
      <c r="D334" s="2462"/>
      <c r="E334" s="2204"/>
      <c r="F334" s="2383"/>
      <c r="G334" s="400"/>
      <c r="H334" s="1500"/>
      <c r="I334" s="651"/>
      <c r="J334" s="571"/>
      <c r="K334" s="1500"/>
      <c r="L334" s="214"/>
      <c r="M334" s="341"/>
      <c r="N334" s="334"/>
      <c r="O334" s="1624"/>
      <c r="P334" s="1624"/>
      <c r="AH334" s="1631">
        <v>0</v>
      </c>
    </row>
    <row s="1635" customFormat="1" customHeight="1" ht="18.75" hidden="1">
      <c r="A335" s="1780" t="s">
        <v>224</v>
      </c>
      <c r="B335" s="1780" t="s">
        <v>225</v>
      </c>
      <c r="C335" s="369"/>
      <c r="D335" s="2462"/>
      <c r="E335" s="2204"/>
      <c r="F335" s="2383" t="str">
        <f>INDEX(PT_DIFFERENTIATION_VTAR,MATCH(A335,PT_DIFFERENTIATION_VTAR_ID,0))</f>
        <v>Тарифы на услуги по передаче теплоносителя</v>
      </c>
      <c r="G335" s="2427" t="str">
        <f>INDEX(PT_DIFFERENTIATION_NTAR,MATCH(B335,PT_DIFFERENTIATION_NTAR_ID,0))</f>
        <v/>
      </c>
      <c r="H335" s="1862"/>
      <c r="I335" s="1739"/>
      <c r="J335" s="1773"/>
      <c r="K335" s="1778"/>
      <c r="L335" s="1862" t="s">
        <v>343</v>
      </c>
      <c r="M335" s="341"/>
      <c r="N335" s="334"/>
      <c r="O335" s="1624"/>
      <c r="P335" s="1624"/>
      <c r="AH335" s="1631">
        <v>0</v>
      </c>
    </row>
    <row s="1635" customFormat="1" customHeight="1" ht="18.75" hidden="1">
      <c r="A336" s="1780"/>
      <c r="B336" s="1780"/>
      <c r="C336" s="369" t="s">
        <v>1192</v>
      </c>
      <c r="D336" s="2462"/>
      <c r="E336" s="2204"/>
      <c r="F336" s="2383"/>
      <c r="G336" s="2427"/>
      <c r="H336" s="1500"/>
      <c r="I336" s="651" t="s">
        <v>1191</v>
      </c>
      <c r="J336" s="571"/>
      <c r="K336" s="1500"/>
      <c r="L336" s="214"/>
      <c r="M336" s="341"/>
      <c r="N336" s="334"/>
      <c r="O336" s="1624"/>
      <c r="P336" s="1624"/>
      <c r="AH336" s="1631">
        <v>0</v>
      </c>
    </row>
    <row s="1635" customFormat="1" customHeight="1" ht="0.75" hidden="1">
      <c r="A337" s="1780"/>
      <c r="B337" s="1780"/>
      <c r="C337" s="369" t="s">
        <v>1199</v>
      </c>
      <c r="D337" s="2462"/>
      <c r="E337" s="2204"/>
      <c r="F337" s="2383"/>
      <c r="G337" s="400"/>
      <c r="H337" s="1500"/>
      <c r="I337" s="651"/>
      <c r="J337" s="571"/>
      <c r="K337" s="1500"/>
      <c r="L337" s="214"/>
      <c r="M337" s="341"/>
      <c r="N337" s="334"/>
      <c r="O337" s="1624"/>
      <c r="P337" s="1624"/>
      <c r="AH337" s="1631">
        <v>0</v>
      </c>
    </row>
    <row s="1635" customFormat="1" customHeight="1" ht="18.75" hidden="1">
      <c r="A338" s="1780" t="s">
        <v>230</v>
      </c>
      <c r="B338" s="1780" t="s">
        <v>231</v>
      </c>
      <c r="C338" s="369"/>
      <c r="D338" s="2462"/>
      <c r="E338" s="2204"/>
      <c r="F338" s="2383" t="str">
        <f>INDEX(PT_DIFFERENTIATION_VTAR,MATCH(A338,PT_DIFFERENTIATION_VTAR_ID,0))</f>
        <v>Плата за услуги по поддержанию резервной тепловой мощности при отсутствии потребления тепловой энергии</v>
      </c>
      <c r="G338" s="2427" t="str">
        <f>INDEX(PT_DIFFERENTIATION_NTAR,MATCH(B338,PT_DIFFERENTIATION_NTAR_ID,0))</f>
        <v/>
      </c>
      <c r="H338" s="1862"/>
      <c r="I338" s="1739"/>
      <c r="J338" s="1773"/>
      <c r="K338" s="1778"/>
      <c r="L338" s="1862" t="s">
        <v>343</v>
      </c>
      <c r="M338" s="341"/>
      <c r="N338" s="334"/>
      <c r="O338" s="1624"/>
      <c r="P338" s="1624"/>
      <c r="AH338" s="1631">
        <v>0</v>
      </c>
    </row>
    <row s="1635" customFormat="1" customHeight="1" ht="18.75" hidden="1">
      <c r="A339" s="1780"/>
      <c r="B339" s="1780"/>
      <c r="C339" s="369" t="s">
        <v>1192</v>
      </c>
      <c r="D339" s="2462"/>
      <c r="E339" s="2204"/>
      <c r="F339" s="2383"/>
      <c r="G339" s="2427"/>
      <c r="H339" s="1500"/>
      <c r="I339" s="651" t="s">
        <v>1191</v>
      </c>
      <c r="J339" s="571"/>
      <c r="K339" s="1500"/>
      <c r="L339" s="214"/>
      <c r="M339" s="341"/>
      <c r="N339" s="334"/>
      <c r="O339" s="1624"/>
      <c r="P339" s="1624"/>
      <c r="AH339" s="1631">
        <v>0</v>
      </c>
    </row>
    <row s="1635" customFormat="1" customHeight="1" ht="0.75" hidden="1">
      <c r="A340" s="1780"/>
      <c r="B340" s="1780"/>
      <c r="C340" s="369" t="s">
        <v>1199</v>
      </c>
      <c r="D340" s="2462"/>
      <c r="E340" s="2204"/>
      <c r="F340" s="2383"/>
      <c r="G340" s="400"/>
      <c r="H340" s="1500"/>
      <c r="I340" s="651"/>
      <c r="J340" s="571"/>
      <c r="K340" s="1500"/>
      <c r="L340" s="214"/>
      <c r="M340" s="341"/>
      <c r="N340" s="334"/>
      <c r="O340" s="1624"/>
      <c r="P340" s="1624"/>
      <c r="AH340" s="1631">
        <v>0</v>
      </c>
    </row>
    <row s="1635" customFormat="1" customHeight="1" ht="18.75" hidden="1">
      <c r="A341" s="1780" t="s">
        <v>236</v>
      </c>
      <c r="B341" s="1780" t="s">
        <v>237</v>
      </c>
      <c r="C341" s="369"/>
      <c r="D341" s="2462"/>
      <c r="E341" s="2204"/>
      <c r="F341" s="2383" t="str">
        <f>INDEX(PT_DIFFERENTIATION_VTAR,MATCH(A341,PT_DIFFERENTIATION_VTAR_ID,0))</f>
        <v>Плата за подключение (технологическое присоединение) к системе теплоснабжения</v>
      </c>
      <c r="G341" s="2427" t="str">
        <f>INDEX(PT_DIFFERENTIATION_NTAR,MATCH(B341,PT_DIFFERENTIATION_NTAR_ID,0))</f>
        <v/>
      </c>
      <c r="H341" s="1862"/>
      <c r="I341" s="1739"/>
      <c r="J341" s="1773"/>
      <c r="K341" s="1778"/>
      <c r="L341" s="1862" t="s">
        <v>343</v>
      </c>
      <c r="M341" s="341"/>
      <c r="N341" s="334"/>
      <c r="O341" s="1624"/>
      <c r="P341" s="1624"/>
      <c r="AH341" s="1631">
        <v>0</v>
      </c>
    </row>
    <row s="1635" customFormat="1" customHeight="1" ht="18.75" hidden="1">
      <c r="A342" s="1780"/>
      <c r="B342" s="1780"/>
      <c r="C342" s="369" t="s">
        <v>1192</v>
      </c>
      <c r="D342" s="2462"/>
      <c r="E342" s="2204"/>
      <c r="F342" s="2383"/>
      <c r="G342" s="2427"/>
      <c r="H342" s="1500"/>
      <c r="I342" s="651" t="s">
        <v>1191</v>
      </c>
      <c r="J342" s="571"/>
      <c r="K342" s="1500"/>
      <c r="L342" s="214"/>
      <c r="M342" s="341"/>
      <c r="N342" s="334"/>
      <c r="O342" s="1624"/>
      <c r="P342" s="1624"/>
      <c r="AH342" s="1631">
        <v>0</v>
      </c>
    </row>
    <row s="1635" customFormat="1" customHeight="1" ht="0.75" hidden="1">
      <c r="A343" s="1780"/>
      <c r="B343" s="1780"/>
      <c r="C343" s="369" t="s">
        <v>1199</v>
      </c>
      <c r="D343" s="2462"/>
      <c r="E343" s="2204"/>
      <c r="F343" s="2383"/>
      <c r="G343" s="400"/>
      <c r="H343" s="1500"/>
      <c r="I343" s="651"/>
      <c r="J343" s="571"/>
      <c r="K343" s="1500"/>
      <c r="L343" s="214"/>
      <c r="M343" s="341"/>
      <c r="N343" s="334"/>
      <c r="O343" s="1624"/>
      <c r="P343" s="1624"/>
      <c r="AH343" s="1631">
        <v>0</v>
      </c>
    </row>
    <row s="1635" customFormat="1" customHeight="1" ht="18.75" hidden="1">
      <c r="A344" s="1780" t="s">
        <v>242</v>
      </c>
      <c r="B344" s="1780" t="s">
        <v>243</v>
      </c>
      <c r="C344" s="369"/>
      <c r="D344" s="2462"/>
      <c r="E344" s="2204"/>
      <c r="F344" s="2383" t="str">
        <f>INDEX(PT_DIFFERENTIATION_VTAR,MATCH(A344,PT_DIFFERENTIATION_VTAR_ID,0))</f>
        <v>Плата за подключение (технологическое присоединение) к системе теплоснабжения (индивидуальная)</v>
      </c>
      <c r="G344" s="2427" t="str">
        <f>INDEX(PT_DIFFERENTIATION_NTAR,MATCH(B344,PT_DIFFERENTIATION_NTAR_ID,0))</f>
        <v/>
      </c>
      <c r="H344" s="1989"/>
      <c r="I344" s="1739"/>
      <c r="J344" s="1773"/>
      <c r="K344" s="1778"/>
      <c r="L344" s="1989" t="s">
        <v>343</v>
      </c>
      <c r="M344" s="341"/>
      <c r="N344" s="334"/>
      <c r="O344" s="1624"/>
      <c r="P344" s="1624"/>
      <c r="AH344" s="1631">
        <v>0</v>
      </c>
    </row>
    <row s="1635" customFormat="1" customHeight="1" ht="18.75" hidden="1">
      <c r="A345" s="1780"/>
      <c r="B345" s="1780"/>
      <c r="C345" s="369" t="s">
        <v>1192</v>
      </c>
      <c r="D345" s="2462"/>
      <c r="E345" s="2204"/>
      <c r="F345" s="2383"/>
      <c r="G345" s="2427"/>
      <c r="H345" s="1500"/>
      <c r="I345" s="651" t="s">
        <v>1191</v>
      </c>
      <c r="J345" s="571"/>
      <c r="K345" s="1500"/>
      <c r="L345" s="214"/>
      <c r="M345" s="341"/>
      <c r="N345" s="334"/>
      <c r="O345" s="1624"/>
      <c r="P345" s="1624"/>
      <c r="AH345" s="1631">
        <v>0</v>
      </c>
    </row>
    <row s="1635" customFormat="1" customHeight="1" ht="0.75" hidden="1">
      <c r="A346" s="1780"/>
      <c r="B346" s="1780"/>
      <c r="C346" s="369" t="s">
        <v>1199</v>
      </c>
      <c r="D346" s="2462"/>
      <c r="E346" s="2204"/>
      <c r="F346" s="2383"/>
      <c r="G346" s="400"/>
      <c r="H346" s="1500"/>
      <c r="I346" s="651"/>
      <c r="J346" s="571"/>
      <c r="K346" s="1500"/>
      <c r="L346" s="214"/>
      <c r="M346" s="341"/>
      <c r="N346" s="334"/>
      <c r="O346" s="1624"/>
      <c r="P346" s="1624"/>
      <c r="AH346" s="1631">
        <v>0</v>
      </c>
    </row>
    <row s="1635" customFormat="1" customHeight="1" ht="18.75" hidden="1">
      <c r="A347" s="1780" t="s">
        <v>262</v>
      </c>
      <c r="B347" s="1780" t="s">
        <v>263</v>
      </c>
      <c r="C347" s="369"/>
      <c r="D347" s="2462"/>
      <c r="E347" s="2204"/>
      <c r="F347" s="2383" t="str">
        <f>INDEX(PT_DIFFERENTIATION_VTAR,MATCH(A347,PT_DIFFERENTIATION_VTAR_ID,0))</f>
        <v>Тариф на питьевую воду (питьевое водоснабжение)</v>
      </c>
      <c r="G347" s="2427" t="str">
        <f>INDEX(PT_DIFFERENTIATION_NTAR,MATCH(B347,PT_DIFFERENTIATION_NTAR_ID,0))</f>
        <v/>
      </c>
      <c r="H347" s="1862"/>
      <c r="I347" s="1739"/>
      <c r="J347" s="1773"/>
      <c r="K347" s="1778"/>
      <c r="L347" s="1862" t="s">
        <v>343</v>
      </c>
      <c r="M347" s="341"/>
      <c r="N347" s="334"/>
      <c r="O347" s="1624"/>
      <c r="P347" s="1624"/>
      <c r="AH347" s="1631">
        <v>0</v>
      </c>
    </row>
    <row s="1635" customFormat="1" customHeight="1" ht="18.75" hidden="1">
      <c r="A348" s="1780"/>
      <c r="B348" s="1780"/>
      <c r="C348" s="369" t="s">
        <v>1192</v>
      </c>
      <c r="D348" s="2462"/>
      <c r="E348" s="2204"/>
      <c r="F348" s="2383"/>
      <c r="G348" s="2427"/>
      <c r="H348" s="1500"/>
      <c r="I348" s="651" t="s">
        <v>1191</v>
      </c>
      <c r="J348" s="571"/>
      <c r="K348" s="1500"/>
      <c r="L348" s="214"/>
      <c r="M348" s="341"/>
      <c r="N348" s="334"/>
      <c r="O348" s="1624"/>
      <c r="P348" s="1624"/>
      <c r="AH348" s="1631">
        <v>0</v>
      </c>
    </row>
    <row s="1635" customFormat="1" customHeight="1" ht="0.75" hidden="1">
      <c r="A349" s="1780"/>
      <c r="B349" s="1780"/>
      <c r="C349" s="369" t="s">
        <v>1199</v>
      </c>
      <c r="D349" s="2462"/>
      <c r="E349" s="2204"/>
      <c r="F349" s="2383"/>
      <c r="G349" s="400"/>
      <c r="H349" s="1500"/>
      <c r="I349" s="651"/>
      <c r="J349" s="571"/>
      <c r="K349" s="1500"/>
      <c r="L349" s="214"/>
      <c r="M349" s="341"/>
      <c r="N349" s="334"/>
      <c r="O349" s="1624"/>
      <c r="P349" s="1624"/>
      <c r="AH349" s="1631">
        <v>0</v>
      </c>
    </row>
    <row s="1635" customFormat="1" customHeight="1" ht="18.75" hidden="1">
      <c r="A350" s="1780" t="s">
        <v>267</v>
      </c>
      <c r="B350" s="1780" t="s">
        <v>268</v>
      </c>
      <c r="C350" s="369"/>
      <c r="D350" s="2462"/>
      <c r="E350" s="2204"/>
      <c r="F350" s="2383" t="str">
        <f>INDEX(PT_DIFFERENTIATION_VTAR,MATCH(A350,PT_DIFFERENTIATION_VTAR_ID,0))</f>
        <v>Тариф на техническую воду</v>
      </c>
      <c r="G350" s="2427" t="str">
        <f>INDEX(PT_DIFFERENTIATION_NTAR,MATCH(B350,PT_DIFFERENTIATION_NTAR_ID,0))</f>
        <v/>
      </c>
      <c r="H350" s="1862"/>
      <c r="I350" s="1739"/>
      <c r="J350" s="1773"/>
      <c r="K350" s="1778"/>
      <c r="L350" s="1862" t="s">
        <v>343</v>
      </c>
      <c r="M350" s="341"/>
      <c r="N350" s="334"/>
      <c r="O350" s="1624"/>
      <c r="P350" s="1624"/>
      <c r="AH350" s="1631">
        <v>0</v>
      </c>
    </row>
    <row s="1635" customFormat="1" customHeight="1" ht="18.75" hidden="1">
      <c r="A351" s="1780"/>
      <c r="B351" s="1780"/>
      <c r="C351" s="369" t="s">
        <v>1192</v>
      </c>
      <c r="D351" s="2462"/>
      <c r="E351" s="2204"/>
      <c r="F351" s="2383"/>
      <c r="G351" s="2427"/>
      <c r="H351" s="1500"/>
      <c r="I351" s="651" t="s">
        <v>1191</v>
      </c>
      <c r="J351" s="571"/>
      <c r="K351" s="1500"/>
      <c r="L351" s="214"/>
      <c r="M351" s="341"/>
      <c r="N351" s="334"/>
      <c r="O351" s="1624"/>
      <c r="P351" s="1624"/>
      <c r="AH351" s="1631">
        <v>0</v>
      </c>
    </row>
    <row s="1635" customFormat="1" customHeight="1" ht="0.75" hidden="1">
      <c r="A352" s="1780"/>
      <c r="B352" s="1780"/>
      <c r="C352" s="369" t="s">
        <v>1199</v>
      </c>
      <c r="D352" s="2462"/>
      <c r="E352" s="2204"/>
      <c r="F352" s="2383"/>
      <c r="G352" s="400"/>
      <c r="H352" s="1500"/>
      <c r="I352" s="651"/>
      <c r="J352" s="571"/>
      <c r="K352" s="1500"/>
      <c r="L352" s="214"/>
      <c r="M352" s="341"/>
      <c r="N352" s="334"/>
      <c r="O352" s="1624"/>
      <c r="P352" s="1624"/>
      <c r="AH352" s="1631">
        <v>0</v>
      </c>
    </row>
    <row s="1635" customFormat="1" customHeight="1" ht="18.75" hidden="1">
      <c r="A353" s="1780" t="s">
        <v>272</v>
      </c>
      <c r="B353" s="1780" t="s">
        <v>273</v>
      </c>
      <c r="C353" s="369"/>
      <c r="D353" s="2462"/>
      <c r="E353" s="2204"/>
      <c r="F353" s="2383" t="str">
        <f>INDEX(PT_DIFFERENTIATION_VTAR,MATCH(A353,PT_DIFFERENTIATION_VTAR_ID,0))</f>
        <v>Тариф на транспортировку воды</v>
      </c>
      <c r="G353" s="2427" t="str">
        <f>INDEX(PT_DIFFERENTIATION_NTAR,MATCH(B353,PT_DIFFERENTIATION_NTAR_ID,0))</f>
        <v/>
      </c>
      <c r="H353" s="1862"/>
      <c r="I353" s="1739"/>
      <c r="J353" s="1773"/>
      <c r="K353" s="1778"/>
      <c r="L353" s="1862" t="s">
        <v>343</v>
      </c>
      <c r="M353" s="341"/>
      <c r="N353" s="334"/>
      <c r="O353" s="1624"/>
      <c r="P353" s="1624"/>
      <c r="AH353" s="1631">
        <v>0</v>
      </c>
    </row>
    <row s="1635" customFormat="1" customHeight="1" ht="18.75" hidden="1">
      <c r="A354" s="1780"/>
      <c r="B354" s="1780"/>
      <c r="C354" s="369" t="s">
        <v>1192</v>
      </c>
      <c r="D354" s="2462"/>
      <c r="E354" s="2204"/>
      <c r="F354" s="2383"/>
      <c r="G354" s="2427"/>
      <c r="H354" s="1500"/>
      <c r="I354" s="651" t="s">
        <v>1191</v>
      </c>
      <c r="J354" s="571"/>
      <c r="K354" s="1500"/>
      <c r="L354" s="214"/>
      <c r="M354" s="341"/>
      <c r="N354" s="334"/>
      <c r="O354" s="1624"/>
      <c r="P354" s="1624"/>
      <c r="AH354" s="1631">
        <v>0</v>
      </c>
    </row>
    <row s="1635" customFormat="1" customHeight="1" ht="0.75" hidden="1">
      <c r="A355" s="1780"/>
      <c r="B355" s="1780"/>
      <c r="C355" s="369" t="s">
        <v>1199</v>
      </c>
      <c r="D355" s="2462"/>
      <c r="E355" s="2204"/>
      <c r="F355" s="2383"/>
      <c r="G355" s="400"/>
      <c r="H355" s="1500"/>
      <c r="I355" s="651"/>
      <c r="J355" s="571"/>
      <c r="K355" s="1500"/>
      <c r="L355" s="214"/>
      <c r="M355" s="341"/>
      <c r="N355" s="334"/>
      <c r="O355" s="1624"/>
      <c r="P355" s="1624"/>
      <c r="AH355" s="1631">
        <v>0</v>
      </c>
    </row>
    <row s="1635" customFormat="1" customHeight="1" ht="18.75" hidden="1">
      <c r="A356" s="1780" t="s">
        <v>277</v>
      </c>
      <c r="B356" s="1780" t="s">
        <v>278</v>
      </c>
      <c r="C356" s="369"/>
      <c r="D356" s="2462"/>
      <c r="E356" s="2204"/>
      <c r="F356" s="2383" t="str">
        <f>INDEX(PT_DIFFERENTIATION_VTAR,MATCH(A356,PT_DIFFERENTIATION_VTAR_ID,0))</f>
        <v>Тариф на подвоз воды</v>
      </c>
      <c r="G356" s="2427" t="str">
        <f>INDEX(PT_DIFFERENTIATION_NTAR,MATCH(B356,PT_DIFFERENTIATION_NTAR_ID,0))</f>
        <v/>
      </c>
      <c r="H356" s="1862"/>
      <c r="I356" s="1739"/>
      <c r="J356" s="1773"/>
      <c r="K356" s="1778"/>
      <c r="L356" s="1862" t="s">
        <v>343</v>
      </c>
      <c r="M356" s="341"/>
      <c r="N356" s="334"/>
      <c r="O356" s="1624"/>
      <c r="P356" s="1624"/>
      <c r="AH356" s="1631">
        <v>0</v>
      </c>
    </row>
    <row s="1635" customFormat="1" customHeight="1" ht="18.75" hidden="1">
      <c r="A357" s="1780"/>
      <c r="B357" s="1780"/>
      <c r="C357" s="369" t="s">
        <v>1192</v>
      </c>
      <c r="D357" s="2462"/>
      <c r="E357" s="2204"/>
      <c r="F357" s="2383"/>
      <c r="G357" s="2427"/>
      <c r="H357" s="1500"/>
      <c r="I357" s="651" t="s">
        <v>1191</v>
      </c>
      <c r="J357" s="571"/>
      <c r="K357" s="1500"/>
      <c r="L357" s="214"/>
      <c r="M357" s="341"/>
      <c r="N357" s="334"/>
      <c r="O357" s="1624"/>
      <c r="P357" s="1624"/>
      <c r="AH357" s="1631">
        <v>0</v>
      </c>
    </row>
    <row s="1635" customFormat="1" customHeight="1" ht="0.75" hidden="1">
      <c r="A358" s="1780"/>
      <c r="B358" s="1780"/>
      <c r="C358" s="369" t="s">
        <v>1199</v>
      </c>
      <c r="D358" s="2462"/>
      <c r="E358" s="2204"/>
      <c r="F358" s="2383"/>
      <c r="G358" s="400"/>
      <c r="H358" s="1500"/>
      <c r="I358" s="651"/>
      <c r="J358" s="571"/>
      <c r="K358" s="1500"/>
      <c r="L358" s="214"/>
      <c r="M358" s="341"/>
      <c r="N358" s="334"/>
      <c r="O358" s="1624"/>
      <c r="P358" s="1624"/>
      <c r="AH358" s="1631">
        <v>0</v>
      </c>
    </row>
    <row s="1635" customFormat="1" customHeight="1" ht="18.75" hidden="1">
      <c r="A359" s="1780" t="s">
        <v>282</v>
      </c>
      <c r="B359" s="1780" t="s">
        <v>283</v>
      </c>
      <c r="C359" s="369"/>
      <c r="D359" s="2462"/>
      <c r="E359" s="2204"/>
      <c r="F359" s="2383" t="str">
        <f>INDEX(PT_DIFFERENTIATION_VTAR,MATCH(A359,PT_DIFFERENTIATION_VTAR_ID,0))</f>
        <v>Тариф на подключение (технологическое присоединение) к централизованной системе холодного водоснабжения</v>
      </c>
      <c r="G359" s="2427" t="str">
        <f>INDEX(PT_DIFFERENTIATION_NTAR,MATCH(B359,PT_DIFFERENTIATION_NTAR_ID,0))</f>
        <v/>
      </c>
      <c r="H359" s="1862"/>
      <c r="I359" s="1739"/>
      <c r="J359" s="1773"/>
      <c r="K359" s="1778"/>
      <c r="L359" s="1862" t="s">
        <v>343</v>
      </c>
      <c r="M359" s="341"/>
      <c r="N359" s="334"/>
      <c r="O359" s="1624"/>
      <c r="P359" s="1624"/>
      <c r="AH359" s="1631">
        <v>0</v>
      </c>
    </row>
    <row s="1635" customFormat="1" customHeight="1" ht="18.75" hidden="1">
      <c r="A360" s="1780"/>
      <c r="B360" s="1780"/>
      <c r="C360" s="369" t="s">
        <v>1192</v>
      </c>
      <c r="D360" s="2462"/>
      <c r="E360" s="2204"/>
      <c r="F360" s="2383"/>
      <c r="G360" s="2427"/>
      <c r="H360" s="1500"/>
      <c r="I360" s="651" t="s">
        <v>1191</v>
      </c>
      <c r="J360" s="571"/>
      <c r="K360" s="1500"/>
      <c r="L360" s="214"/>
      <c r="M360" s="341"/>
      <c r="N360" s="334"/>
      <c r="O360" s="1624"/>
      <c r="P360" s="1624"/>
      <c r="AH360" s="1631">
        <v>0</v>
      </c>
    </row>
    <row s="1635" customFormat="1" customHeight="1" ht="0.75" hidden="1">
      <c r="A361" s="1780"/>
      <c r="B361" s="1780"/>
      <c r="C361" s="369" t="s">
        <v>1199</v>
      </c>
      <c r="D361" s="2462"/>
      <c r="E361" s="2204"/>
      <c r="F361" s="2383"/>
      <c r="G361" s="400"/>
      <c r="H361" s="1500"/>
      <c r="I361" s="651"/>
      <c r="J361" s="571"/>
      <c r="K361" s="1500"/>
      <c r="L361" s="214"/>
      <c r="M361" s="341"/>
      <c r="N361" s="334"/>
      <c r="O361" s="1624"/>
      <c r="P361" s="1624"/>
      <c r="AH361" s="1631">
        <v>0</v>
      </c>
    </row>
    <row s="1635" customFormat="1" customHeight="1" ht="18.75" hidden="1">
      <c r="A362" s="1780" t="s">
        <v>287</v>
      </c>
      <c r="B362" s="1780" t="s">
        <v>288</v>
      </c>
      <c r="C362" s="369"/>
      <c r="D362" s="2462"/>
      <c r="E362" s="2204"/>
      <c r="F362" s="2383" t="str">
        <f>INDEX(PT_DIFFERENTIATION_VTAR,MATCH(A362,PT_DIFFERENTIATION_VTAR_ID,0))</f>
        <v>Тариф на горячую воду (горячее водоснабжение)</v>
      </c>
      <c r="G362" s="2427" t="str">
        <f>INDEX(PT_DIFFERENTIATION_NTAR,MATCH(B362,PT_DIFFERENTIATION_NTAR_ID,0))</f>
        <v/>
      </c>
      <c r="H362" s="1862"/>
      <c r="I362" s="1739"/>
      <c r="J362" s="1773"/>
      <c r="K362" s="1778"/>
      <c r="L362" s="1862" t="s">
        <v>343</v>
      </c>
      <c r="M362" s="341"/>
      <c r="N362" s="334"/>
      <c r="O362" s="1624"/>
      <c r="P362" s="1624"/>
      <c r="AH362" s="1631">
        <v>0</v>
      </c>
    </row>
    <row s="1635" customFormat="1" customHeight="1" ht="18.75" hidden="1">
      <c r="A363" s="1780"/>
      <c r="B363" s="1780"/>
      <c r="C363" s="369" t="s">
        <v>1192</v>
      </c>
      <c r="D363" s="2462"/>
      <c r="E363" s="2204"/>
      <c r="F363" s="2383"/>
      <c r="G363" s="2427"/>
      <c r="H363" s="1500"/>
      <c r="I363" s="651" t="s">
        <v>1191</v>
      </c>
      <c r="J363" s="571"/>
      <c r="K363" s="1500"/>
      <c r="L363" s="214"/>
      <c r="M363" s="341"/>
      <c r="N363" s="334"/>
      <c r="O363" s="1624"/>
      <c r="P363" s="1624"/>
      <c r="AH363" s="1631">
        <v>0</v>
      </c>
    </row>
    <row s="1635" customFormat="1" customHeight="1" ht="0.75" hidden="1">
      <c r="A364" s="1780"/>
      <c r="B364" s="1780"/>
      <c r="C364" s="369" t="s">
        <v>1199</v>
      </c>
      <c r="D364" s="2462"/>
      <c r="E364" s="2204"/>
      <c r="F364" s="2383"/>
      <c r="G364" s="400"/>
      <c r="H364" s="1500"/>
      <c r="I364" s="651"/>
      <c r="J364" s="571"/>
      <c r="K364" s="1500"/>
      <c r="L364" s="214"/>
      <c r="M364" s="341"/>
      <c r="N364" s="334"/>
      <c r="O364" s="1624"/>
      <c r="P364" s="1624"/>
      <c r="AH364" s="1631">
        <v>0</v>
      </c>
    </row>
    <row s="1635" customFormat="1" customHeight="1" ht="18.75" hidden="1">
      <c r="A365" s="1780" t="s">
        <v>292</v>
      </c>
      <c r="B365" s="1780" t="s">
        <v>293</v>
      </c>
      <c r="C365" s="369"/>
      <c r="D365" s="2462"/>
      <c r="E365" s="2204"/>
      <c r="F365" s="2383" t="str">
        <f>INDEX(PT_DIFFERENTIATION_VTAR,MATCH(A365,PT_DIFFERENTIATION_VTAR_ID,0))</f>
        <v>Тариф на транспортировку горячей воды</v>
      </c>
      <c r="G365" s="2427" t="str">
        <f>INDEX(PT_DIFFERENTIATION_NTAR,MATCH(B365,PT_DIFFERENTIATION_NTAR_ID,0))</f>
        <v/>
      </c>
      <c r="H365" s="1862"/>
      <c r="I365" s="1739"/>
      <c r="J365" s="1773"/>
      <c r="K365" s="1778"/>
      <c r="L365" s="1862" t="s">
        <v>343</v>
      </c>
      <c r="M365" s="341"/>
      <c r="N365" s="334"/>
      <c r="O365" s="1624"/>
      <c r="P365" s="1624"/>
      <c r="AH365" s="1631">
        <v>0</v>
      </c>
    </row>
    <row s="1635" customFormat="1" customHeight="1" ht="18.75" hidden="1">
      <c r="A366" s="1780"/>
      <c r="B366" s="1780"/>
      <c r="C366" s="369" t="s">
        <v>1192</v>
      </c>
      <c r="D366" s="2462"/>
      <c r="E366" s="2204"/>
      <c r="F366" s="2383"/>
      <c r="G366" s="2427"/>
      <c r="H366" s="1500"/>
      <c r="I366" s="651" t="s">
        <v>1191</v>
      </c>
      <c r="J366" s="571"/>
      <c r="K366" s="1500"/>
      <c r="L366" s="214"/>
      <c r="M366" s="341"/>
      <c r="N366" s="334"/>
      <c r="O366" s="1624"/>
      <c r="P366" s="1624"/>
      <c r="AH366" s="1631">
        <v>0</v>
      </c>
    </row>
    <row s="1635" customFormat="1" customHeight="1" ht="0.75" hidden="1">
      <c r="A367" s="1780"/>
      <c r="B367" s="1780"/>
      <c r="C367" s="369" t="s">
        <v>1199</v>
      </c>
      <c r="D367" s="2462"/>
      <c r="E367" s="2204"/>
      <c r="F367" s="2383"/>
      <c r="G367" s="400"/>
      <c r="H367" s="1500"/>
      <c r="I367" s="651"/>
      <c r="J367" s="571"/>
      <c r="K367" s="1500"/>
      <c r="L367" s="214"/>
      <c r="M367" s="341"/>
      <c r="N367" s="334"/>
      <c r="O367" s="1624"/>
      <c r="P367" s="1624"/>
      <c r="AH367" s="1631">
        <v>0</v>
      </c>
    </row>
    <row s="1635" customFormat="1" customHeight="1" ht="18.75" hidden="1">
      <c r="A368" s="1780" t="s">
        <v>297</v>
      </c>
      <c r="B368" s="1780" t="s">
        <v>298</v>
      </c>
      <c r="C368" s="369"/>
      <c r="D368" s="2462"/>
      <c r="E368" s="2204"/>
      <c r="F368" s="2383" t="str">
        <f>INDEX(PT_DIFFERENTIATION_VTAR,MATCH(A368,PT_DIFFERENTIATION_VTAR_ID,0))</f>
        <v>Тариф на подключение (технологическое присоединение) к централизованной системе горячего водоснабжения</v>
      </c>
      <c r="G368" s="2427" t="str">
        <f>INDEX(PT_DIFFERENTIATION_NTAR,MATCH(B368,PT_DIFFERENTIATION_NTAR_ID,0))</f>
        <v/>
      </c>
      <c r="H368" s="1862"/>
      <c r="I368" s="1739"/>
      <c r="J368" s="1773"/>
      <c r="K368" s="1778"/>
      <c r="L368" s="1862" t="s">
        <v>343</v>
      </c>
      <c r="M368" s="341"/>
      <c r="N368" s="334"/>
      <c r="O368" s="1624"/>
      <c r="P368" s="1624"/>
      <c r="AH368" s="1631">
        <v>0</v>
      </c>
    </row>
    <row s="1635" customFormat="1" customHeight="1" ht="18.75" hidden="1">
      <c r="A369" s="1780"/>
      <c r="B369" s="1780"/>
      <c r="C369" s="369" t="s">
        <v>1192</v>
      </c>
      <c r="D369" s="2462"/>
      <c r="E369" s="2204"/>
      <c r="F369" s="2383"/>
      <c r="G369" s="2427"/>
      <c r="H369" s="1500"/>
      <c r="I369" s="651" t="s">
        <v>1191</v>
      </c>
      <c r="J369" s="571"/>
      <c r="K369" s="1500"/>
      <c r="L369" s="214"/>
      <c r="M369" s="341"/>
      <c r="N369" s="334"/>
      <c r="O369" s="1624"/>
      <c r="P369" s="1624"/>
      <c r="AH369" s="1631">
        <v>0</v>
      </c>
    </row>
    <row s="1635" customFormat="1" customHeight="1" ht="0.75" hidden="1">
      <c r="A370" s="1780"/>
      <c r="B370" s="1780"/>
      <c r="C370" s="369" t="s">
        <v>1199</v>
      </c>
      <c r="D370" s="2462"/>
      <c r="E370" s="2204"/>
      <c r="F370" s="2383"/>
      <c r="G370" s="400"/>
      <c r="H370" s="1500"/>
      <c r="I370" s="651"/>
      <c r="J370" s="571"/>
      <c r="K370" s="1500"/>
      <c r="L370" s="214"/>
      <c r="M370" s="341"/>
      <c r="N370" s="334"/>
      <c r="O370" s="1624"/>
      <c r="P370" s="1624"/>
      <c r="AH370" s="1631">
        <v>0</v>
      </c>
    </row>
    <row s="1635" customFormat="1" customHeight="1" ht="18.75" hidden="1">
      <c r="A371" s="1780" t="s">
        <v>302</v>
      </c>
      <c r="B371" s="1780" t="s">
        <v>303</v>
      </c>
      <c r="C371" s="369"/>
      <c r="D371" s="2462"/>
      <c r="E371" s="2204"/>
      <c r="F371" s="2383" t="str">
        <f>INDEX(PT_DIFFERENTIATION_VTAR,MATCH(A371,PT_DIFFERENTIATION_VTAR_ID,0))</f>
        <v>Тариф на водоотведение</v>
      </c>
      <c r="G371" s="2427" t="str">
        <f>INDEX(PT_DIFFERENTIATION_NTAR,MATCH(B371,PT_DIFFERENTIATION_NTAR_ID,0))</f>
        <v/>
      </c>
      <c r="H371" s="1862"/>
      <c r="I371" s="1739"/>
      <c r="J371" s="1773"/>
      <c r="K371" s="1778"/>
      <c r="L371" s="1862" t="s">
        <v>343</v>
      </c>
      <c r="M371" s="341"/>
      <c r="N371" s="334"/>
      <c r="O371" s="1624"/>
      <c r="P371" s="1624"/>
      <c r="AH371" s="1631">
        <v>0</v>
      </c>
    </row>
    <row s="1635" customFormat="1" customHeight="1" ht="18.75" hidden="1">
      <c r="A372" s="1780"/>
      <c r="B372" s="1780"/>
      <c r="C372" s="369" t="s">
        <v>1192</v>
      </c>
      <c r="D372" s="2462"/>
      <c r="E372" s="2204"/>
      <c r="F372" s="2383"/>
      <c r="G372" s="2427"/>
      <c r="H372" s="1500"/>
      <c r="I372" s="651" t="s">
        <v>1191</v>
      </c>
      <c r="J372" s="571"/>
      <c r="K372" s="1500"/>
      <c r="L372" s="214"/>
      <c r="M372" s="341"/>
      <c r="N372" s="334"/>
      <c r="O372" s="1624"/>
      <c r="P372" s="1624"/>
      <c r="AH372" s="1631">
        <v>0</v>
      </c>
    </row>
    <row s="1635" customFormat="1" customHeight="1" ht="0.75" hidden="1">
      <c r="A373" s="1780"/>
      <c r="B373" s="1780"/>
      <c r="C373" s="369" t="s">
        <v>1199</v>
      </c>
      <c r="D373" s="2462"/>
      <c r="E373" s="2204"/>
      <c r="F373" s="2383"/>
      <c r="G373" s="400"/>
      <c r="H373" s="1500"/>
      <c r="I373" s="651"/>
      <c r="J373" s="571"/>
      <c r="K373" s="1500"/>
      <c r="L373" s="214"/>
      <c r="M373" s="341"/>
      <c r="N373" s="334"/>
      <c r="O373" s="1624"/>
      <c r="P373" s="1624"/>
      <c r="AH373" s="1631">
        <v>0</v>
      </c>
    </row>
    <row s="1635" customFormat="1" customHeight="1" ht="18.75" hidden="1">
      <c r="A374" s="1780" t="s">
        <v>307</v>
      </c>
      <c r="B374" s="1780" t="s">
        <v>308</v>
      </c>
      <c r="C374" s="369"/>
      <c r="D374" s="2462"/>
      <c r="E374" s="2204"/>
      <c r="F374" s="2383" t="str">
        <f>INDEX(PT_DIFFERENTIATION_VTAR,MATCH(A374,PT_DIFFERENTIATION_VTAR_ID,0))</f>
        <v>Тариф на транспортировку сточных вод</v>
      </c>
      <c r="G374" s="2427" t="str">
        <f>INDEX(PT_DIFFERENTIATION_NTAR,MATCH(B374,PT_DIFFERENTIATION_NTAR_ID,0))</f>
        <v/>
      </c>
      <c r="H374" s="1862"/>
      <c r="I374" s="1739"/>
      <c r="J374" s="1773"/>
      <c r="K374" s="1778"/>
      <c r="L374" s="1862" t="s">
        <v>343</v>
      </c>
      <c r="M374" s="341"/>
      <c r="N374" s="334"/>
      <c r="O374" s="1624"/>
      <c r="P374" s="1624"/>
      <c r="AH374" s="1631">
        <v>0</v>
      </c>
    </row>
    <row s="1635" customFormat="1" customHeight="1" ht="18.75" hidden="1">
      <c r="A375" s="1780"/>
      <c r="B375" s="1780"/>
      <c r="C375" s="369" t="s">
        <v>1192</v>
      </c>
      <c r="D375" s="2462"/>
      <c r="E375" s="2204"/>
      <c r="F375" s="2383"/>
      <c r="G375" s="2427"/>
      <c r="H375" s="1500"/>
      <c r="I375" s="651" t="s">
        <v>1191</v>
      </c>
      <c r="J375" s="571"/>
      <c r="K375" s="1500"/>
      <c r="L375" s="214"/>
      <c r="M375" s="341"/>
      <c r="N375" s="334"/>
      <c r="O375" s="1624"/>
      <c r="P375" s="1624"/>
      <c r="AH375" s="1631">
        <v>0</v>
      </c>
    </row>
    <row s="1635" customFormat="1" customHeight="1" ht="0.75" hidden="1">
      <c r="A376" s="1780"/>
      <c r="B376" s="1780"/>
      <c r="C376" s="369" t="s">
        <v>1199</v>
      </c>
      <c r="D376" s="2462"/>
      <c r="E376" s="2204"/>
      <c r="F376" s="2383"/>
      <c r="G376" s="400"/>
      <c r="H376" s="1500"/>
      <c r="I376" s="651"/>
      <c r="J376" s="571"/>
      <c r="K376" s="1500"/>
      <c r="L376" s="214"/>
      <c r="M376" s="341"/>
      <c r="N376" s="334"/>
      <c r="O376" s="1624"/>
      <c r="P376" s="1624"/>
      <c r="AH376" s="1631">
        <v>0</v>
      </c>
    </row>
    <row s="1635" customFormat="1" customHeight="1" ht="18.75" hidden="1">
      <c r="A377" s="1780" t="s">
        <v>312</v>
      </c>
      <c r="B377" s="1780" t="s">
        <v>313</v>
      </c>
      <c r="C377" s="369"/>
      <c r="D377" s="2462"/>
      <c r="E377" s="2204"/>
      <c r="F377" s="2383" t="str">
        <f>INDEX(PT_DIFFERENTIATION_VTAR,MATCH(A377,PT_DIFFERENTIATION_VTAR_ID,0))</f>
        <v>Тариф на подключение (технологическое присоединение) к централизованной системе водоотведения</v>
      </c>
      <c r="G377" s="2427" t="str">
        <f>INDEX(PT_DIFFERENTIATION_NTAR,MATCH(B377,PT_DIFFERENTIATION_NTAR_ID,0))</f>
        <v/>
      </c>
      <c r="H377" s="1862"/>
      <c r="I377" s="1739"/>
      <c r="J377" s="1773"/>
      <c r="K377" s="1778"/>
      <c r="L377" s="1862" t="s">
        <v>343</v>
      </c>
      <c r="M377" s="341"/>
      <c r="N377" s="334"/>
      <c r="O377" s="1624"/>
      <c r="P377" s="1624"/>
      <c r="AH377" s="1631">
        <v>0</v>
      </c>
    </row>
    <row s="1635" customFormat="1" customHeight="1" ht="18.75" hidden="1">
      <c r="A378" s="1780"/>
      <c r="B378" s="1780"/>
      <c r="C378" s="369" t="s">
        <v>1192</v>
      </c>
      <c r="D378" s="2462"/>
      <c r="E378" s="2204"/>
      <c r="F378" s="2383"/>
      <c r="G378" s="2427"/>
      <c r="H378" s="1500"/>
      <c r="I378" s="651" t="s">
        <v>1191</v>
      </c>
      <c r="J378" s="571"/>
      <c r="K378" s="1500"/>
      <c r="L378" s="214"/>
      <c r="M378" s="341"/>
      <c r="N378" s="334"/>
      <c r="O378" s="1624"/>
      <c r="P378" s="1624"/>
      <c r="AH378" s="1631">
        <v>0</v>
      </c>
    </row>
    <row s="1635" customFormat="1" customHeight="1" ht="1.05">
      <c r="A379" s="1780"/>
      <c r="B379" s="1780"/>
      <c r="C379" s="369" t="s">
        <v>1199</v>
      </c>
      <c r="D379" s="2462"/>
      <c r="E379" s="2204"/>
      <c r="F379" s="2383"/>
      <c r="G379" s="400"/>
      <c r="H379" s="1500"/>
      <c r="I379" s="651"/>
      <c r="J379" s="571"/>
      <c r="K379" s="1500"/>
      <c r="L379" s="214"/>
      <c r="M379" s="341"/>
      <c r="N379" s="334"/>
      <c r="O379" s="1624"/>
      <c r="P379" s="1624"/>
      <c r="AH379" s="1631">
        <v>1</v>
      </c>
    </row>
    <row s="1823" customFormat="1" customHeight="1" ht="3">
      <c r="A380" s="1780"/>
      <c r="B380" s="1780"/>
      <c r="C380" s="1781"/>
      <c r="E380" s="402"/>
      <c r="F380" s="402"/>
      <c r="G380" s="402"/>
      <c r="H380" s="402"/>
      <c r="I380" s="402"/>
      <c r="J380" s="402"/>
      <c r="K380" s="402"/>
      <c r="L380" s="402"/>
      <c r="M380" s="402"/>
      <c r="O380" s="196"/>
      <c r="P380" s="196"/>
      <c r="AH380" s="140">
        <v>3</v>
      </c>
    </row>
    <row customHeight="1" ht="26.25">
      <c r="E381" s="202"/>
      <c r="F381" s="2285"/>
      <c r="G381" s="2285"/>
      <c r="H381" s="2285"/>
      <c r="I381" s="2285"/>
      <c r="J381" s="2285"/>
      <c r="K381" s="2285"/>
      <c r="L381" s="2285"/>
      <c r="M381" s="2285"/>
      <c r="AH381" s="374">
        <v>25</v>
      </c>
    </row>
    <row customHeight="1" ht="14.25" hidden="1">
      <c r="A382" s="1779" t="s">
        <v>84</v>
      </c>
      <c r="B382" s="1779">
        <v>0</v>
      </c>
      <c r="C382" s="369">
        <v>0</v>
      </c>
      <c r="D382" s="344">
        <v>3</v>
      </c>
      <c r="E382" s="374">
        <v>6</v>
      </c>
      <c r="F382" s="374">
        <v>46</v>
      </c>
      <c r="G382" s="374">
        <v>35</v>
      </c>
      <c r="H382" s="374">
        <v>3</v>
      </c>
      <c r="I382" s="374">
        <v>11</v>
      </c>
      <c r="J382" s="374">
        <v>11</v>
      </c>
      <c r="K382" s="374">
        <v>35</v>
      </c>
      <c r="L382" s="374">
        <v>35</v>
      </c>
      <c r="M382" s="374">
        <v>84</v>
      </c>
      <c r="N382" s="374">
        <v>10</v>
      </c>
      <c r="O382" s="350">
        <v>10</v>
      </c>
      <c r="P382" s="350">
        <v>10</v>
      </c>
      <c r="Q382" s="374">
        <v>10</v>
      </c>
      <c r="R382" s="374">
        <v>10</v>
      </c>
      <c r="S382" s="374">
        <v>10</v>
      </c>
      <c r="T382" s="374">
        <v>10</v>
      </c>
      <c r="U382" s="374">
        <v>10</v>
      </c>
      <c r="V382" s="374">
        <v>10</v>
      </c>
      <c r="W382" s="374">
        <v>10</v>
      </c>
      <c r="X382" s="374">
        <v>10</v>
      </c>
      <c r="Y382" s="374">
        <v>10</v>
      </c>
      <c r="Z382" s="374">
        <v>10</v>
      </c>
      <c r="AA382" s="374">
        <v>10</v>
      </c>
      <c r="AB382" s="374">
        <v>10</v>
      </c>
      <c r="AC382" s="374">
        <v>10</v>
      </c>
      <c r="AD382" s="374">
        <v>10</v>
      </c>
      <c r="AE382" s="374">
        <v>10</v>
      </c>
      <c r="AF382" s="374">
        <v>10</v>
      </c>
      <c r="AG382" s="374">
        <v>10</v>
      </c>
      <c r="AH382" s="374">
        <v>14</v>
      </c>
    </row>
  </sheetData>
  <sheetProtection formatColumns="0" formatRows="0" autoFilter="0" sort="0" insertRows="0" insertColumns="1" deleteRows="0" deleteColumns="0"/>
  <mergeCells count="453">
    <mergeCell ref="G58:G59"/>
    <mergeCell ref="D131:D133"/>
    <mergeCell ref="E131:E133"/>
    <mergeCell ref="F131:F133"/>
    <mergeCell ref="G131:G132"/>
    <mergeCell ref="D202:D204"/>
    <mergeCell ref="E202:E204"/>
    <mergeCell ref="F202:F204"/>
    <mergeCell ref="G202:G203"/>
    <mergeCell ref="D79:D81"/>
    <mergeCell ref="E79:E81"/>
    <mergeCell ref="F79:F81"/>
    <mergeCell ref="D100:D108"/>
    <mergeCell ref="E100:E108"/>
    <mergeCell ref="D82:D84"/>
    <mergeCell ref="E82:E84"/>
    <mergeCell ref="F82:F84"/>
    <mergeCell ref="G185:G186"/>
    <mergeCell ref="G190:G191"/>
    <mergeCell ref="E58:E60"/>
    <mergeCell ref="F58:F60"/>
    <mergeCell ref="G114:G115"/>
    <mergeCell ref="G119:G120"/>
    <mergeCell ref="D85:D87"/>
    <mergeCell ref="F49:F5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56:F358"/>
    <mergeCell ref="G353:G354"/>
    <mergeCell ref="D52:D54"/>
    <mergeCell ref="E52:E54"/>
    <mergeCell ref="F52:F54"/>
    <mergeCell ref="D27:D35"/>
    <mergeCell ref="E27:E35"/>
    <mergeCell ref="F27:F35"/>
    <mergeCell ref="D36:D40"/>
    <mergeCell ref="E36:E40"/>
    <mergeCell ref="F36:F40"/>
    <mergeCell ref="D41:D45"/>
    <mergeCell ref="E41:E45"/>
    <mergeCell ref="F41:F45"/>
    <mergeCell ref="G27:G28"/>
    <mergeCell ref="G36:G37"/>
    <mergeCell ref="G41:G42"/>
    <mergeCell ref="G46:G47"/>
    <mergeCell ref="G49:G50"/>
    <mergeCell ref="D46:D48"/>
    <mergeCell ref="E46:E48"/>
    <mergeCell ref="F46:F48"/>
    <mergeCell ref="D49:D51"/>
    <mergeCell ref="E49:E51"/>
    <mergeCell ref="F381:M381"/>
    <mergeCell ref="F309:L309"/>
    <mergeCell ref="D310:D312"/>
    <mergeCell ref="E310:E312"/>
    <mergeCell ref="F310:F312"/>
    <mergeCell ref="D313:D321"/>
    <mergeCell ref="E313:E321"/>
    <mergeCell ref="F313:F321"/>
    <mergeCell ref="D322:D326"/>
    <mergeCell ref="D332:D334"/>
    <mergeCell ref="E332:E334"/>
    <mergeCell ref="F332:F334"/>
    <mergeCell ref="D335:D337"/>
    <mergeCell ref="E335:E337"/>
    <mergeCell ref="F335:F337"/>
    <mergeCell ref="E322:E326"/>
    <mergeCell ref="F322:F326"/>
    <mergeCell ref="D327:D331"/>
    <mergeCell ref="E327:E331"/>
    <mergeCell ref="F353:F355"/>
    <mergeCell ref="D356:D358"/>
    <mergeCell ref="E356:E358"/>
    <mergeCell ref="D377:D379"/>
    <mergeCell ref="E377:E379"/>
    <mergeCell ref="G55:G56"/>
    <mergeCell ref="G61:G62"/>
    <mergeCell ref="G64:G65"/>
    <mergeCell ref="G67:G68"/>
    <mergeCell ref="M239:M242"/>
    <mergeCell ref="M97:M100"/>
    <mergeCell ref="F167:L167"/>
    <mergeCell ref="M168:M171"/>
    <mergeCell ref="F238:L238"/>
    <mergeCell ref="F61:F63"/>
    <mergeCell ref="F64:F66"/>
    <mergeCell ref="F85:F87"/>
    <mergeCell ref="F88:F90"/>
    <mergeCell ref="F100:F108"/>
    <mergeCell ref="F109:F113"/>
    <mergeCell ref="M24:M93"/>
    <mergeCell ref="G52:G53"/>
    <mergeCell ref="G149:G150"/>
    <mergeCell ref="G152:G153"/>
    <mergeCell ref="G155:G156"/>
    <mergeCell ref="G158:G159"/>
    <mergeCell ref="G180:G181"/>
    <mergeCell ref="G100:G101"/>
    <mergeCell ref="G109:G110"/>
    <mergeCell ref="D55:D57"/>
    <mergeCell ref="E55:E57"/>
    <mergeCell ref="F55:F57"/>
    <mergeCell ref="D73:D75"/>
    <mergeCell ref="E73:E75"/>
    <mergeCell ref="F73:F75"/>
    <mergeCell ref="D76:D78"/>
    <mergeCell ref="E76:E78"/>
    <mergeCell ref="F76:F78"/>
    <mergeCell ref="D67:D69"/>
    <mergeCell ref="E67:E69"/>
    <mergeCell ref="F67:F69"/>
    <mergeCell ref="D70:D72"/>
    <mergeCell ref="E70:E72"/>
    <mergeCell ref="F70:F72"/>
    <mergeCell ref="D61:D63"/>
    <mergeCell ref="E61:E63"/>
    <mergeCell ref="D64:D66"/>
    <mergeCell ref="E64:E66"/>
    <mergeCell ref="D58:D60"/>
    <mergeCell ref="E85:E87"/>
    <mergeCell ref="D88:D90"/>
    <mergeCell ref="E88:E90"/>
    <mergeCell ref="D109:D113"/>
    <mergeCell ref="E109:E113"/>
    <mergeCell ref="D128:D130"/>
    <mergeCell ref="E128:E130"/>
    <mergeCell ref="F128:F130"/>
    <mergeCell ref="F114:F118"/>
    <mergeCell ref="D119:D121"/>
    <mergeCell ref="E119:E121"/>
    <mergeCell ref="F119:F121"/>
    <mergeCell ref="D91:D93"/>
    <mergeCell ref="E91:E93"/>
    <mergeCell ref="F91:F93"/>
    <mergeCell ref="D97:D99"/>
    <mergeCell ref="E97:E99"/>
    <mergeCell ref="F97:F99"/>
    <mergeCell ref="D114:D118"/>
    <mergeCell ref="E114:E118"/>
    <mergeCell ref="F94:L94"/>
    <mergeCell ref="H95:I95"/>
    <mergeCell ref="F96:L96"/>
    <mergeCell ref="G122:G123"/>
    <mergeCell ref="D134:D136"/>
    <mergeCell ref="E134:E136"/>
    <mergeCell ref="F134:F136"/>
    <mergeCell ref="D122:D124"/>
    <mergeCell ref="E122:E124"/>
    <mergeCell ref="F122:F124"/>
    <mergeCell ref="D125:D127"/>
    <mergeCell ref="E125:E127"/>
    <mergeCell ref="F125:F127"/>
    <mergeCell ref="D137:D139"/>
    <mergeCell ref="E137:E139"/>
    <mergeCell ref="F137:F139"/>
    <mergeCell ref="D140:D142"/>
    <mergeCell ref="E140:E142"/>
    <mergeCell ref="F140:F142"/>
    <mergeCell ref="G140:G141"/>
    <mergeCell ref="G143:G144"/>
    <mergeCell ref="G146:G147"/>
    <mergeCell ref="D143:D145"/>
    <mergeCell ref="E143:E145"/>
    <mergeCell ref="F143:F145"/>
    <mergeCell ref="D146:D148"/>
    <mergeCell ref="E146:E148"/>
    <mergeCell ref="F146:F148"/>
    <mergeCell ref="D155:D157"/>
    <mergeCell ref="E155:E157"/>
    <mergeCell ref="F155:F157"/>
    <mergeCell ref="D158:D160"/>
    <mergeCell ref="E158:E160"/>
    <mergeCell ref="F158:F160"/>
    <mergeCell ref="D149:D151"/>
    <mergeCell ref="E149:E151"/>
    <mergeCell ref="F149:F151"/>
    <mergeCell ref="D152:D154"/>
    <mergeCell ref="E152:E154"/>
    <mergeCell ref="F152:F154"/>
    <mergeCell ref="G161:G162"/>
    <mergeCell ref="G164:G165"/>
    <mergeCell ref="G168:G169"/>
    <mergeCell ref="G171:G172"/>
    <mergeCell ref="D190:D192"/>
    <mergeCell ref="E190:E192"/>
    <mergeCell ref="F190:F192"/>
    <mergeCell ref="D193:D195"/>
    <mergeCell ref="E193:E195"/>
    <mergeCell ref="F193:F195"/>
    <mergeCell ref="D180:D184"/>
    <mergeCell ref="D171:D179"/>
    <mergeCell ref="E171:E179"/>
    <mergeCell ref="F171:F179"/>
    <mergeCell ref="D161:D163"/>
    <mergeCell ref="E161:E163"/>
    <mergeCell ref="F161:F163"/>
    <mergeCell ref="D164:D166"/>
    <mergeCell ref="E164:E166"/>
    <mergeCell ref="F164:F166"/>
    <mergeCell ref="D168:D170"/>
    <mergeCell ref="E168:E170"/>
    <mergeCell ref="F168:F170"/>
    <mergeCell ref="E180:E184"/>
    <mergeCell ref="F180:F184"/>
    <mergeCell ref="D185:D189"/>
    <mergeCell ref="E185:E189"/>
    <mergeCell ref="F185:F189"/>
    <mergeCell ref="D196:D198"/>
    <mergeCell ref="E196:E198"/>
    <mergeCell ref="F196:F198"/>
    <mergeCell ref="D199:D201"/>
    <mergeCell ref="E199:E201"/>
    <mergeCell ref="F199:F201"/>
    <mergeCell ref="D220:D222"/>
    <mergeCell ref="E220:E222"/>
    <mergeCell ref="F220:F222"/>
    <mergeCell ref="D211:D213"/>
    <mergeCell ref="E211:E213"/>
    <mergeCell ref="F211:F213"/>
    <mergeCell ref="D214:D216"/>
    <mergeCell ref="E214:E216"/>
    <mergeCell ref="F214:F216"/>
    <mergeCell ref="D205:D207"/>
    <mergeCell ref="E205:E207"/>
    <mergeCell ref="F205:F207"/>
    <mergeCell ref="D208:D210"/>
    <mergeCell ref="E208:E210"/>
    <mergeCell ref="F208:F210"/>
    <mergeCell ref="G208:G209"/>
    <mergeCell ref="D217:D219"/>
    <mergeCell ref="E217:E219"/>
    <mergeCell ref="F217:F219"/>
    <mergeCell ref="D223:D225"/>
    <mergeCell ref="E223:E225"/>
    <mergeCell ref="F223:F225"/>
    <mergeCell ref="D226:D228"/>
    <mergeCell ref="E226:E228"/>
    <mergeCell ref="F226:F228"/>
    <mergeCell ref="G223:G224"/>
    <mergeCell ref="G226:G227"/>
    <mergeCell ref="D251:D255"/>
    <mergeCell ref="E251:E255"/>
    <mergeCell ref="F251:F255"/>
    <mergeCell ref="D235:D237"/>
    <mergeCell ref="E235:E237"/>
    <mergeCell ref="F235:F237"/>
    <mergeCell ref="D239:D241"/>
    <mergeCell ref="E239:E241"/>
    <mergeCell ref="F239:F241"/>
    <mergeCell ref="D229:D231"/>
    <mergeCell ref="E229:E231"/>
    <mergeCell ref="F229:F231"/>
    <mergeCell ref="D232:D234"/>
    <mergeCell ref="E232:E234"/>
    <mergeCell ref="F232:F234"/>
    <mergeCell ref="G232:G233"/>
    <mergeCell ref="D264:D266"/>
    <mergeCell ref="E264:E266"/>
    <mergeCell ref="F264:F266"/>
    <mergeCell ref="D267:D269"/>
    <mergeCell ref="E267:E269"/>
    <mergeCell ref="F267:F269"/>
    <mergeCell ref="G267:G268"/>
    <mergeCell ref="D242:D250"/>
    <mergeCell ref="E242:E250"/>
    <mergeCell ref="F242:F250"/>
    <mergeCell ref="D256:D260"/>
    <mergeCell ref="E256:E260"/>
    <mergeCell ref="F256:F260"/>
    <mergeCell ref="D261:D263"/>
    <mergeCell ref="E261:E263"/>
    <mergeCell ref="F261:F263"/>
    <mergeCell ref="D279:D281"/>
    <mergeCell ref="E279:E281"/>
    <mergeCell ref="F279:F281"/>
    <mergeCell ref="G273:G274"/>
    <mergeCell ref="D285:D287"/>
    <mergeCell ref="E285:E287"/>
    <mergeCell ref="F285:F287"/>
    <mergeCell ref="D282:D284"/>
    <mergeCell ref="E282:E284"/>
    <mergeCell ref="F282:F284"/>
    <mergeCell ref="D270:D272"/>
    <mergeCell ref="E270:E272"/>
    <mergeCell ref="F270:F272"/>
    <mergeCell ref="D276:D278"/>
    <mergeCell ref="E276:E278"/>
    <mergeCell ref="F276:F278"/>
    <mergeCell ref="D273:D275"/>
    <mergeCell ref="E273:E275"/>
    <mergeCell ref="F273:F275"/>
    <mergeCell ref="D288:D290"/>
    <mergeCell ref="E288:E290"/>
    <mergeCell ref="F288:F290"/>
    <mergeCell ref="G285:G286"/>
    <mergeCell ref="G288:G289"/>
    <mergeCell ref="G291:G292"/>
    <mergeCell ref="D306:D308"/>
    <mergeCell ref="E306:E308"/>
    <mergeCell ref="F306:F308"/>
    <mergeCell ref="D297:D299"/>
    <mergeCell ref="E297:E299"/>
    <mergeCell ref="F297:F299"/>
    <mergeCell ref="D300:D302"/>
    <mergeCell ref="E300:E302"/>
    <mergeCell ref="F300:F302"/>
    <mergeCell ref="D291:D293"/>
    <mergeCell ref="E291:E293"/>
    <mergeCell ref="F291:F293"/>
    <mergeCell ref="D294:D296"/>
    <mergeCell ref="E294:E296"/>
    <mergeCell ref="F294:F296"/>
    <mergeCell ref="G294:G295"/>
    <mergeCell ref="D303:D305"/>
    <mergeCell ref="E303:E305"/>
    <mergeCell ref="F303:F305"/>
    <mergeCell ref="F327:F331"/>
    <mergeCell ref="D347:D349"/>
    <mergeCell ref="E347:E349"/>
    <mergeCell ref="F347:F349"/>
    <mergeCell ref="D350:D352"/>
    <mergeCell ref="E350:E352"/>
    <mergeCell ref="F350:F352"/>
    <mergeCell ref="D338:D340"/>
    <mergeCell ref="E338:E340"/>
    <mergeCell ref="F338:F340"/>
    <mergeCell ref="D341:D343"/>
    <mergeCell ref="E341:E343"/>
    <mergeCell ref="F341:F343"/>
    <mergeCell ref="D344:D346"/>
    <mergeCell ref="E344:E346"/>
    <mergeCell ref="F344:F346"/>
    <mergeCell ref="F377:F379"/>
    <mergeCell ref="M310:M313"/>
    <mergeCell ref="D371:D373"/>
    <mergeCell ref="E371:E373"/>
    <mergeCell ref="F371:F373"/>
    <mergeCell ref="D374:D376"/>
    <mergeCell ref="E374:E376"/>
    <mergeCell ref="F374:F376"/>
    <mergeCell ref="D365:D367"/>
    <mergeCell ref="E365:E367"/>
    <mergeCell ref="F365:F367"/>
    <mergeCell ref="D368:D370"/>
    <mergeCell ref="E368:E370"/>
    <mergeCell ref="F368:F370"/>
    <mergeCell ref="D359:D361"/>
    <mergeCell ref="E359:E361"/>
    <mergeCell ref="F359:F361"/>
    <mergeCell ref="D362:D364"/>
    <mergeCell ref="E362:E364"/>
    <mergeCell ref="F362:F364"/>
    <mergeCell ref="D353:D355"/>
    <mergeCell ref="E353:E355"/>
    <mergeCell ref="G377:G378"/>
    <mergeCell ref="G313:G314"/>
    <mergeCell ref="G70:G71"/>
    <mergeCell ref="G73:G74"/>
    <mergeCell ref="G76:G77"/>
    <mergeCell ref="G79:G80"/>
    <mergeCell ref="G82:G83"/>
    <mergeCell ref="G85:G86"/>
    <mergeCell ref="G88:G89"/>
    <mergeCell ref="G91:G92"/>
    <mergeCell ref="G97:G98"/>
    <mergeCell ref="G365:G366"/>
    <mergeCell ref="G368:G369"/>
    <mergeCell ref="G371:G372"/>
    <mergeCell ref="G374:G375"/>
    <mergeCell ref="G356:G357"/>
    <mergeCell ref="G359:G360"/>
    <mergeCell ref="G362:G363"/>
    <mergeCell ref="G350:G351"/>
    <mergeCell ref="G297:G298"/>
    <mergeCell ref="G300:G301"/>
    <mergeCell ref="G303:G304"/>
    <mergeCell ref="G306:G307"/>
    <mergeCell ref="G310:G311"/>
    <mergeCell ref="G322:G323"/>
    <mergeCell ref="G327:G328"/>
    <mergeCell ref="G332:G333"/>
    <mergeCell ref="G335:G336"/>
    <mergeCell ref="G338:G339"/>
    <mergeCell ref="G341:G342"/>
    <mergeCell ref="G347:G348"/>
    <mergeCell ref="G344:G345"/>
    <mergeCell ref="G125:G126"/>
    <mergeCell ref="G128:G129"/>
    <mergeCell ref="G134:G135"/>
    <mergeCell ref="G137:G138"/>
    <mergeCell ref="G270:G271"/>
    <mergeCell ref="G276:G277"/>
    <mergeCell ref="G279:G280"/>
    <mergeCell ref="G282:G283"/>
    <mergeCell ref="G229:G230"/>
    <mergeCell ref="G235:G236"/>
    <mergeCell ref="G239:G240"/>
    <mergeCell ref="G242:G243"/>
    <mergeCell ref="G251:G252"/>
    <mergeCell ref="G196:G197"/>
    <mergeCell ref="G199:G200"/>
    <mergeCell ref="G205:G206"/>
    <mergeCell ref="G256:G257"/>
    <mergeCell ref="G261:G262"/>
    <mergeCell ref="G264:G265"/>
    <mergeCell ref="G211:G212"/>
    <mergeCell ref="G214:G215"/>
    <mergeCell ref="G217:G218"/>
    <mergeCell ref="G220:G221"/>
    <mergeCell ref="G193:G194"/>
    <mergeCell ref="G29:G30"/>
    <mergeCell ref="G102:G103"/>
    <mergeCell ref="G173:G174"/>
    <mergeCell ref="G244:G245"/>
    <mergeCell ref="G315:G316"/>
    <mergeCell ref="G31:G32"/>
    <mergeCell ref="G104:G105"/>
    <mergeCell ref="G175:G176"/>
    <mergeCell ref="G246:G247"/>
    <mergeCell ref="G317:G318"/>
    <mergeCell ref="G33:G34"/>
    <mergeCell ref="G106:G107"/>
    <mergeCell ref="G177:G178"/>
    <mergeCell ref="G248:G249"/>
    <mergeCell ref="G319:G320"/>
    <mergeCell ref="G38:G39"/>
    <mergeCell ref="G111:G112"/>
    <mergeCell ref="G182:G183"/>
    <mergeCell ref="G253:G254"/>
    <mergeCell ref="G324:G325"/>
    <mergeCell ref="G43:G44"/>
    <mergeCell ref="G116:G117"/>
    <mergeCell ref="G187:G188"/>
    <mergeCell ref="G258:G259"/>
    <mergeCell ref="G329:G33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9:J49 I24:J24 I27:J27 I36:J36 I41:J41 I46:J46 I52:J52 I55:J55 I61:J61 I64:J64 I67:J67 I70:J70 I73:J73 I76:J76 I79:J79 I82:J82 I85:J85 I88:J88 I239:J239 I242:J242 I251:J251 I256:J256 I261:J261 I264:J264 I267:J267 I270:J270 I276:J276 I279:J279 I282:J282 I285:J285 I288:J288 I291:J291 I294:J294 I297:J297 I300:J300 I8:J8 I91:J91 I164:J164 I100:J100 I109:J109 I114:J114 I119:J119 I122:J122 I125:J125 I128:J128 I134:J134 I137:J137 I140:J140 I143:J143 I146:J146 I149:J149 I152:J152 I155:J155 I158:J158 I161:J161 I168:J168 I97:J97 I171:J171 I180:J180 I185:J185 I190:J190 I193:J193 I196:J196 I199:J199 I205:J205 I208:J208 I211:J211 I214:J214 I217:J217 I223:J223 I226:J226 I229:J229 I232:J232 I235:J235 I220:J220 I303:J303 I306:J306 I310:J310 I313:J313 I322:J322 I327:J327 I332:J332 I335:J335 I338:J338 I341:J341 I347:J347 I350:J350 I353:J353 I356:J356 I359:J359 I362:J362 I365:J365 I368:J368 I371:J371 I374:J374 I377:J377 I2:J2 I5:J5 I58:J58 I131:J131 I202:J202 I273:J273 I344:J344 I29 J29 I102 J102 I173 J173 I244 J244 I315 J315 I31 J31 I104 J104 I175 J175 I246 J246 I317 J317 I33 J33 I106 J106 I177 J177 I248 J248 I319 J319 I38 J38 I111 J111 I182 J182 I253 J253 I324 J324 I43 J43 I116 J116 I187 J187 I258 J258 I329 J32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95">
      <formula1>900</formula1>
    </dataValidation>
    <dataValidation type="textLength" operator="lessThanOrEqual" allowBlank="1" showInputMessage="1" showErrorMessage="1" errorTitle="Ошибка" error="Допускается ввод не более 900 символов!" sqref="M168:M169 M239:M240 M23 M97:M98 M310:M311">
      <formula1>900</formula1>
    </dataValidation>
    <dataValidation type="decimal" allowBlank="1" showErrorMessage="1" errorTitle="Ошибка" error="Допускается ввод только действительных чисел!" sqref="K239 K242 K251 K256 K261 K264 K267 K270 K276 K279 K282 K285 K288 K291 K294 K297 K300 K303 K10 K97 K161 K158 K155 K152 K149 K146 K143 K140 K137 K134 K128 K125 K122 K119 K114 K109 K100 K168 K164 K171 K180 K185 K190 K193 K196 K199 K205 K208 K211 K214 K217 K223 K226 K229 K232 K235 K220 K306 K310 K313 K322 K327 K332 K335 K338 K341 K347 K350 K353 K356 K359 K362 K365 K368 K371 K374 K377 K5 K131 K202 K273 K344 K102 K173 K244 K315 K104 K175 K246 K317 K106 K177 K248 K319 K111 K182 K253 K324 K116 K187 K258 K329">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4B4BB-4DEF-1AB9-56A6-0.A58F7289}"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174</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ИМУП «ПОСЖИЛКОМСЕРВИС»</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337</v>
      </c>
      <c r="E8" s="2209"/>
      <c r="F8" s="2209"/>
      <c r="G8" s="2209"/>
      <c r="H8" s="2389" t="s">
        <v>338</v>
      </c>
      <c r="R8" s="374">
        <v>14</v>
      </c>
    </row>
    <row customHeight="1" ht="24">
      <c r="C9" s="376"/>
      <c r="D9" s="386" t="s">
        <v>90</v>
      </c>
      <c r="E9" s="108" t="s">
        <v>339</v>
      </c>
      <c r="F9" s="108" t="s">
        <v>340</v>
      </c>
      <c r="G9" s="108" t="s">
        <v>427</v>
      </c>
      <c r="H9" s="2389"/>
      <c r="R9" s="374">
        <v>23</v>
      </c>
    </row>
    <row customHeight="1" ht="14.699999999999998">
      <c r="A10" s="343"/>
      <c r="C10" s="376"/>
      <c r="D10" s="147" t="s">
        <v>112</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1200</v>
      </c>
      <c r="R10" s="374">
        <v>14</v>
      </c>
    </row>
    <row customHeight="1" ht="14.699999999999998">
      <c r="A11" s="343"/>
      <c r="C11" s="376"/>
      <c r="D11" s="147" t="s">
        <v>113</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92</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93</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359</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84</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CE165-1CD1-1B8A-7DAA-0.D6FB7AEF}" mc:Ignorable="x14ac xr xr2 xr3">
  <sheetPr>
    <tabColor rgb="FFCCCCFF"/>
  </sheetPr>
  <dimension ref="A1:AR166"/>
  <sheetViews>
    <sheetView topLeftCell="A1" showGridLines="0" zoomScale="90" workbookViewId="0">
      <selection activeCell="J44" sqref="J44:J47"/>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ИМУП «ПОСЖИЛКОМСЕРВИС»</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90</v>
      </c>
      <c r="E9" s="2101" t="s">
        <v>125</v>
      </c>
      <c r="F9" s="2103"/>
      <c r="G9" s="2127" t="s">
        <v>108</v>
      </c>
      <c r="H9" s="2127" t="s">
        <v>90</v>
      </c>
      <c r="I9" s="2127"/>
      <c r="J9" s="2127" t="s">
        <v>126</v>
      </c>
      <c r="K9" s="2155" t="s">
        <v>127</v>
      </c>
      <c r="L9" s="2155"/>
      <c r="M9" s="2155"/>
      <c r="N9" s="2155"/>
      <c r="O9" s="2155" t="s">
        <v>128</v>
      </c>
      <c r="P9" s="2155"/>
      <c r="Q9" s="2155"/>
      <c r="R9" s="2155"/>
      <c r="S9" s="2155" t="s">
        <v>129</v>
      </c>
      <c r="T9" s="2155"/>
      <c r="U9" s="2155"/>
      <c r="V9" s="2155"/>
      <c r="W9" s="2127" t="s">
        <v>130</v>
      </c>
      <c r="AR9" s="104">
        <v>27</v>
      </c>
    </row>
    <row customHeight="1" ht="31.5">
      <c r="D10" s="2127"/>
      <c r="E10" s="1284" t="s">
        <v>91</v>
      </c>
      <c r="F10" s="1284" t="s">
        <v>131</v>
      </c>
      <c r="G10" s="2127"/>
      <c r="H10" s="2127"/>
      <c r="I10" s="2127"/>
      <c r="J10" s="2127"/>
      <c r="K10" s="110" t="s">
        <v>111</v>
      </c>
      <c r="L10" s="2127" t="s">
        <v>90</v>
      </c>
      <c r="M10" s="2127"/>
      <c r="N10" s="110" t="s">
        <v>132</v>
      </c>
      <c r="O10" s="110" t="s">
        <v>111</v>
      </c>
      <c r="P10" s="2127" t="s">
        <v>90</v>
      </c>
      <c r="Q10" s="2127"/>
      <c r="R10" s="110" t="s">
        <v>132</v>
      </c>
      <c r="S10" s="283" t="s">
        <v>111</v>
      </c>
      <c r="T10" s="2127" t="s">
        <v>90</v>
      </c>
      <c r="U10" s="2127"/>
      <c r="V10" s="283" t="s">
        <v>91</v>
      </c>
      <c r="W10" s="2127"/>
      <c r="Z10" s="1259" t="s">
        <v>133</v>
      </c>
      <c r="AA10" s="1259" t="s">
        <v>134</v>
      </c>
      <c r="AB10" s="1259" t="s">
        <v>135</v>
      </c>
      <c r="AC10" s="1259" t="s">
        <v>136</v>
      </c>
      <c r="AD10" s="1259" t="s">
        <v>137</v>
      </c>
      <c r="AE10" s="1259" t="s">
        <v>138</v>
      </c>
      <c r="AF10" s="1259" t="s">
        <v>139</v>
      </c>
      <c r="AG10" s="1259" t="s">
        <v>140</v>
      </c>
      <c r="AH10" s="1259" t="s">
        <v>141</v>
      </c>
      <c r="AI10" s="1259" t="s">
        <v>142</v>
      </c>
      <c r="AJ10" s="1259" t="s">
        <v>143</v>
      </c>
      <c r="AK10" s="1259" t="s">
        <v>144</v>
      </c>
      <c r="AL10" s="1259" t="s">
        <v>145</v>
      </c>
      <c r="AM10" s="1259" t="s">
        <v>146</v>
      </c>
      <c r="AN10" s="1259" t="s">
        <v>147</v>
      </c>
      <c r="AO10" s="1259" t="s">
        <v>148</v>
      </c>
      <c r="AP10" s="1259" t="s">
        <v>149</v>
      </c>
      <c r="AQ10" s="1259" t="s">
        <v>150</v>
      </c>
      <c r="AR10" s="104">
        <v>30</v>
      </c>
    </row>
    <row s="1624" customFormat="1" customHeight="1" ht="12" hidden="1">
      <c r="D11" s="1249" t="s">
        <v>112</v>
      </c>
      <c r="E11" s="1249" t="s">
        <v>113</v>
      </c>
      <c r="F11" s="1249"/>
      <c r="G11" s="1249" t="s">
        <v>92</v>
      </c>
      <c r="H11" s="2156" t="s">
        <v>114</v>
      </c>
      <c r="I11" s="2156"/>
      <c r="J11" s="1249" t="s">
        <v>94</v>
      </c>
      <c r="K11" s="1249" t="s">
        <v>95</v>
      </c>
      <c r="L11" s="2156" t="s">
        <v>115</v>
      </c>
      <c r="M11" s="2156"/>
      <c r="N11" s="1249" t="s">
        <v>151</v>
      </c>
      <c r="O11" s="1249" t="s">
        <v>152</v>
      </c>
      <c r="P11" s="2156" t="s">
        <v>153</v>
      </c>
      <c r="Q11" s="2156"/>
      <c r="R11" s="1249" t="s">
        <v>154</v>
      </c>
      <c r="S11" s="1249" t="s">
        <v>153</v>
      </c>
      <c r="T11" s="2156" t="s">
        <v>154</v>
      </c>
      <c r="U11" s="2156"/>
      <c r="V11" s="1249" t="s">
        <v>155</v>
      </c>
      <c r="W11" s="1249" t="s">
        <v>156</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157</v>
      </c>
      <c r="F13" s="2145" t="s">
        <v>19</v>
      </c>
      <c r="G13" s="2629" t="s">
        <v>28</v>
      </c>
      <c r="H13" s="2554"/>
      <c r="I13" s="2567"/>
      <c r="J13" s="2152"/>
      <c r="K13" s="2137"/>
      <c r="L13" s="2137"/>
      <c r="M13" s="2137"/>
      <c r="N13" s="2565"/>
      <c r="O13" s="2137"/>
      <c r="P13" s="2137"/>
      <c r="Q13" s="2137"/>
      <c r="R13" s="2563"/>
      <c r="S13" s="2137"/>
      <c r="T13" s="2137"/>
      <c r="U13" s="2137"/>
      <c r="V13" s="2563"/>
      <c r="W13" s="1296"/>
      <c r="Y13" s="1267"/>
      <c r="Z13" s="1267"/>
      <c r="AA13" s="1267"/>
      <c r="AB13" s="1267"/>
      <c r="AC13" s="1267" t="s">
        <v>158</v>
      </c>
      <c r="AD13" s="1267" t="s">
        <v>159</v>
      </c>
      <c r="AE13" s="1267" t="s">
        <v>160</v>
      </c>
      <c r="AF13" s="1267" t="s">
        <v>161</v>
      </c>
      <c r="AG13" s="1267" t="s">
        <v>162</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629" t="s">
        <v>28</v>
      </c>
      <c r="H14" s="2555"/>
      <c r="I14" s="2568"/>
      <c r="J14" s="2153"/>
      <c r="K14" s="2138"/>
      <c r="L14" s="2138"/>
      <c r="M14" s="2138"/>
      <c r="N14" s="2566"/>
      <c r="O14" s="2138"/>
      <c r="P14" s="2138"/>
      <c r="Q14" s="2138"/>
      <c r="R14" s="2564"/>
      <c r="S14" s="2138"/>
      <c r="T14" s="2177"/>
      <c r="U14" s="2177"/>
      <c r="V14" s="2177"/>
      <c r="W14" s="217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29" t="s">
        <v>28</v>
      </c>
      <c r="H15" s="2555"/>
      <c r="I15" s="2568"/>
      <c r="J15" s="2556"/>
      <c r="K15" s="2138"/>
      <c r="L15" s="2138"/>
      <c r="M15" s="2138"/>
      <c r="N15" s="2564"/>
      <c r="O15" s="2138"/>
      <c r="P15" s="2138"/>
      <c r="Q15" s="2177"/>
      <c r="R15" s="2177"/>
      <c r="S15" s="1853"/>
      <c r="T15" s="1853"/>
      <c r="U15" s="1853"/>
      <c r="V15" s="1853"/>
      <c r="W15" s="217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29" t="s">
        <v>28</v>
      </c>
      <c r="H16" s="2555"/>
      <c r="I16" s="2568"/>
      <c r="J16" s="2556"/>
      <c r="K16" s="2138"/>
      <c r="L16" s="2177"/>
      <c r="M16" s="2177"/>
      <c r="N16" s="2177"/>
      <c r="O16" s="2177"/>
      <c r="P16" s="2177"/>
      <c r="Q16" s="2177"/>
      <c r="R16" s="2177"/>
      <c r="S16" s="1853"/>
      <c r="T16" s="1853"/>
      <c r="U16" s="1853"/>
      <c r="V16" s="1853"/>
      <c r="W16" s="217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30" t="s">
        <v>28</v>
      </c>
      <c r="H17" s="1299"/>
      <c r="I17" s="2187"/>
      <c r="J17" s="2187"/>
      <c r="K17" s="2187"/>
      <c r="L17" s="2187"/>
      <c r="M17" s="2187"/>
      <c r="N17" s="2187"/>
      <c r="O17" s="2187"/>
      <c r="P17" s="2187"/>
      <c r="Q17" s="2187"/>
      <c r="R17" s="2187"/>
      <c r="S17" s="1854"/>
      <c r="T17" s="1854"/>
      <c r="U17" s="1854"/>
      <c r="V17" s="1854"/>
      <c r="W17" s="2188"/>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163</v>
      </c>
      <c r="F18" s="2145" t="s">
        <v>63</v>
      </c>
      <c r="G18" s="2631"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553"/>
      <c r="I18" s="2553">
        <v>1</v>
      </c>
      <c r="J18" s="2501" t="s">
        <v>164</v>
      </c>
      <c r="K18" s="2185" t="s">
        <v>63</v>
      </c>
      <c r="L18" s="2108"/>
      <c r="M18" s="2108" t="s">
        <v>112</v>
      </c>
      <c r="N18" s="2504" t="str">
        <f>IF(Z18="","",INDEX(TERRITORY_MR_LIST,MATCH(Z18,TERRITORY_LIST_ID,0)))</f>
        <v>Территория 1</v>
      </c>
      <c r="O18" s="2185" t="s">
        <v>19</v>
      </c>
      <c r="P18" s="2108"/>
      <c r="Q18" s="2108" t="s">
        <v>112</v>
      </c>
      <c r="R18" s="2632" t="s">
        <v>28</v>
      </c>
      <c r="S18" s="2107" t="s">
        <v>19</v>
      </c>
      <c r="T18" s="2108"/>
      <c r="U18" s="2108" t="s">
        <v>112</v>
      </c>
      <c r="V18" s="2632" t="s">
        <v>28</v>
      </c>
      <c r="W18" s="2501"/>
      <c r="X18" s="1267"/>
      <c r="Y18" s="1267"/>
      <c r="Z18" s="1267" t="s">
        <v>100</v>
      </c>
      <c r="AA18" s="1267"/>
      <c r="AB18" s="1267" t="s">
        <v>165</v>
      </c>
      <c r="AC18" s="1267" t="s">
        <v>166</v>
      </c>
      <c r="AD18" s="1267" t="s">
        <v>167</v>
      </c>
      <c r="AE18" s="1267" t="s">
        <v>168</v>
      </c>
      <c r="AF18" s="1267" t="s">
        <v>169</v>
      </c>
      <c r="AG18" s="1267" t="s">
        <v>170</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Производство тепловой энергии. Некомбинированная выработка; Передача. Тепловая энергия; Сбыт. Тепловая энергия</v>
      </c>
      <c r="AJ18" s="1267" t="str">
        <f>IF($J$18=0,"",$J$18)</f>
        <v>Тарифы на тепловую энергию (мощность), поставляемую потребителям</v>
      </c>
      <c r="AK18" s="1267" t="str">
        <f>IF($K$18="нет","без дифференциации",IF($N$18=0,"",$N$18))</f>
        <v>Территория 1</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1"/>
      <c r="H19" s="2553"/>
      <c r="I19" s="2553"/>
      <c r="J19" s="2501"/>
      <c r="K19" s="2186"/>
      <c r="L19" s="2108"/>
      <c r="M19" s="2108"/>
      <c r="N19" s="2504"/>
      <c r="O19" s="2186"/>
      <c r="P19" s="2108"/>
      <c r="Q19" s="2108"/>
      <c r="R19" s="2632" t="s">
        <v>28</v>
      </c>
      <c r="S19" s="2107"/>
      <c r="T19" s="2633"/>
      <c r="U19" s="2634"/>
      <c r="V19" s="2635" t="s">
        <v>171</v>
      </c>
      <c r="W19" s="2636"/>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37"/>
      <c r="H20" s="2503"/>
      <c r="I20" s="2503"/>
      <c r="J20" s="2533"/>
      <c r="K20" s="2186"/>
      <c r="L20" s="2503"/>
      <c r="M20" s="2503"/>
      <c r="N20" s="2505"/>
      <c r="O20" s="2112"/>
      <c r="P20" s="2633"/>
      <c r="Q20" s="2634"/>
      <c r="R20" s="2638" t="s">
        <v>172</v>
      </c>
      <c r="S20" s="2639"/>
      <c r="T20" s="2639"/>
      <c r="U20" s="2639"/>
      <c r="V20" s="2639"/>
      <c r="W20" s="2636"/>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37"/>
      <c r="H21" s="2503"/>
      <c r="I21" s="2503"/>
      <c r="J21" s="2533"/>
      <c r="K21" s="2112"/>
      <c r="L21" s="2633"/>
      <c r="M21" s="2634"/>
      <c r="N21" s="2640" t="s">
        <v>173</v>
      </c>
      <c r="O21" s="2634"/>
      <c r="P21" s="2634"/>
      <c r="Q21" s="2634"/>
      <c r="R21" s="2634"/>
      <c r="S21" s="2639"/>
      <c r="T21" s="2639"/>
      <c r="U21" s="2639"/>
      <c r="V21" s="2639"/>
      <c r="W21" s="2636"/>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customHeight="1" ht="17.25">
      <c r="A22" s="1840"/>
      <c r="B22" s="1853"/>
      <c r="C22" s="1842"/>
      <c r="D22" s="1830"/>
      <c r="E22" s="1847"/>
      <c r="F22" s="1784"/>
      <c r="G22" s="1848"/>
      <c r="H22" s="2529" t="s">
        <v>174</v>
      </c>
      <c r="I22" s="2529" t="s">
        <v>113</v>
      </c>
      <c r="J22" s="2501" t="s">
        <v>175</v>
      </c>
      <c r="K22" s="2185" t="s">
        <v>63</v>
      </c>
      <c r="L22" s="2108"/>
      <c r="M22" s="2108" t="s">
        <v>112</v>
      </c>
      <c r="N22" s="2504" t="str">
        <f>IF(Z22="","",INDEX(TERRITORY_MR_LIST,MATCH(Z22,TERRITORY_LIST_ID,0)))</f>
        <v>Территория 1</v>
      </c>
      <c r="O22" s="2185" t="s">
        <v>19</v>
      </c>
      <c r="P22" s="2108"/>
      <c r="Q22" s="2108" t="s">
        <v>112</v>
      </c>
      <c r="R22" s="2641" t="s">
        <v>28</v>
      </c>
      <c r="S22" s="2107" t="s">
        <v>19</v>
      </c>
      <c r="T22" s="1811"/>
      <c r="U22" s="1811" t="s">
        <v>112</v>
      </c>
      <c r="V22" s="2642" t="s">
        <v>28</v>
      </c>
      <c r="W22" s="1801"/>
      <c r="X22" s="1853"/>
      <c r="Y22" s="1267"/>
      <c r="Z22" s="1267" t="s">
        <v>100</v>
      </c>
      <c r="AA22" s="1267"/>
      <c r="AB22" s="1267"/>
      <c r="AC22" s="1974" t="s">
        <v>166</v>
      </c>
      <c r="AD22" s="1267" t="s">
        <v>176</v>
      </c>
      <c r="AE22" s="1267" t="s">
        <v>177</v>
      </c>
      <c r="AF22" s="1267" t="s">
        <v>178</v>
      </c>
      <c r="AG22" s="1267" t="s">
        <v>179</v>
      </c>
      <c r="AH22" s="1267" t="str">
        <f>IF($E$18=0,"",$E$18)</f>
        <v>Тарифы на тепловую энергию (мощность), поставляемую теплоснабжающими организациями потребителям, другим теплоснабжающим организациям</v>
      </c>
      <c r="AI22" s="1267" t="str">
        <f>IF($G$18=0,"",$G$18)</f>
        <v>Производство тепловой энергии. Некомбинированная выработка; Передача. Тепловая энергия; Сбыт. Тепловая энергия</v>
      </c>
      <c r="AJ22" s="1267" t="str">
        <f>IF($J$22=0,"",$J$22)</f>
        <v>Льготные тарифы на тепловую энергию (мощность),поставляемую населению и потребителям, приравненным к населению. Население, проживающее в одноэтажных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AK22" s="1267" t="str">
        <f>IF($K$22="нет","без дифференциации",IF($N$22=0,"",$N$22))</f>
        <v>Территория 1</v>
      </c>
      <c r="AL22" s="1844" t="str">
        <f>IF($O$22="нет","без дифференциации",IF($R$22=0,"",$R$22))</f>
        <v>без дифференциации</v>
      </c>
      <c r="AM22" s="1844" t="str">
        <f>IF($S$22="нет","без дифференциации",IF($V$22=0,"",$V$22))</f>
        <v>без дифференциации</v>
      </c>
      <c r="AN22" s="1267" t="str">
        <f>$I$22</f>
        <v>2</v>
      </c>
      <c r="AO22" s="1267" t="str">
        <f>$I$22&amp;"."&amp;$M$22</f>
        <v>2.1</v>
      </c>
      <c r="AP22" s="1267" t="str">
        <f>$I$22&amp;"."&amp;$M$22&amp;"."&amp;$Q$22</f>
        <v>2.1.1</v>
      </c>
      <c r="AQ22" s="1267" t="str">
        <f>$I$22&amp;"."&amp;$M$22&amp;"."&amp;$Q$22&amp;"."&amp;$U$22</f>
        <v>2.1.1.1</v>
      </c>
      <c r="AR22" s="1853"/>
    </row>
    <row customHeight="1" ht="17.25">
      <c r="A23" s="1840"/>
      <c r="B23" s="1853"/>
      <c r="C23" s="1845"/>
      <c r="D23" s="1830"/>
      <c r="E23" s="1847"/>
      <c r="F23" s="1784"/>
      <c r="G23" s="1848"/>
      <c r="H23" s="2529"/>
      <c r="I23" s="2529"/>
      <c r="J23" s="2501"/>
      <c r="K23" s="2186"/>
      <c r="L23" s="2108"/>
      <c r="M23" s="2108"/>
      <c r="N23" s="2504"/>
      <c r="O23" s="2186"/>
      <c r="P23" s="2108"/>
      <c r="Q23" s="2108"/>
      <c r="R23" s="2641" t="s">
        <v>28</v>
      </c>
      <c r="S23" s="2107"/>
      <c r="T23" s="317"/>
      <c r="U23" s="318"/>
      <c r="V23" s="318" t="s">
        <v>171</v>
      </c>
      <c r="W23" s="319"/>
      <c r="X23" s="1853"/>
      <c r="Y23" s="1259"/>
      <c r="Z23" s="1259"/>
      <c r="AA23" s="1259"/>
      <c r="AB23" s="1259"/>
      <c r="AC23" s="1259"/>
      <c r="AD23" s="1259"/>
      <c r="AE23" s="1259"/>
      <c r="AF23" s="1259"/>
      <c r="AG23" s="1259"/>
      <c r="AH23" s="1259"/>
      <c r="AI23" s="1259"/>
      <c r="AJ23" s="1259"/>
      <c r="AK23" s="1259"/>
      <c r="AL23" s="1853"/>
      <c r="AM23" s="1853"/>
      <c r="AN23" s="1853"/>
      <c r="AO23" s="1853"/>
      <c r="AP23" s="1853"/>
      <c r="AQ23" s="1853"/>
      <c r="AR23" s="1853"/>
    </row>
    <row customHeight="1" ht="17.25">
      <c r="A24" s="1840"/>
      <c r="B24" s="1853"/>
      <c r="C24" s="1845"/>
      <c r="D24" s="1830"/>
      <c r="E24" s="1847"/>
      <c r="F24" s="1784"/>
      <c r="G24" s="1848"/>
      <c r="H24" s="2503"/>
      <c r="I24" s="2503"/>
      <c r="J24" s="2533"/>
      <c r="K24" s="2186"/>
      <c r="L24" s="2503"/>
      <c r="M24" s="2503"/>
      <c r="N24" s="2505"/>
      <c r="O24" s="2112"/>
      <c r="P24" s="317"/>
      <c r="Q24" s="318"/>
      <c r="R24" s="318" t="s">
        <v>172</v>
      </c>
      <c r="S24" s="1846"/>
      <c r="T24" s="1846"/>
      <c r="U24" s="1846"/>
      <c r="V24" s="1846"/>
      <c r="W24" s="319"/>
      <c r="X24" s="1853"/>
      <c r="Y24" s="1259"/>
      <c r="Z24" s="1259"/>
      <c r="AA24" s="1259"/>
      <c r="AB24" s="1259"/>
      <c r="AC24" s="1259"/>
      <c r="AD24" s="1259"/>
      <c r="AE24" s="1259"/>
      <c r="AF24" s="1259"/>
      <c r="AG24" s="1259"/>
      <c r="AH24" s="1259"/>
      <c r="AI24" s="1259"/>
      <c r="AJ24" s="1259"/>
      <c r="AK24" s="1259"/>
      <c r="AL24" s="1853"/>
      <c r="AM24" s="1853"/>
      <c r="AN24" s="1853"/>
      <c r="AO24" s="1853"/>
      <c r="AP24" s="1853"/>
      <c r="AQ24" s="1853"/>
      <c r="AR24" s="1853"/>
    </row>
    <row customHeight="1" ht="17.25">
      <c r="A25" s="1840"/>
      <c r="B25" s="1853"/>
      <c r="C25" s="1845"/>
      <c r="D25" s="1830"/>
      <c r="E25" s="1847"/>
      <c r="F25" s="1784"/>
      <c r="G25" s="1848"/>
      <c r="H25" s="2503"/>
      <c r="I25" s="2503"/>
      <c r="J25" s="2533"/>
      <c r="K25" s="2112"/>
      <c r="L25" s="317"/>
      <c r="M25" s="318"/>
      <c r="N25" s="318" t="s">
        <v>173</v>
      </c>
      <c r="O25" s="318"/>
      <c r="P25" s="318"/>
      <c r="Q25" s="318"/>
      <c r="R25" s="318"/>
      <c r="S25" s="1846"/>
      <c r="T25" s="1846"/>
      <c r="U25" s="1846"/>
      <c r="V25" s="1846"/>
      <c r="W25" s="319"/>
      <c r="X25" s="1853"/>
      <c r="Y25" s="1259"/>
      <c r="Z25" s="1259"/>
      <c r="AA25" s="1259"/>
      <c r="AB25" s="1259"/>
      <c r="AC25" s="1259"/>
      <c r="AD25" s="1259"/>
      <c r="AE25" s="1259"/>
      <c r="AF25" s="1259"/>
      <c r="AG25" s="1259"/>
      <c r="AH25" s="1259"/>
      <c r="AI25" s="1259"/>
      <c r="AJ25" s="1259"/>
      <c r="AK25" s="1259"/>
      <c r="AL25" s="1853"/>
      <c r="AM25" s="1853"/>
      <c r="AN25" s="1853"/>
      <c r="AO25" s="1853"/>
      <c r="AP25" s="1853"/>
      <c r="AQ25" s="1853"/>
      <c r="AR25" s="1853"/>
    </row>
    <row customHeight="1" ht="17.25">
      <c r="A26" s="1840"/>
      <c r="B26" s="1853"/>
      <c r="C26" s="1842"/>
      <c r="D26" s="1830"/>
      <c r="E26" s="1847"/>
      <c r="F26" s="1784"/>
      <c r="G26" s="1848"/>
      <c r="H26" s="2529" t="s">
        <v>174</v>
      </c>
      <c r="I26" s="2529" t="s">
        <v>92</v>
      </c>
      <c r="J26" s="2501" t="s">
        <v>180</v>
      </c>
      <c r="K26" s="2185" t="s">
        <v>63</v>
      </c>
      <c r="L26" s="2108"/>
      <c r="M26" s="2108" t="s">
        <v>112</v>
      </c>
      <c r="N26" s="2504" t="str">
        <f>IF(Z26="","",INDEX(TERRITORY_MR_LIST,MATCH(Z26,TERRITORY_LIST_ID,0)))</f>
        <v>Территория 1</v>
      </c>
      <c r="O26" s="2185" t="s">
        <v>19</v>
      </c>
      <c r="P26" s="2108"/>
      <c r="Q26" s="2108" t="s">
        <v>112</v>
      </c>
      <c r="R26" s="2641" t="s">
        <v>28</v>
      </c>
      <c r="S26" s="2107" t="s">
        <v>19</v>
      </c>
      <c r="T26" s="1811"/>
      <c r="U26" s="1811" t="s">
        <v>112</v>
      </c>
      <c r="V26" s="2642" t="s">
        <v>28</v>
      </c>
      <c r="W26" s="1801"/>
      <c r="X26" s="1853"/>
      <c r="Y26" s="1267"/>
      <c r="Z26" s="1267" t="s">
        <v>100</v>
      </c>
      <c r="AA26" s="1267"/>
      <c r="AB26" s="1267"/>
      <c r="AC26" s="1974" t="s">
        <v>166</v>
      </c>
      <c r="AD26" s="1267" t="s">
        <v>181</v>
      </c>
      <c r="AE26" s="1267" t="s">
        <v>182</v>
      </c>
      <c r="AF26" s="1267" t="s">
        <v>183</v>
      </c>
      <c r="AG26" s="1267" t="s">
        <v>184</v>
      </c>
      <c r="AH26" s="1267" t="str">
        <f>IF($E$18=0,"",$E$18)</f>
        <v>Тарифы на тепловую энергию (мощность), поставляемую теплоснабжающими организациями потребителям, другим теплоснабжающим организациям</v>
      </c>
      <c r="AI26" s="1267" t="str">
        <f>IF($G$18=0,"",$G$18)</f>
        <v>Производство тепловой энергии. Некомбинированная выработка; Передача. Тепловая энергия; Сбыт. Тепловая энергия</v>
      </c>
      <c r="AJ26" s="1267" t="str">
        <f>IF($J$26=0,"",$J$26)</f>
        <v>Льготные тарифы на тепловую энергию (мощность),поставляемую населению и потребителям, приравненным к населению. Население, проживающее в двухэтажных многоквартирных жилых домах до 1999 года постройки включительно, не оборудованных общедомовыми приборами учета тепловой энергии, и потребители, приравненные к населению</v>
      </c>
      <c r="AK26" s="1267" t="str">
        <f>IF($K$26="нет","без дифференциации",IF($N$26=0,"",$N$26))</f>
        <v>Территория 1</v>
      </c>
      <c r="AL26" s="1844" t="str">
        <f>IF($O$26="нет","без дифференциации",IF($R$26=0,"",$R$26))</f>
        <v>без дифференциации</v>
      </c>
      <c r="AM26" s="1844" t="str">
        <f>IF($S$26="нет","без дифференциации",IF($V$26=0,"",$V$26))</f>
        <v>без дифференциации</v>
      </c>
      <c r="AN26" s="1267" t="str">
        <f>$I$26</f>
        <v>3</v>
      </c>
      <c r="AO26" s="1267" t="str">
        <f>$I$26&amp;"."&amp;$M$26</f>
        <v>3.1</v>
      </c>
      <c r="AP26" s="1267" t="str">
        <f>$I$26&amp;"."&amp;$M$26&amp;"."&amp;$Q$26</f>
        <v>3.1.1</v>
      </c>
      <c r="AQ26" s="1267" t="str">
        <f>$I$26&amp;"."&amp;$M$26&amp;"."&amp;$Q$26&amp;"."&amp;$U$26</f>
        <v>3.1.1.1</v>
      </c>
      <c r="AR26" s="1853"/>
    </row>
    <row customHeight="1" ht="17.25">
      <c r="A27" s="1840"/>
      <c r="B27" s="1853"/>
      <c r="C27" s="1845"/>
      <c r="D27" s="1830"/>
      <c r="E27" s="1847"/>
      <c r="F27" s="1784"/>
      <c r="G27" s="1848"/>
      <c r="H27" s="2529"/>
      <c r="I27" s="2529"/>
      <c r="J27" s="2501"/>
      <c r="K27" s="2186"/>
      <c r="L27" s="2108"/>
      <c r="M27" s="2108"/>
      <c r="N27" s="2504"/>
      <c r="O27" s="2186"/>
      <c r="P27" s="2108"/>
      <c r="Q27" s="2108"/>
      <c r="R27" s="2641" t="s">
        <v>28</v>
      </c>
      <c r="S27" s="2107"/>
      <c r="T27" s="317"/>
      <c r="U27" s="318"/>
      <c r="V27" s="318" t="s">
        <v>171</v>
      </c>
      <c r="W27" s="319"/>
      <c r="X27" s="1853"/>
      <c r="Y27" s="1259"/>
      <c r="Z27" s="1259"/>
      <c r="AA27" s="1259"/>
      <c r="AB27" s="1259"/>
      <c r="AC27" s="1259"/>
      <c r="AD27" s="1259"/>
      <c r="AE27" s="1259"/>
      <c r="AF27" s="1259"/>
      <c r="AG27" s="1259"/>
      <c r="AH27" s="1259"/>
      <c r="AI27" s="1259"/>
      <c r="AJ27" s="1259"/>
      <c r="AK27" s="1259"/>
      <c r="AL27" s="1853"/>
      <c r="AM27" s="1853"/>
      <c r="AN27" s="1853"/>
      <c r="AO27" s="1853"/>
      <c r="AP27" s="1853"/>
      <c r="AQ27" s="1853"/>
      <c r="AR27" s="1853"/>
    </row>
    <row customHeight="1" ht="17.25">
      <c r="A28" s="1840"/>
      <c r="B28" s="1853"/>
      <c r="C28" s="1845"/>
      <c r="D28" s="1830"/>
      <c r="E28" s="1847"/>
      <c r="F28" s="1784"/>
      <c r="G28" s="1848"/>
      <c r="H28" s="2503"/>
      <c r="I28" s="2503"/>
      <c r="J28" s="2533"/>
      <c r="K28" s="2186"/>
      <c r="L28" s="2503"/>
      <c r="M28" s="2503"/>
      <c r="N28" s="2505"/>
      <c r="O28" s="2112"/>
      <c r="P28" s="317"/>
      <c r="Q28" s="318"/>
      <c r="R28" s="318" t="s">
        <v>172</v>
      </c>
      <c r="S28" s="1846"/>
      <c r="T28" s="1846"/>
      <c r="U28" s="1846"/>
      <c r="V28" s="1846"/>
      <c r="W28" s="319"/>
      <c r="X28" s="1853"/>
      <c r="Y28" s="1259"/>
      <c r="Z28" s="1259"/>
      <c r="AA28" s="1259"/>
      <c r="AB28" s="1259"/>
      <c r="AC28" s="1259"/>
      <c r="AD28" s="1259"/>
      <c r="AE28" s="1259"/>
      <c r="AF28" s="1259"/>
      <c r="AG28" s="1259"/>
      <c r="AH28" s="1259"/>
      <c r="AI28" s="1259"/>
      <c r="AJ28" s="1259"/>
      <c r="AK28" s="1259"/>
      <c r="AL28" s="1853"/>
      <c r="AM28" s="1853"/>
      <c r="AN28" s="1853"/>
      <c r="AO28" s="1853"/>
      <c r="AP28" s="1853"/>
      <c r="AQ28" s="1853"/>
      <c r="AR28" s="1853"/>
    </row>
    <row customHeight="1" ht="17.25">
      <c r="A29" s="1840"/>
      <c r="B29" s="1853"/>
      <c r="C29" s="1845"/>
      <c r="D29" s="1830"/>
      <c r="E29" s="1847"/>
      <c r="F29" s="1784"/>
      <c r="G29" s="1848"/>
      <c r="H29" s="2503"/>
      <c r="I29" s="2503"/>
      <c r="J29" s="2533"/>
      <c r="K29" s="2112"/>
      <c r="L29" s="317"/>
      <c r="M29" s="318"/>
      <c r="N29" s="318" t="s">
        <v>173</v>
      </c>
      <c r="O29" s="318"/>
      <c r="P29" s="318"/>
      <c r="Q29" s="318"/>
      <c r="R29" s="318"/>
      <c r="S29" s="1846"/>
      <c r="T29" s="1846"/>
      <c r="U29" s="1846"/>
      <c r="V29" s="1846"/>
      <c r="W29" s="319"/>
      <c r="X29" s="1853"/>
      <c r="Y29" s="1259"/>
      <c r="Z29" s="1259"/>
      <c r="AA29" s="1259"/>
      <c r="AB29" s="1259"/>
      <c r="AC29" s="1259"/>
      <c r="AD29" s="1259"/>
      <c r="AE29" s="1259"/>
      <c r="AF29" s="1259"/>
      <c r="AG29" s="1259"/>
      <c r="AH29" s="1259"/>
      <c r="AI29" s="1259"/>
      <c r="AJ29" s="1259"/>
      <c r="AK29" s="1259"/>
      <c r="AL29" s="1853"/>
      <c r="AM29" s="1853"/>
      <c r="AN29" s="1853"/>
      <c r="AO29" s="1853"/>
      <c r="AP29" s="1853"/>
      <c r="AQ29" s="1853"/>
      <c r="AR29" s="1853"/>
    </row>
    <row customHeight="1" ht="17.25">
      <c r="A30" s="1840"/>
      <c r="B30" s="1853"/>
      <c r="C30" s="1842"/>
      <c r="D30" s="1830"/>
      <c r="E30" s="1847"/>
      <c r="F30" s="1784"/>
      <c r="G30" s="1848"/>
      <c r="H30" s="2529" t="s">
        <v>174</v>
      </c>
      <c r="I30" s="2529" t="s">
        <v>93</v>
      </c>
      <c r="J30" s="2501" t="s">
        <v>185</v>
      </c>
      <c r="K30" s="2185" t="s">
        <v>63</v>
      </c>
      <c r="L30" s="2108"/>
      <c r="M30" s="2108" t="s">
        <v>112</v>
      </c>
      <c r="N30" s="2504" t="str">
        <f>IF(Z30="","",INDEX(TERRITORY_MR_LIST,MATCH(Z30,TERRITORY_LIST_ID,0)))</f>
        <v>Территория 1</v>
      </c>
      <c r="O30" s="2185" t="s">
        <v>19</v>
      </c>
      <c r="P30" s="2108"/>
      <c r="Q30" s="2108" t="s">
        <v>112</v>
      </c>
      <c r="R30" s="2641" t="s">
        <v>28</v>
      </c>
      <c r="S30" s="2107" t="s">
        <v>19</v>
      </c>
      <c r="T30" s="1811"/>
      <c r="U30" s="1811" t="s">
        <v>112</v>
      </c>
      <c r="V30" s="2642" t="s">
        <v>28</v>
      </c>
      <c r="W30" s="1801"/>
      <c r="X30" s="1853"/>
      <c r="Y30" s="1267"/>
      <c r="Z30" s="1267" t="s">
        <v>100</v>
      </c>
      <c r="AA30" s="1267"/>
      <c r="AB30" s="1267"/>
      <c r="AC30" s="1974" t="s">
        <v>166</v>
      </c>
      <c r="AD30" s="1267" t="s">
        <v>186</v>
      </c>
      <c r="AE30" s="1267" t="s">
        <v>187</v>
      </c>
      <c r="AF30" s="1267" t="s">
        <v>188</v>
      </c>
      <c r="AG30" s="1267" t="s">
        <v>189</v>
      </c>
      <c r="AH30" s="1267" t="str">
        <f>IF($E$18=0,"",$E$18)</f>
        <v>Тарифы на тепловую энергию (мощность), поставляемую теплоснабжающими организациями потребителям, другим теплоснабжающим организациям</v>
      </c>
      <c r="AI30" s="1267" t="str">
        <f>IF($G$18=0,"",$G$18)</f>
        <v>Производство тепловой энергии. Некомбинированная выработка; Передача. Тепловая энергия; Сбыт. Тепловая энергия</v>
      </c>
      <c r="AJ30" s="1267" t="str">
        <f>IF($J$30=0,"",$J$30)</f>
        <v>Льготные тарифы на тепловую энергию (мощность),поставляемую населению и потребителям, приравненным к населению</v>
      </c>
      <c r="AK30" s="1267" t="str">
        <f>IF($K$30="нет","без дифференциации",IF($N$30=0,"",$N$30))</f>
        <v>Территория 1</v>
      </c>
      <c r="AL30" s="1844" t="str">
        <f>IF($O$30="нет","без дифференциации",IF($R$30=0,"",$R$30))</f>
        <v>без дифференциации</v>
      </c>
      <c r="AM30" s="1844" t="str">
        <f>IF($S$30="нет","без дифференциации",IF($V$30=0,"",$V$30))</f>
        <v>без дифференциации</v>
      </c>
      <c r="AN30" s="1267" t="str">
        <f>$I$30</f>
        <v>4</v>
      </c>
      <c r="AO30" s="1267" t="str">
        <f>$I$30&amp;"."&amp;$M$30</f>
        <v>4.1</v>
      </c>
      <c r="AP30" s="1267" t="str">
        <f>$I$30&amp;"."&amp;$M$30&amp;"."&amp;$Q$30</f>
        <v>4.1.1</v>
      </c>
      <c r="AQ30" s="1267" t="str">
        <f>$I$30&amp;"."&amp;$M$30&amp;"."&amp;$Q$30&amp;"."&amp;$U$30</f>
        <v>4.1.1.1</v>
      </c>
      <c r="AR30" s="1853"/>
    </row>
    <row customHeight="1" ht="17.25">
      <c r="A31" s="1840"/>
      <c r="B31" s="1853"/>
      <c r="C31" s="1845"/>
      <c r="D31" s="1830"/>
      <c r="E31" s="1847"/>
      <c r="F31" s="1784"/>
      <c r="G31" s="1848"/>
      <c r="H31" s="2529"/>
      <c r="I31" s="2529"/>
      <c r="J31" s="2501"/>
      <c r="K31" s="2186"/>
      <c r="L31" s="2108"/>
      <c r="M31" s="2108"/>
      <c r="N31" s="2504"/>
      <c r="O31" s="2186"/>
      <c r="P31" s="2108"/>
      <c r="Q31" s="2108"/>
      <c r="R31" s="2641" t="s">
        <v>28</v>
      </c>
      <c r="S31" s="2107"/>
      <c r="T31" s="317"/>
      <c r="U31" s="318"/>
      <c r="V31" s="318" t="s">
        <v>171</v>
      </c>
      <c r="W31" s="319"/>
      <c r="X31" s="1853"/>
      <c r="Y31" s="1259"/>
      <c r="Z31" s="1259"/>
      <c r="AA31" s="1259"/>
      <c r="AB31" s="1259"/>
      <c r="AC31" s="1259"/>
      <c r="AD31" s="1259"/>
      <c r="AE31" s="1259"/>
      <c r="AF31" s="1259"/>
      <c r="AG31" s="1259"/>
      <c r="AH31" s="1259"/>
      <c r="AI31" s="1259"/>
      <c r="AJ31" s="1259"/>
      <c r="AK31" s="1259"/>
      <c r="AL31" s="1853"/>
      <c r="AM31" s="1853"/>
      <c r="AN31" s="1853"/>
      <c r="AO31" s="1853"/>
      <c r="AP31" s="1853"/>
      <c r="AQ31" s="1853"/>
      <c r="AR31" s="1853"/>
    </row>
    <row customHeight="1" ht="17.25">
      <c r="A32" s="1840"/>
      <c r="B32" s="1853"/>
      <c r="C32" s="1845"/>
      <c r="D32" s="1830"/>
      <c r="E32" s="1847"/>
      <c r="F32" s="1784"/>
      <c r="G32" s="1848"/>
      <c r="H32" s="2503"/>
      <c r="I32" s="2503"/>
      <c r="J32" s="2533"/>
      <c r="K32" s="2186"/>
      <c r="L32" s="2503"/>
      <c r="M32" s="2503"/>
      <c r="N32" s="2505"/>
      <c r="O32" s="2112"/>
      <c r="P32" s="317"/>
      <c r="Q32" s="318"/>
      <c r="R32" s="318" t="s">
        <v>172</v>
      </c>
      <c r="S32" s="1846"/>
      <c r="T32" s="1846"/>
      <c r="U32" s="1846"/>
      <c r="V32" s="1846"/>
      <c r="W32" s="319"/>
      <c r="X32" s="1853"/>
      <c r="Y32" s="1259"/>
      <c r="Z32" s="1259"/>
      <c r="AA32" s="1259"/>
      <c r="AB32" s="1259"/>
      <c r="AC32" s="1259"/>
      <c r="AD32" s="1259"/>
      <c r="AE32" s="1259"/>
      <c r="AF32" s="1259"/>
      <c r="AG32" s="1259"/>
      <c r="AH32" s="1259"/>
      <c r="AI32" s="1259"/>
      <c r="AJ32" s="1259"/>
      <c r="AK32" s="1259"/>
      <c r="AL32" s="1853"/>
      <c r="AM32" s="1853"/>
      <c r="AN32" s="1853"/>
      <c r="AO32" s="1853"/>
      <c r="AP32" s="1853"/>
      <c r="AQ32" s="1853"/>
      <c r="AR32" s="1853"/>
    </row>
    <row customHeight="1" ht="17.25">
      <c r="A33" s="1840"/>
      <c r="B33" s="1853"/>
      <c r="C33" s="1845"/>
      <c r="D33" s="1830"/>
      <c r="E33" s="1847"/>
      <c r="F33" s="1784"/>
      <c r="G33" s="1848"/>
      <c r="H33" s="2503"/>
      <c r="I33" s="2503"/>
      <c r="J33" s="2533"/>
      <c r="K33" s="2112"/>
      <c r="L33" s="317"/>
      <c r="M33" s="318"/>
      <c r="N33" s="318" t="s">
        <v>173</v>
      </c>
      <c r="O33" s="318"/>
      <c r="P33" s="318"/>
      <c r="Q33" s="318"/>
      <c r="R33" s="318"/>
      <c r="S33" s="1846"/>
      <c r="T33" s="1846"/>
      <c r="U33" s="1846"/>
      <c r="V33" s="1846"/>
      <c r="W33" s="319"/>
      <c r="X33" s="1853"/>
      <c r="Y33" s="1259"/>
      <c r="Z33" s="1259"/>
      <c r="AA33" s="1259"/>
      <c r="AB33" s="1259"/>
      <c r="AC33" s="1259"/>
      <c r="AD33" s="1259"/>
      <c r="AE33" s="1259"/>
      <c r="AF33" s="1259"/>
      <c r="AG33" s="1259"/>
      <c r="AH33" s="1259"/>
      <c r="AI33" s="1259"/>
      <c r="AJ33" s="1259"/>
      <c r="AK33" s="1259"/>
      <c r="AL33" s="1853"/>
      <c r="AM33" s="1853"/>
      <c r="AN33" s="1853"/>
      <c r="AO33" s="1853"/>
      <c r="AP33" s="1853"/>
      <c r="AQ33" s="1853"/>
      <c r="AR33" s="1853"/>
    </row>
    <row s="1853" customFormat="1" customHeight="1" ht="17.25">
      <c r="A34" s="321"/>
      <c r="C34" s="320"/>
      <c r="D34" s="2136"/>
      <c r="E34" s="2165"/>
      <c r="F34" s="2147"/>
      <c r="G34" s="2637"/>
      <c r="H34" s="2633"/>
      <c r="I34" s="2634"/>
      <c r="J34" s="2643" t="s">
        <v>190</v>
      </c>
      <c r="K34" s="2634"/>
      <c r="L34" s="2634"/>
      <c r="M34" s="2634"/>
      <c r="N34" s="2634"/>
      <c r="O34" s="2634"/>
      <c r="P34" s="2634"/>
      <c r="Q34" s="2634"/>
      <c r="R34" s="2634"/>
      <c r="S34" s="2639"/>
      <c r="T34" s="2639"/>
      <c r="U34" s="2639"/>
      <c r="V34" s="2639"/>
      <c r="W34" s="2636"/>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209"/>
      <c r="D35" s="2135">
        <v>2</v>
      </c>
      <c r="E35" s="2143" t="s">
        <v>163</v>
      </c>
      <c r="F35" s="2145" t="s">
        <v>19</v>
      </c>
      <c r="G35" s="2143"/>
      <c r="H35" s="2148"/>
      <c r="I35" s="2150"/>
      <c r="J35" s="2152"/>
      <c r="K35" s="2137"/>
      <c r="L35" s="2137"/>
      <c r="M35" s="2137"/>
      <c r="N35" s="2139"/>
      <c r="O35" s="2137"/>
      <c r="P35" s="2137"/>
      <c r="Q35" s="2137"/>
      <c r="R35" s="2142"/>
      <c r="S35" s="2137"/>
      <c r="T35" s="1998"/>
      <c r="U35" s="1998"/>
      <c r="V35" s="2000"/>
      <c r="W35" s="1296"/>
      <c r="X35" s="1267"/>
      <c r="Y35" s="1267"/>
      <c r="Z35" s="1267" t="s">
        <v>28</v>
      </c>
      <c r="AA35" s="1267" t="s">
        <v>28</v>
      </c>
      <c r="AB35" s="1267" t="s">
        <v>28</v>
      </c>
      <c r="AC35" s="1267" t="s">
        <v>28</v>
      </c>
      <c r="AD35" s="1267" t="s">
        <v>28</v>
      </c>
      <c r="AE35" s="1267" t="s">
        <v>28</v>
      </c>
      <c r="AF35" s="1267" t="s">
        <v>28</v>
      </c>
      <c r="AG35" s="1267" t="s">
        <v>28</v>
      </c>
      <c r="AH35" s="1267" t="s">
        <v>28</v>
      </c>
      <c r="AI35" s="1267" t="s">
        <v>28</v>
      </c>
      <c r="AJ35" s="1267" t="s">
        <v>28</v>
      </c>
      <c r="AK35" s="1267" t="s">
        <v>28</v>
      </c>
      <c r="AL35" s="1267" t="s">
        <v>28</v>
      </c>
      <c r="AM35" s="1267" t="s">
        <v>28</v>
      </c>
      <c r="AN35" s="1772" t="s">
        <v>28</v>
      </c>
      <c r="AO35" s="1267" t="s">
        <v>28</v>
      </c>
      <c r="AP35" s="1266" t="s">
        <v>28</v>
      </c>
      <c r="AQ35" s="1266" t="s">
        <v>28</v>
      </c>
      <c r="AR35" s="1467">
        <v>0</v>
      </c>
    </row>
    <row s="1853" customFormat="1" customHeight="1" ht="17.25" hidden="1">
      <c r="A36" s="321"/>
      <c r="C36" s="320"/>
      <c r="D36" s="2135"/>
      <c r="E36" s="2143"/>
      <c r="F36" s="2146"/>
      <c r="G36" s="2143"/>
      <c r="H36" s="2149"/>
      <c r="I36" s="2151"/>
      <c r="J36" s="2153"/>
      <c r="K36" s="2138"/>
      <c r="L36" s="2138"/>
      <c r="M36" s="2138"/>
      <c r="N36" s="2140"/>
      <c r="O36" s="2138"/>
      <c r="P36" s="2138"/>
      <c r="Q36" s="2138"/>
      <c r="R36" s="2141"/>
      <c r="S36" s="2138"/>
      <c r="T36" s="2003"/>
      <c r="U36" s="2003"/>
      <c r="V36" s="2003"/>
      <c r="W36" s="2004"/>
      <c r="X36" s="1266"/>
      <c r="Y36" s="1266"/>
      <c r="Z36" s="1266"/>
      <c r="AA36" s="1266"/>
      <c r="AB36" s="1266"/>
      <c r="AC36" s="1266"/>
      <c r="AD36" s="1266"/>
      <c r="AE36" s="1266"/>
      <c r="AF36" s="1266"/>
      <c r="AG36" s="1266"/>
      <c r="AH36" s="1266"/>
      <c r="AI36" s="1266"/>
      <c r="AJ36" s="1266"/>
      <c r="AK36" s="1266"/>
      <c r="AL36" s="1266"/>
      <c r="AM36" s="1266"/>
      <c r="AN36" s="1266"/>
      <c r="AO36" s="1266"/>
      <c r="AP36" s="1266"/>
      <c r="AQ36" s="1266"/>
      <c r="AR36" s="1467">
        <v>0</v>
      </c>
    </row>
    <row s="1853" customFormat="1" customHeight="1" ht="17.25" hidden="1">
      <c r="A37" s="321"/>
      <c r="C37" s="320"/>
      <c r="D37" s="2136"/>
      <c r="E37" s="2144"/>
      <c r="F37" s="2146"/>
      <c r="G37" s="2144"/>
      <c r="H37" s="2149"/>
      <c r="I37" s="2151"/>
      <c r="J37" s="2154"/>
      <c r="K37" s="2138"/>
      <c r="L37" s="2138"/>
      <c r="M37" s="2138"/>
      <c r="N37" s="2141"/>
      <c r="O37" s="2138"/>
      <c r="P37" s="1999"/>
      <c r="Q37" s="2003"/>
      <c r="R37" s="2003"/>
      <c r="S37" s="329"/>
      <c r="T37" s="329"/>
      <c r="U37" s="329"/>
      <c r="V37" s="329"/>
      <c r="W37" s="2004"/>
      <c r="X37" s="1266"/>
      <c r="Y37" s="1266"/>
      <c r="Z37" s="1266"/>
      <c r="AA37" s="1266"/>
      <c r="AB37" s="1266"/>
      <c r="AC37" s="1266"/>
      <c r="AD37" s="1266"/>
      <c r="AE37" s="1266"/>
      <c r="AF37" s="1266"/>
      <c r="AG37" s="1266"/>
      <c r="AH37" s="1266"/>
      <c r="AI37" s="1266"/>
      <c r="AJ37" s="1266"/>
      <c r="AK37" s="1266"/>
      <c r="AL37" s="1266"/>
      <c r="AM37" s="1266"/>
      <c r="AN37" s="1266"/>
      <c r="AO37" s="1266"/>
      <c r="AP37" s="1266"/>
      <c r="AQ37" s="1266"/>
      <c r="AR37" s="1467">
        <v>0</v>
      </c>
    </row>
    <row s="1853" customFormat="1" customHeight="1" ht="17.25" hidden="1">
      <c r="A38" s="321"/>
      <c r="C38" s="320"/>
      <c r="D38" s="2136"/>
      <c r="E38" s="2144"/>
      <c r="F38" s="2146"/>
      <c r="G38" s="2144"/>
      <c r="H38" s="2149"/>
      <c r="I38" s="2151"/>
      <c r="J38" s="2154"/>
      <c r="K38" s="2138"/>
      <c r="L38" s="2003"/>
      <c r="M38" s="2003"/>
      <c r="N38" s="2003"/>
      <c r="O38" s="2003"/>
      <c r="P38" s="2003"/>
      <c r="Q38" s="2003"/>
      <c r="R38" s="2003"/>
      <c r="S38" s="329"/>
      <c r="T38" s="329"/>
      <c r="U38" s="329"/>
      <c r="V38" s="329"/>
      <c r="W38" s="2004"/>
      <c r="X38" s="1266"/>
      <c r="Y38" s="1266"/>
      <c r="Z38" s="1266"/>
      <c r="AA38" s="1266"/>
      <c r="AB38" s="1266"/>
      <c r="AC38" s="1266"/>
      <c r="AD38" s="1266"/>
      <c r="AE38" s="1266"/>
      <c r="AF38" s="1266"/>
      <c r="AG38" s="1266"/>
      <c r="AH38" s="1266"/>
      <c r="AI38" s="1266"/>
      <c r="AJ38" s="1266"/>
      <c r="AK38" s="1266"/>
      <c r="AL38" s="1266"/>
      <c r="AM38" s="1266"/>
      <c r="AN38" s="1266"/>
      <c r="AO38" s="1266"/>
      <c r="AP38" s="1266"/>
      <c r="AQ38" s="1266"/>
      <c r="AR38" s="1467">
        <v>0</v>
      </c>
    </row>
    <row s="1853" customFormat="1" customHeight="1" ht="17.25" hidden="1">
      <c r="A39" s="321"/>
      <c r="C39" s="320"/>
      <c r="D39" s="2136"/>
      <c r="E39" s="2144"/>
      <c r="F39" s="2147"/>
      <c r="G39" s="2144"/>
      <c r="H39" s="1299"/>
      <c r="I39" s="2001"/>
      <c r="J39" s="2001"/>
      <c r="K39" s="2001"/>
      <c r="L39" s="2001"/>
      <c r="M39" s="2001"/>
      <c r="N39" s="2001"/>
      <c r="O39" s="2001"/>
      <c r="P39" s="2001"/>
      <c r="Q39" s="2001"/>
      <c r="R39" s="2001"/>
      <c r="S39" s="1301"/>
      <c r="T39" s="1301"/>
      <c r="U39" s="1301"/>
      <c r="V39" s="1301"/>
      <c r="W39" s="2002"/>
      <c r="X39" s="1266"/>
      <c r="Y39" s="1266"/>
      <c r="Z39" s="1266"/>
      <c r="AA39" s="1266"/>
      <c r="AB39" s="1266"/>
      <c r="AC39" s="1266"/>
      <c r="AD39" s="1266"/>
      <c r="AE39" s="1266"/>
      <c r="AF39" s="1266"/>
      <c r="AG39" s="1266"/>
      <c r="AH39" s="1266"/>
      <c r="AI39" s="1266"/>
      <c r="AJ39" s="1266"/>
      <c r="AK39" s="1266"/>
      <c r="AL39" s="1266"/>
      <c r="AM39" s="1266"/>
      <c r="AN39" s="1266"/>
      <c r="AO39" s="1266"/>
      <c r="AP39" s="1266"/>
      <c r="AQ39" s="1266"/>
      <c r="AR39" s="1467">
        <v>0</v>
      </c>
    </row>
    <row s="1853" customFormat="1" customHeight="1" ht="17.25">
      <c r="A40" s="321"/>
      <c r="C40" s="209"/>
      <c r="D40" s="2135">
        <v>3</v>
      </c>
      <c r="E40" s="2143" t="s">
        <v>191</v>
      </c>
      <c r="F40" s="2145" t="s">
        <v>63</v>
      </c>
      <c r="G40" s="2631" t="str">
        <f>INDEX(VD_NAME_LIST,MATCH("4190067",VD_ID_LIST,0))&amp;"; "&amp;INDEX(VD_NAME_LIST,MATCH("4190069",VD_ID_LIST,0))&amp;"; "&amp;INDEX(VD_NAME_LIST,MATCH("4190071",VD_ID_LIST,0))</f>
        <v>Производство. Теплоноситель; Передача. Теплоноситель; Сбыт. Теплоноситель</v>
      </c>
      <c r="H40" s="2553"/>
      <c r="I40" s="2553">
        <v>1</v>
      </c>
      <c r="J40" s="2501" t="s">
        <v>192</v>
      </c>
      <c r="K40" s="2185" t="s">
        <v>63</v>
      </c>
      <c r="L40" s="2108"/>
      <c r="M40" s="2108" t="s">
        <v>112</v>
      </c>
      <c r="N40" s="2504" t="str">
        <f>IF(Z40="","",INDEX(TERRITORY_MR_LIST,MATCH(Z40,TERRITORY_LIST_ID,0)))</f>
        <v>Территория 1</v>
      </c>
      <c r="O40" s="2185" t="s">
        <v>19</v>
      </c>
      <c r="P40" s="2108"/>
      <c r="Q40" s="2108" t="s">
        <v>112</v>
      </c>
      <c r="R40" s="2632" t="s">
        <v>28</v>
      </c>
      <c r="S40" s="2107" t="s">
        <v>19</v>
      </c>
      <c r="T40" s="2108"/>
      <c r="U40" s="2108" t="s">
        <v>112</v>
      </c>
      <c r="V40" s="2632" t="s">
        <v>28</v>
      </c>
      <c r="W40" s="2501"/>
      <c r="X40" s="1267"/>
      <c r="Y40" s="1267"/>
      <c r="Z40" s="1267" t="s">
        <v>100</v>
      </c>
      <c r="AA40" s="1267"/>
      <c r="AB40" s="1267" t="s">
        <v>193</v>
      </c>
      <c r="AC40" s="1267" t="s">
        <v>194</v>
      </c>
      <c r="AD40" s="1267" t="s">
        <v>195</v>
      </c>
      <c r="AE40" s="1267" t="s">
        <v>196</v>
      </c>
      <c r="AF40" s="1267" t="s">
        <v>197</v>
      </c>
      <c r="AG40" s="1267" t="s">
        <v>198</v>
      </c>
      <c r="AH40" s="1267" t="str">
        <f>IF($E$40=0,"",$E$40)</f>
        <v>Тарифы на теплоноситель, поставляемый теплоснабжающими организациями потребителям, другим теплоснабжающим организациям</v>
      </c>
      <c r="AI40" s="1267" t="str">
        <f>IF($G$40=0,"",$G$40)</f>
        <v>Производство. Теплоноситель; Передача. Теплоноситель; Сбыт. Теплоноситель</v>
      </c>
      <c r="AJ40" s="1267" t="str">
        <f>IF($J$40=0,"",$J$40)</f>
        <v>Тарифы на теплоноситель, поставляемый потребителям</v>
      </c>
      <c r="AK40" s="1267" t="str">
        <f>IF($K$40="нет","без дифференциации",IF($N$40=0,"",$N$40))</f>
        <v>Территория 1</v>
      </c>
      <c r="AL40" s="1267" t="str">
        <f>IF($O$40="нет","без дифференциации",IF($R$40=0,"",$R$40))</f>
        <v>без дифференциации</v>
      </c>
      <c r="AM40" s="1267" t="str">
        <f>IF($S$40="нет","без дифференциации",IF($V$40=0,"",$V$40))</f>
        <v>без дифференциации</v>
      </c>
      <c r="AN40" s="1772">
        <f>$I$40</f>
        <v>1</v>
      </c>
      <c r="AO40" s="1267" t="str">
        <f>$I$40&amp;"."&amp;$M$40</f>
        <v>1.1</v>
      </c>
      <c r="AP40" s="1259" t="str">
        <f>$I$40&amp;"."&amp;$M$40&amp;"."&amp;$Q$40</f>
        <v>1.1.1</v>
      </c>
      <c r="AQ40" s="1259" t="str">
        <f>$I$40&amp;"."&amp;$M$40&amp;"."&amp;$Q$40&amp;"."&amp;$U$40</f>
        <v>1.1.1.1</v>
      </c>
      <c r="AR40" s="1283">
        <v>0</v>
      </c>
    </row>
    <row s="1853" customFormat="1" customHeight="1" ht="17.25">
      <c r="A41" s="321"/>
      <c r="C41" s="320"/>
      <c r="D41" s="2135"/>
      <c r="E41" s="2143"/>
      <c r="F41" s="2146"/>
      <c r="G41" s="2631"/>
      <c r="H41" s="2553"/>
      <c r="I41" s="2553"/>
      <c r="J41" s="2501"/>
      <c r="K41" s="2186"/>
      <c r="L41" s="2108"/>
      <c r="M41" s="2108"/>
      <c r="N41" s="2504"/>
      <c r="O41" s="2186"/>
      <c r="P41" s="2108"/>
      <c r="Q41" s="2108"/>
      <c r="R41" s="2632" t="s">
        <v>28</v>
      </c>
      <c r="S41" s="2107"/>
      <c r="T41" s="2633"/>
      <c r="U41" s="2634"/>
      <c r="V41" s="2644" t="s">
        <v>171</v>
      </c>
      <c r="W41" s="2636"/>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6"/>
      <c r="G42" s="2637"/>
      <c r="H42" s="2503"/>
      <c r="I42" s="2503"/>
      <c r="J42" s="2533"/>
      <c r="K42" s="2186"/>
      <c r="L42" s="2503"/>
      <c r="M42" s="2503"/>
      <c r="N42" s="2505"/>
      <c r="O42" s="2112"/>
      <c r="P42" s="2633"/>
      <c r="Q42" s="2634"/>
      <c r="R42" s="2645" t="s">
        <v>172</v>
      </c>
      <c r="S42" s="2639"/>
      <c r="T42" s="2639"/>
      <c r="U42" s="2639"/>
      <c r="V42" s="2639"/>
      <c r="W42" s="2636"/>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320"/>
      <c r="D43" s="2136"/>
      <c r="E43" s="2144"/>
      <c r="F43" s="2146"/>
      <c r="G43" s="2637"/>
      <c r="H43" s="2503"/>
      <c r="I43" s="2503"/>
      <c r="J43" s="2533"/>
      <c r="K43" s="2112"/>
      <c r="L43" s="2633"/>
      <c r="M43" s="2634"/>
      <c r="N43" s="2646" t="s">
        <v>173</v>
      </c>
      <c r="O43" s="2634"/>
      <c r="P43" s="2634"/>
      <c r="Q43" s="2634"/>
      <c r="R43" s="2634"/>
      <c r="S43" s="2639"/>
      <c r="T43" s="2639"/>
      <c r="U43" s="2639"/>
      <c r="V43" s="2639"/>
      <c r="W43" s="2636"/>
      <c r="X43" s="1259"/>
      <c r="Y43" s="1259"/>
      <c r="Z43" s="1259"/>
      <c r="AA43" s="1259"/>
      <c r="AB43" s="1259"/>
      <c r="AC43" s="1259"/>
      <c r="AD43" s="1259"/>
      <c r="AE43" s="1259"/>
      <c r="AF43" s="1259"/>
      <c r="AG43" s="1259"/>
      <c r="AH43" s="1259"/>
      <c r="AI43" s="1259"/>
      <c r="AJ43" s="1259"/>
      <c r="AK43" s="1259"/>
      <c r="AL43" s="1259"/>
      <c r="AM43" s="1259"/>
      <c r="AN43" s="1259"/>
      <c r="AO43" s="1259"/>
      <c r="AP43" s="1259"/>
      <c r="AQ43" s="1259"/>
      <c r="AR43" s="1283">
        <v>0</v>
      </c>
    </row>
    <row customHeight="1" ht="17.25">
      <c r="A44" s="1840"/>
      <c r="B44" s="1853"/>
      <c r="C44" s="1842"/>
      <c r="D44" s="1830"/>
      <c r="E44" s="1847"/>
      <c r="F44" s="1784"/>
      <c r="G44" s="1848"/>
      <c r="H44" s="2529" t="s">
        <v>174</v>
      </c>
      <c r="I44" s="2529" t="s">
        <v>113</v>
      </c>
      <c r="J44" s="2501" t="s">
        <v>199</v>
      </c>
      <c r="K44" s="2185" t="s">
        <v>63</v>
      </c>
      <c r="L44" s="2108"/>
      <c r="M44" s="2108" t="s">
        <v>112</v>
      </c>
      <c r="N44" s="2504" t="str">
        <f>IF(Z44="","",INDEX(TERRITORY_MR_LIST,MATCH(Z44,TERRITORY_LIST_ID,0)))</f>
        <v>Территория 1</v>
      </c>
      <c r="O44" s="2185" t="s">
        <v>19</v>
      </c>
      <c r="P44" s="2108"/>
      <c r="Q44" s="2108" t="s">
        <v>112</v>
      </c>
      <c r="R44" s="2641" t="s">
        <v>28</v>
      </c>
      <c r="S44" s="2107" t="s">
        <v>19</v>
      </c>
      <c r="T44" s="1811"/>
      <c r="U44" s="1811" t="s">
        <v>112</v>
      </c>
      <c r="V44" s="2642" t="s">
        <v>28</v>
      </c>
      <c r="W44" s="1801"/>
      <c r="X44" s="1853"/>
      <c r="Y44" s="1267"/>
      <c r="Z44" s="1267" t="s">
        <v>100</v>
      </c>
      <c r="AA44" s="1267"/>
      <c r="AB44" s="1267"/>
      <c r="AC44" s="1974" t="s">
        <v>194</v>
      </c>
      <c r="AD44" s="1267" t="s">
        <v>200</v>
      </c>
      <c r="AE44" s="1267" t="s">
        <v>201</v>
      </c>
      <c r="AF44" s="1267" t="s">
        <v>202</v>
      </c>
      <c r="AG44" s="1267" t="s">
        <v>203</v>
      </c>
      <c r="AH44" s="1267" t="str">
        <f>IF($E$40=0,"",$E$40)</f>
        <v>Тарифы на теплоноситель, поставляемый теплоснабжающими организациями потребителям, другим теплоснабжающим организациям</v>
      </c>
      <c r="AI44" s="1267" t="str">
        <f>IF($G$40=0,"",$G$40)</f>
        <v>Производство. Теплоноситель; Передача. Теплоноситель; Сбыт. Теплоноситель</v>
      </c>
      <c r="AJ44" s="1267" t="str">
        <f>IF($J$44=0,"",$J$44)</f>
        <v>Льготные тарифы на теплоноситель, поставляемый населению и потребителям, приравненным к населению</v>
      </c>
      <c r="AK44" s="1267" t="str">
        <f>IF($K$44="нет","без дифференциации",IF($N$44=0,"",$N$44))</f>
        <v>Территория 1</v>
      </c>
      <c r="AL44" s="1844" t="str">
        <f>IF($O$44="нет","без дифференциации",IF($R$44=0,"",$R$44))</f>
        <v>без дифференциации</v>
      </c>
      <c r="AM44" s="1844" t="str">
        <f>IF($S$44="нет","без дифференциации",IF($V$44=0,"",$V$44))</f>
        <v>без дифференциации</v>
      </c>
      <c r="AN44" s="1267" t="str">
        <f>$I$44</f>
        <v>2</v>
      </c>
      <c r="AO44" s="1267" t="str">
        <f>$I$44&amp;"."&amp;$M$44</f>
        <v>2.1</v>
      </c>
      <c r="AP44" s="1267" t="str">
        <f>$I$44&amp;"."&amp;$M$44&amp;"."&amp;$Q$44</f>
        <v>2.1.1</v>
      </c>
      <c r="AQ44" s="1267" t="str">
        <f>$I$44&amp;"."&amp;$M$44&amp;"."&amp;$Q$44&amp;"."&amp;$U$44</f>
        <v>2.1.1.1</v>
      </c>
      <c r="AR44" s="1853"/>
    </row>
    <row customHeight="1" ht="17.25">
      <c r="A45" s="1840"/>
      <c r="B45" s="1853"/>
      <c r="C45" s="1845"/>
      <c r="D45" s="1830"/>
      <c r="E45" s="1847"/>
      <c r="F45" s="1784"/>
      <c r="G45" s="1848"/>
      <c r="H45" s="2529"/>
      <c r="I45" s="2529"/>
      <c r="J45" s="2501"/>
      <c r="K45" s="2186"/>
      <c r="L45" s="2108"/>
      <c r="M45" s="2108"/>
      <c r="N45" s="2504"/>
      <c r="O45" s="2186"/>
      <c r="P45" s="2108"/>
      <c r="Q45" s="2108"/>
      <c r="R45" s="2641" t="s">
        <v>28</v>
      </c>
      <c r="S45" s="2107"/>
      <c r="T45" s="317"/>
      <c r="U45" s="318"/>
      <c r="V45" s="318" t="s">
        <v>171</v>
      </c>
      <c r="W45" s="319"/>
      <c r="X45" s="1853"/>
      <c r="Y45" s="1259"/>
      <c r="Z45" s="1259"/>
      <c r="AA45" s="1259"/>
      <c r="AB45" s="1259"/>
      <c r="AC45" s="1259"/>
      <c r="AD45" s="1259"/>
      <c r="AE45" s="1259"/>
      <c r="AF45" s="1259"/>
      <c r="AG45" s="1259"/>
      <c r="AH45" s="1259"/>
      <c r="AI45" s="1259"/>
      <c r="AJ45" s="1259"/>
      <c r="AK45" s="1259"/>
      <c r="AL45" s="1853"/>
      <c r="AM45" s="1853"/>
      <c r="AN45" s="1853"/>
      <c r="AO45" s="1853"/>
      <c r="AP45" s="1853"/>
      <c r="AQ45" s="1853"/>
      <c r="AR45" s="1853"/>
    </row>
    <row customHeight="1" ht="17.25">
      <c r="A46" s="1840"/>
      <c r="B46" s="1853"/>
      <c r="C46" s="1845"/>
      <c r="D46" s="1830"/>
      <c r="E46" s="1847"/>
      <c r="F46" s="1784"/>
      <c r="G46" s="1848"/>
      <c r="H46" s="2503"/>
      <c r="I46" s="2503"/>
      <c r="J46" s="2533"/>
      <c r="K46" s="2186"/>
      <c r="L46" s="2503"/>
      <c r="M46" s="2503"/>
      <c r="N46" s="2505"/>
      <c r="O46" s="2112"/>
      <c r="P46" s="317"/>
      <c r="Q46" s="318"/>
      <c r="R46" s="318" t="s">
        <v>172</v>
      </c>
      <c r="S46" s="1846"/>
      <c r="T46" s="1846"/>
      <c r="U46" s="1846"/>
      <c r="V46" s="1846"/>
      <c r="W46" s="319"/>
      <c r="X46" s="1853"/>
      <c r="Y46" s="1259"/>
      <c r="Z46" s="1259"/>
      <c r="AA46" s="1259"/>
      <c r="AB46" s="1259"/>
      <c r="AC46" s="1259"/>
      <c r="AD46" s="1259"/>
      <c r="AE46" s="1259"/>
      <c r="AF46" s="1259"/>
      <c r="AG46" s="1259"/>
      <c r="AH46" s="1259"/>
      <c r="AI46" s="1259"/>
      <c r="AJ46" s="1259"/>
      <c r="AK46" s="1259"/>
      <c r="AL46" s="1853"/>
      <c r="AM46" s="1853"/>
      <c r="AN46" s="1853"/>
      <c r="AO46" s="1853"/>
      <c r="AP46" s="1853"/>
      <c r="AQ46" s="1853"/>
      <c r="AR46" s="1853"/>
    </row>
    <row customHeight="1" ht="17.25">
      <c r="A47" s="1840"/>
      <c r="B47" s="1853"/>
      <c r="C47" s="1845"/>
      <c r="D47" s="1830"/>
      <c r="E47" s="1847"/>
      <c r="F47" s="1784"/>
      <c r="G47" s="1848"/>
      <c r="H47" s="2503"/>
      <c r="I47" s="2503"/>
      <c r="J47" s="2533"/>
      <c r="K47" s="2112"/>
      <c r="L47" s="317"/>
      <c r="M47" s="318"/>
      <c r="N47" s="318" t="s">
        <v>173</v>
      </c>
      <c r="O47" s="318"/>
      <c r="P47" s="318"/>
      <c r="Q47" s="318"/>
      <c r="R47" s="318"/>
      <c r="S47" s="1846"/>
      <c r="T47" s="1846"/>
      <c r="U47" s="1846"/>
      <c r="V47" s="1846"/>
      <c r="W47" s="319"/>
      <c r="X47" s="1853"/>
      <c r="Y47" s="1259"/>
      <c r="Z47" s="1259"/>
      <c r="AA47" s="1259"/>
      <c r="AB47" s="1259"/>
      <c r="AC47" s="1259"/>
      <c r="AD47" s="1259"/>
      <c r="AE47" s="1259"/>
      <c r="AF47" s="1259"/>
      <c r="AG47" s="1259"/>
      <c r="AH47" s="1259"/>
      <c r="AI47" s="1259"/>
      <c r="AJ47" s="1259"/>
      <c r="AK47" s="1259"/>
      <c r="AL47" s="1853"/>
      <c r="AM47" s="1853"/>
      <c r="AN47" s="1853"/>
      <c r="AO47" s="1853"/>
      <c r="AP47" s="1853"/>
      <c r="AQ47" s="1853"/>
      <c r="AR47" s="1853"/>
    </row>
    <row s="1853" customFormat="1" customHeight="1" ht="17.25">
      <c r="A48" s="321"/>
      <c r="C48" s="320"/>
      <c r="D48" s="2136"/>
      <c r="E48" s="2144"/>
      <c r="F48" s="2147"/>
      <c r="G48" s="2637"/>
      <c r="H48" s="2633"/>
      <c r="I48" s="2634"/>
      <c r="J48" s="2647" t="s">
        <v>190</v>
      </c>
      <c r="K48" s="2634"/>
      <c r="L48" s="2634"/>
      <c r="M48" s="2634"/>
      <c r="N48" s="2634"/>
      <c r="O48" s="2634"/>
      <c r="P48" s="2634"/>
      <c r="Q48" s="2634"/>
      <c r="R48" s="2634"/>
      <c r="S48" s="2639"/>
      <c r="T48" s="2639"/>
      <c r="U48" s="2639"/>
      <c r="V48" s="2639"/>
      <c r="W48" s="2636"/>
      <c r="X48" s="1259"/>
      <c r="Y48" s="1259"/>
      <c r="Z48" s="1259"/>
      <c r="AA48" s="1259"/>
      <c r="AB48" s="1259"/>
      <c r="AC48" s="1259"/>
      <c r="AD48" s="1259"/>
      <c r="AE48" s="1259"/>
      <c r="AF48" s="1259"/>
      <c r="AG48" s="1259"/>
      <c r="AH48" s="1259"/>
      <c r="AI48" s="1259"/>
      <c r="AJ48" s="1259"/>
      <c r="AK48" s="1259"/>
      <c r="AL48" s="1259"/>
      <c r="AM48" s="1259"/>
      <c r="AN48" s="1259"/>
      <c r="AO48" s="1259"/>
      <c r="AP48" s="1259"/>
      <c r="AQ48" s="1259"/>
      <c r="AR48" s="1283">
        <v>0</v>
      </c>
    </row>
    <row s="1853" customFormat="1" customHeight="1" ht="17.25">
      <c r="A49" s="321"/>
      <c r="C49" s="209"/>
      <c r="D49" s="2135">
        <v>4</v>
      </c>
      <c r="E49" s="2143" t="s">
        <v>204</v>
      </c>
      <c r="F49" s="2145" t="s">
        <v>63</v>
      </c>
      <c r="G49" s="2631" t="str">
        <f>INDEX(VD_NAME_LIST,MATCH("4190064",VD_ID_LIST,0))&amp;"; "&amp;INDEX(VD_NAME_LIST,MATCH("4190067",VD_ID_LIST,0))&amp;"; "&amp;INDEX(VD_NAME_LIST,MATCH("4190070",VD_ID_LIST,0))</f>
        <v>Производство тепловой энергии. Некомбинированная выработка; Производство. Теплоноситель; Сбыт. Тепловая энергия</v>
      </c>
      <c r="H49" s="2553"/>
      <c r="I49" s="2553">
        <v>1</v>
      </c>
      <c r="J49" s="2501" t="s">
        <v>205</v>
      </c>
      <c r="K49" s="2185" t="s">
        <v>63</v>
      </c>
      <c r="L49" s="2108"/>
      <c r="M49" s="2108" t="s">
        <v>112</v>
      </c>
      <c r="N49" s="2504" t="str">
        <f>IF(Z49="","",INDEX(TERRITORY_MR_LIST,MATCH(Z49,TERRITORY_LIST_ID,0)))</f>
        <v>Территория 1</v>
      </c>
      <c r="O49" s="2185" t="s">
        <v>19</v>
      </c>
      <c r="P49" s="2108"/>
      <c r="Q49" s="2108" t="s">
        <v>112</v>
      </c>
      <c r="R49" s="2632" t="s">
        <v>28</v>
      </c>
      <c r="S49" s="2107" t="s">
        <v>19</v>
      </c>
      <c r="T49" s="2108"/>
      <c r="U49" s="2108" t="s">
        <v>112</v>
      </c>
      <c r="V49" s="2632" t="s">
        <v>28</v>
      </c>
      <c r="W49" s="2501"/>
      <c r="X49" s="1267"/>
      <c r="Y49" s="1267"/>
      <c r="Z49" s="1267" t="s">
        <v>100</v>
      </c>
      <c r="AA49" s="1267"/>
      <c r="AB49" s="1267" t="s">
        <v>206</v>
      </c>
      <c r="AC49" s="1267" t="s">
        <v>207</v>
      </c>
      <c r="AD49" s="1267" t="s">
        <v>208</v>
      </c>
      <c r="AE49" s="1267" t="s">
        <v>209</v>
      </c>
      <c r="AF49" s="1267" t="s">
        <v>210</v>
      </c>
      <c r="AG49" s="1267" t="s">
        <v>211</v>
      </c>
      <c r="AH49" s="1267" t="str">
        <f>IF($E$49=0,"",$E$49)</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9" s="1267" t="str">
        <f>IF($G$49=0,"",$G$49)</f>
        <v>Производство тепловой энергии. Некомбинированная выработка; Производство. Теплоноситель; Сбыт. Тепловая энергия</v>
      </c>
      <c r="AJ49" s="1267" t="str">
        <f>IF($J$49=0,"",$J$49)</f>
        <v>Тарифы на горячую в открытых системах теплоснабжения (горячего водоснабжения), поставляемую потребителям</v>
      </c>
      <c r="AK49" s="1267" t="str">
        <f>IF($K$49="нет","без дифференциации",IF($N$49=0,"",$N$49))</f>
        <v>Территория 1</v>
      </c>
      <c r="AL49" s="1267" t="str">
        <f>IF($O$49="нет","без дифференциации",IF($R$49=0,"",$R$49))</f>
        <v>без дифференциации</v>
      </c>
      <c r="AM49" s="1267" t="str">
        <f>IF($S$49="нет","без дифференциации",IF($V$49=0,"",$V$49))</f>
        <v>без дифференциации</v>
      </c>
      <c r="AN49" s="1772">
        <f>$I$49</f>
        <v>1</v>
      </c>
      <c r="AO49" s="1267" t="str">
        <f>$I$49&amp;"."&amp;$M$49</f>
        <v>1.1</v>
      </c>
      <c r="AP49" s="1259" t="str">
        <f>$I$49&amp;"."&amp;$M$49&amp;"."&amp;$Q$49</f>
        <v>1.1.1</v>
      </c>
      <c r="AQ49" s="1259" t="str">
        <f>$I$49&amp;"."&amp;$M$49&amp;"."&amp;$Q$49&amp;"."&amp;$U$49</f>
        <v>1.1.1.1</v>
      </c>
      <c r="AR49" s="1283">
        <v>0</v>
      </c>
    </row>
    <row s="1853" customFormat="1" customHeight="1" ht="17.25">
      <c r="A50" s="321"/>
      <c r="C50" s="320"/>
      <c r="D50" s="2135"/>
      <c r="E50" s="2143"/>
      <c r="F50" s="2146"/>
      <c r="G50" s="2631"/>
      <c r="H50" s="2553"/>
      <c r="I50" s="2553"/>
      <c r="J50" s="2501"/>
      <c r="K50" s="2186"/>
      <c r="L50" s="2108"/>
      <c r="M50" s="2108"/>
      <c r="N50" s="2504"/>
      <c r="O50" s="2186"/>
      <c r="P50" s="2108"/>
      <c r="Q50" s="2108"/>
      <c r="R50" s="2632" t="s">
        <v>28</v>
      </c>
      <c r="S50" s="2107"/>
      <c r="T50" s="2633"/>
      <c r="U50" s="2634"/>
      <c r="V50" s="2648" t="s">
        <v>171</v>
      </c>
      <c r="W50" s="2636"/>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283">
        <v>0</v>
      </c>
    </row>
    <row s="1853" customFormat="1" customHeight="1" ht="17.25">
      <c r="A51" s="321"/>
      <c r="C51" s="320"/>
      <c r="D51" s="2136"/>
      <c r="E51" s="2144"/>
      <c r="F51" s="2146"/>
      <c r="G51" s="2637"/>
      <c r="H51" s="2503"/>
      <c r="I51" s="2503"/>
      <c r="J51" s="2533"/>
      <c r="K51" s="2186"/>
      <c r="L51" s="2503"/>
      <c r="M51" s="2503"/>
      <c r="N51" s="2505"/>
      <c r="O51" s="2112"/>
      <c r="P51" s="2633"/>
      <c r="Q51" s="2634"/>
      <c r="R51" s="2649" t="s">
        <v>172</v>
      </c>
      <c r="S51" s="2639"/>
      <c r="T51" s="2639"/>
      <c r="U51" s="2639"/>
      <c r="V51" s="2639"/>
      <c r="W51" s="2636"/>
      <c r="X51" s="1259"/>
      <c r="Y51" s="1259"/>
      <c r="Z51" s="1259"/>
      <c r="AA51" s="1259"/>
      <c r="AB51" s="1259"/>
      <c r="AC51" s="1259"/>
      <c r="AD51" s="1259"/>
      <c r="AE51" s="1259"/>
      <c r="AF51" s="1259"/>
      <c r="AG51" s="1259"/>
      <c r="AH51" s="1259"/>
      <c r="AI51" s="1259"/>
      <c r="AJ51" s="1259"/>
      <c r="AK51" s="1259"/>
      <c r="AL51" s="1259"/>
      <c r="AM51" s="1259"/>
      <c r="AN51" s="1259"/>
      <c r="AO51" s="1259"/>
      <c r="AP51" s="1259"/>
      <c r="AQ51" s="1259"/>
      <c r="AR51" s="1283">
        <v>0</v>
      </c>
    </row>
    <row s="1853" customFormat="1" customHeight="1" ht="17.25">
      <c r="A52" s="321"/>
      <c r="C52" s="320"/>
      <c r="D52" s="2136"/>
      <c r="E52" s="2144"/>
      <c r="F52" s="2146"/>
      <c r="G52" s="2637"/>
      <c r="H52" s="2503"/>
      <c r="I52" s="2503"/>
      <c r="J52" s="2533"/>
      <c r="K52" s="2112"/>
      <c r="L52" s="2633"/>
      <c r="M52" s="2634"/>
      <c r="N52" s="2650" t="s">
        <v>173</v>
      </c>
      <c r="O52" s="2634"/>
      <c r="P52" s="2634"/>
      <c r="Q52" s="2634"/>
      <c r="R52" s="2634"/>
      <c r="S52" s="2639"/>
      <c r="T52" s="2639"/>
      <c r="U52" s="2639"/>
      <c r="V52" s="2639"/>
      <c r="W52" s="2636"/>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283">
        <v>0</v>
      </c>
    </row>
    <row customHeight="1" ht="17.25">
      <c r="A53" s="1840"/>
      <c r="B53" s="1853"/>
      <c r="C53" s="1842"/>
      <c r="D53" s="1830"/>
      <c r="E53" s="1847"/>
      <c r="F53" s="1784"/>
      <c r="G53" s="1848"/>
      <c r="H53" s="2529" t="s">
        <v>174</v>
      </c>
      <c r="I53" s="2529" t="s">
        <v>113</v>
      </c>
      <c r="J53" s="2501" t="s">
        <v>212</v>
      </c>
      <c r="K53" s="2185" t="s">
        <v>63</v>
      </c>
      <c r="L53" s="2108"/>
      <c r="M53" s="2108" t="s">
        <v>112</v>
      </c>
      <c r="N53" s="2504" t="str">
        <f>IF(Z53="","",INDEX(TERRITORY_MR_LIST,MATCH(Z53,TERRITORY_LIST_ID,0)))</f>
        <v>Территория 1</v>
      </c>
      <c r="O53" s="2185" t="s">
        <v>19</v>
      </c>
      <c r="P53" s="2108"/>
      <c r="Q53" s="2108" t="s">
        <v>112</v>
      </c>
      <c r="R53" s="2641" t="s">
        <v>28</v>
      </c>
      <c r="S53" s="2107" t="s">
        <v>19</v>
      </c>
      <c r="T53" s="1811"/>
      <c r="U53" s="1811" t="s">
        <v>112</v>
      </c>
      <c r="V53" s="2642" t="s">
        <v>28</v>
      </c>
      <c r="W53" s="1801"/>
      <c r="X53" s="1853"/>
      <c r="Y53" s="1267"/>
      <c r="Z53" s="1267" t="s">
        <v>100</v>
      </c>
      <c r="AA53" s="1267"/>
      <c r="AB53" s="1267"/>
      <c r="AC53" s="1974" t="s">
        <v>207</v>
      </c>
      <c r="AD53" s="1267" t="s">
        <v>213</v>
      </c>
      <c r="AE53" s="1267" t="s">
        <v>214</v>
      </c>
      <c r="AF53" s="1267" t="s">
        <v>215</v>
      </c>
      <c r="AG53" s="1267" t="s">
        <v>216</v>
      </c>
      <c r="AH53" s="1267" t="str">
        <f>IF($E$49=0,"",$E$49)</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53" s="1267" t="str">
        <f>IF($G$49=0,"",$G$49)</f>
        <v>Производство тепловой энергии. Некомбинированная выработка; Производство. Теплоноситель; Сбыт. Тепловая энергия</v>
      </c>
      <c r="AJ53" s="1267" t="str">
        <f>IF($J$53=0,"",$J$53)</f>
        <v>Льготные тарифы на горячую воду в открытых системах теплоснабжения (горячего водоснабжения), поставляемую населению и потребителям, приравненных к населению</v>
      </c>
      <c r="AK53" s="1267" t="str">
        <f>IF($K$53="нет","без дифференциации",IF($N$53=0,"",$N$53))</f>
        <v>Территория 1</v>
      </c>
      <c r="AL53" s="1844" t="str">
        <f>IF($O$53="нет","без дифференциации",IF($R$53=0,"",$R$53))</f>
        <v>без дифференциации</v>
      </c>
      <c r="AM53" s="1844" t="str">
        <f>IF($S$53="нет","без дифференциации",IF($V$53=0,"",$V$53))</f>
        <v>без дифференциации</v>
      </c>
      <c r="AN53" s="1267" t="str">
        <f>$I$53</f>
        <v>2</v>
      </c>
      <c r="AO53" s="1267" t="str">
        <f>$I$53&amp;"."&amp;$M$53</f>
        <v>2.1</v>
      </c>
      <c r="AP53" s="1267" t="str">
        <f>$I$53&amp;"."&amp;$M$53&amp;"."&amp;$Q$53</f>
        <v>2.1.1</v>
      </c>
      <c r="AQ53" s="1267" t="str">
        <f>$I$53&amp;"."&amp;$M$53&amp;"."&amp;$Q$53&amp;"."&amp;$U$53</f>
        <v>2.1.1.1</v>
      </c>
      <c r="AR53" s="1853"/>
    </row>
    <row customHeight="1" ht="17.25">
      <c r="A54" s="1840"/>
      <c r="B54" s="1853"/>
      <c r="C54" s="1845"/>
      <c r="D54" s="1830"/>
      <c r="E54" s="1847"/>
      <c r="F54" s="1784"/>
      <c r="G54" s="1848"/>
      <c r="H54" s="2529"/>
      <c r="I54" s="2529"/>
      <c r="J54" s="2501"/>
      <c r="K54" s="2186"/>
      <c r="L54" s="2108"/>
      <c r="M54" s="2108"/>
      <c r="N54" s="2504"/>
      <c r="O54" s="2186"/>
      <c r="P54" s="2108"/>
      <c r="Q54" s="2108"/>
      <c r="R54" s="2641" t="s">
        <v>28</v>
      </c>
      <c r="S54" s="2107"/>
      <c r="T54" s="317"/>
      <c r="U54" s="318"/>
      <c r="V54" s="318" t="s">
        <v>171</v>
      </c>
      <c r="W54" s="319"/>
      <c r="X54" s="1853"/>
      <c r="Y54" s="1259"/>
      <c r="Z54" s="1259"/>
      <c r="AA54" s="1259"/>
      <c r="AB54" s="1259"/>
      <c r="AC54" s="1259"/>
      <c r="AD54" s="1259"/>
      <c r="AE54" s="1259"/>
      <c r="AF54" s="1259"/>
      <c r="AG54" s="1259"/>
      <c r="AH54" s="1259"/>
      <c r="AI54" s="1259"/>
      <c r="AJ54" s="1259"/>
      <c r="AK54" s="1259"/>
      <c r="AL54" s="1853"/>
      <c r="AM54" s="1853"/>
      <c r="AN54" s="1853"/>
      <c r="AO54" s="1853"/>
      <c r="AP54" s="1853"/>
      <c r="AQ54" s="1853"/>
      <c r="AR54" s="1853"/>
    </row>
    <row customHeight="1" ht="17.25">
      <c r="A55" s="1840"/>
      <c r="B55" s="1853"/>
      <c r="C55" s="1845"/>
      <c r="D55" s="1830"/>
      <c r="E55" s="1847"/>
      <c r="F55" s="1784"/>
      <c r="G55" s="1848"/>
      <c r="H55" s="2503"/>
      <c r="I55" s="2503"/>
      <c r="J55" s="2533"/>
      <c r="K55" s="2186"/>
      <c r="L55" s="2503"/>
      <c r="M55" s="2503"/>
      <c r="N55" s="2505"/>
      <c r="O55" s="2112"/>
      <c r="P55" s="317"/>
      <c r="Q55" s="318"/>
      <c r="R55" s="318" t="s">
        <v>172</v>
      </c>
      <c r="S55" s="1846"/>
      <c r="T55" s="1846"/>
      <c r="U55" s="1846"/>
      <c r="V55" s="1846"/>
      <c r="W55" s="319"/>
      <c r="X55" s="1853"/>
      <c r="Y55" s="1259"/>
      <c r="Z55" s="1259"/>
      <c r="AA55" s="1259"/>
      <c r="AB55" s="1259"/>
      <c r="AC55" s="1259"/>
      <c r="AD55" s="1259"/>
      <c r="AE55" s="1259"/>
      <c r="AF55" s="1259"/>
      <c r="AG55" s="1259"/>
      <c r="AH55" s="1259"/>
      <c r="AI55" s="1259"/>
      <c r="AJ55" s="1259"/>
      <c r="AK55" s="1259"/>
      <c r="AL55" s="1853"/>
      <c r="AM55" s="1853"/>
      <c r="AN55" s="1853"/>
      <c r="AO55" s="1853"/>
      <c r="AP55" s="1853"/>
      <c r="AQ55" s="1853"/>
      <c r="AR55" s="1853"/>
    </row>
    <row customHeight="1" ht="17.25">
      <c r="A56" s="1840"/>
      <c r="B56" s="1853"/>
      <c r="C56" s="1845"/>
      <c r="D56" s="1830"/>
      <c r="E56" s="1847"/>
      <c r="F56" s="1784"/>
      <c r="G56" s="1848"/>
      <c r="H56" s="2503"/>
      <c r="I56" s="2503"/>
      <c r="J56" s="2533"/>
      <c r="K56" s="2112"/>
      <c r="L56" s="317"/>
      <c r="M56" s="318"/>
      <c r="N56" s="318" t="s">
        <v>173</v>
      </c>
      <c r="O56" s="318"/>
      <c r="P56" s="318"/>
      <c r="Q56" s="318"/>
      <c r="R56" s="318"/>
      <c r="S56" s="1846"/>
      <c r="T56" s="1846"/>
      <c r="U56" s="1846"/>
      <c r="V56" s="1846"/>
      <c r="W56" s="319"/>
      <c r="X56" s="1853"/>
      <c r="Y56" s="1259"/>
      <c r="Z56" s="1259"/>
      <c r="AA56" s="1259"/>
      <c r="AB56" s="1259"/>
      <c r="AC56" s="1259"/>
      <c r="AD56" s="1259"/>
      <c r="AE56" s="1259"/>
      <c r="AF56" s="1259"/>
      <c r="AG56" s="1259"/>
      <c r="AH56" s="1259"/>
      <c r="AI56" s="1259"/>
      <c r="AJ56" s="1259"/>
      <c r="AK56" s="1259"/>
      <c r="AL56" s="1853"/>
      <c r="AM56" s="1853"/>
      <c r="AN56" s="1853"/>
      <c r="AO56" s="1853"/>
      <c r="AP56" s="1853"/>
      <c r="AQ56" s="1853"/>
      <c r="AR56" s="1853"/>
    </row>
    <row s="1853" customFormat="1" customHeight="1" ht="17.25">
      <c r="A57" s="321"/>
      <c r="C57" s="320"/>
      <c r="D57" s="2136"/>
      <c r="E57" s="2144"/>
      <c r="F57" s="2147"/>
      <c r="G57" s="2637"/>
      <c r="H57" s="2633"/>
      <c r="I57" s="2634"/>
      <c r="J57" s="2651" t="s">
        <v>190</v>
      </c>
      <c r="K57" s="2634"/>
      <c r="L57" s="2634"/>
      <c r="M57" s="2634"/>
      <c r="N57" s="2634"/>
      <c r="O57" s="2634"/>
      <c r="P57" s="2634"/>
      <c r="Q57" s="2634"/>
      <c r="R57" s="2634"/>
      <c r="S57" s="2639"/>
      <c r="T57" s="2639"/>
      <c r="U57" s="2639"/>
      <c r="V57" s="2639"/>
      <c r="W57" s="2636"/>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283">
        <v>0</v>
      </c>
    </row>
    <row s="1853" customFormat="1" customHeight="1" ht="17.25">
      <c r="A58" s="321"/>
      <c r="C58" s="209"/>
      <c r="D58" s="2135">
        <v>5</v>
      </c>
      <c r="E58" s="2143" t="s">
        <v>217</v>
      </c>
      <c r="F58" s="2145" t="s">
        <v>19</v>
      </c>
      <c r="G58" s="2143"/>
      <c r="H58" s="2148"/>
      <c r="I58" s="2150"/>
      <c r="J58" s="2152"/>
      <c r="K58" s="2137"/>
      <c r="L58" s="2137"/>
      <c r="M58" s="2137"/>
      <c r="N58" s="2139"/>
      <c r="O58" s="2137"/>
      <c r="P58" s="2137"/>
      <c r="Q58" s="2137"/>
      <c r="R58" s="2142"/>
      <c r="S58" s="2137"/>
      <c r="T58" s="1420"/>
      <c r="U58" s="1420"/>
      <c r="V58" s="1419"/>
      <c r="W58" s="1296"/>
      <c r="X58" s="1267"/>
      <c r="Y58" s="1267"/>
      <c r="Z58" s="1267"/>
      <c r="AA58" s="1267"/>
      <c r="AB58" s="1267"/>
      <c r="AC58" s="1267" t="s">
        <v>218</v>
      </c>
      <c r="AD58" s="1267" t="s">
        <v>219</v>
      </c>
      <c r="AE58" s="1267" t="s">
        <v>220</v>
      </c>
      <c r="AF58" s="1267" t="s">
        <v>221</v>
      </c>
      <c r="AG58" s="1267" t="s">
        <v>222</v>
      </c>
      <c r="AH58" s="1267" t="str">
        <f>IF($E$58=0,"",$E$58)</f>
        <v>Тарифы на услуги по передаче тепловой энергии</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59" t="str">
        <f>$I$58&amp;"."&amp;$M$58&amp;"."&amp;$Q$58</f>
        <v>..</v>
      </c>
      <c r="AQ58" s="1259" t="str">
        <f>$I$58&amp;"."&amp;$M$58&amp;"."&amp;$Q$58&amp;"."&amp;$U$58</f>
        <v>...</v>
      </c>
      <c r="AR58" s="1283">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297"/>
      <c r="U59" s="1297"/>
      <c r="V59" s="1297"/>
      <c r="W59" s="1298"/>
      <c r="X59" s="1259"/>
      <c r="Y59" s="1259"/>
      <c r="Z59" s="1259"/>
      <c r="AA59" s="1259"/>
      <c r="AB59" s="1259"/>
      <c r="AC59" s="1259"/>
      <c r="AD59" s="1259"/>
      <c r="AE59" s="1259"/>
      <c r="AF59" s="1259"/>
      <c r="AG59" s="1259"/>
      <c r="AH59" s="1259"/>
      <c r="AI59" s="1259"/>
      <c r="AJ59" s="1259"/>
      <c r="AK59" s="1259"/>
      <c r="AL59" s="1259"/>
      <c r="AM59" s="1259"/>
      <c r="AN59" s="1259"/>
      <c r="AO59" s="1259"/>
      <c r="AP59" s="1259"/>
      <c r="AQ59" s="1259"/>
      <c r="AR59" s="1283">
        <v>0</v>
      </c>
    </row>
    <row s="1853" customFormat="1" customHeight="1" ht="17.25">
      <c r="A60" s="321"/>
      <c r="C60" s="320"/>
      <c r="D60" s="2136"/>
      <c r="E60" s="2144"/>
      <c r="F60" s="2146"/>
      <c r="G60" s="2144"/>
      <c r="H60" s="2149"/>
      <c r="I60" s="2151"/>
      <c r="J60" s="2154"/>
      <c r="K60" s="2138"/>
      <c r="L60" s="2138"/>
      <c r="M60" s="2138"/>
      <c r="N60" s="2141"/>
      <c r="O60" s="2138"/>
      <c r="P60" s="1418"/>
      <c r="Q60" s="1297"/>
      <c r="R60" s="1297"/>
      <c r="S60" s="329"/>
      <c r="T60" s="329"/>
      <c r="U60" s="329"/>
      <c r="V60" s="329"/>
      <c r="W60" s="1298"/>
      <c r="X60" s="1259"/>
      <c r="Y60" s="1259"/>
      <c r="Z60" s="1259"/>
      <c r="AA60" s="1259"/>
      <c r="AB60" s="1259"/>
      <c r="AC60" s="1259"/>
      <c r="AD60" s="1259"/>
      <c r="AE60" s="1259"/>
      <c r="AF60" s="1259"/>
      <c r="AG60" s="1259"/>
      <c r="AH60" s="1259"/>
      <c r="AI60" s="1259"/>
      <c r="AJ60" s="1259"/>
      <c r="AK60" s="1259"/>
      <c r="AL60" s="1259"/>
      <c r="AM60" s="1259"/>
      <c r="AN60" s="1259"/>
      <c r="AO60" s="1259"/>
      <c r="AP60" s="1259"/>
      <c r="AQ60" s="1259"/>
      <c r="AR60" s="1283">
        <v>0</v>
      </c>
    </row>
    <row s="1853" customFormat="1" customHeight="1" ht="17.25">
      <c r="A61" s="321"/>
      <c r="C61" s="320"/>
      <c r="D61" s="2136"/>
      <c r="E61" s="2144"/>
      <c r="F61" s="2146"/>
      <c r="G61" s="2144"/>
      <c r="H61" s="2149"/>
      <c r="I61" s="2151"/>
      <c r="J61" s="2154"/>
      <c r="K61" s="2138"/>
      <c r="L61" s="1297"/>
      <c r="M61" s="1297"/>
      <c r="N61" s="1297"/>
      <c r="O61" s="1297"/>
      <c r="P61" s="1297"/>
      <c r="Q61" s="1297"/>
      <c r="R61" s="1297"/>
      <c r="S61" s="329"/>
      <c r="T61" s="329"/>
      <c r="U61" s="329"/>
      <c r="V61" s="329"/>
      <c r="W61" s="1298"/>
      <c r="X61" s="1259"/>
      <c r="Y61" s="1259"/>
      <c r="Z61" s="1259"/>
      <c r="AA61" s="1259"/>
      <c r="AB61" s="1259"/>
      <c r="AC61" s="1259"/>
      <c r="AD61" s="1259"/>
      <c r="AE61" s="1259"/>
      <c r="AF61" s="1259"/>
      <c r="AG61" s="1259"/>
      <c r="AH61" s="1259"/>
      <c r="AI61" s="1259"/>
      <c r="AJ61" s="1259"/>
      <c r="AK61" s="1259"/>
      <c r="AL61" s="1259"/>
      <c r="AM61" s="1259"/>
      <c r="AN61" s="1259"/>
      <c r="AO61" s="1259"/>
      <c r="AP61" s="1259"/>
      <c r="AQ61" s="1259"/>
      <c r="AR61" s="1283">
        <v>0</v>
      </c>
    </row>
    <row s="1853" customFormat="1" customHeight="1" ht="17.25">
      <c r="A62" s="321"/>
      <c r="C62" s="320"/>
      <c r="D62" s="2136"/>
      <c r="E62" s="2144"/>
      <c r="F62" s="2147"/>
      <c r="G62" s="2144"/>
      <c r="H62" s="1299"/>
      <c r="I62" s="1300"/>
      <c r="J62" s="1300"/>
      <c r="K62" s="1300"/>
      <c r="L62" s="1300"/>
      <c r="M62" s="1300"/>
      <c r="N62" s="1300"/>
      <c r="O62" s="1300"/>
      <c r="P62" s="1300"/>
      <c r="Q62" s="1300"/>
      <c r="R62" s="1300"/>
      <c r="S62" s="1301"/>
      <c r="T62" s="1301"/>
      <c r="U62" s="1301"/>
      <c r="V62" s="1301"/>
      <c r="W62" s="1302"/>
      <c r="X62" s="1259"/>
      <c r="Y62" s="1259"/>
      <c r="Z62" s="1259"/>
      <c r="AA62" s="1259"/>
      <c r="AB62" s="1259"/>
      <c r="AC62" s="1259"/>
      <c r="AD62" s="1259"/>
      <c r="AE62" s="1259"/>
      <c r="AF62" s="1259"/>
      <c r="AG62" s="1259"/>
      <c r="AH62" s="1259"/>
      <c r="AI62" s="1259"/>
      <c r="AJ62" s="1259"/>
      <c r="AK62" s="1259"/>
      <c r="AL62" s="1259"/>
      <c r="AM62" s="1259"/>
      <c r="AN62" s="1259"/>
      <c r="AO62" s="1259"/>
      <c r="AP62" s="1259"/>
      <c r="AQ62" s="1259"/>
      <c r="AR62" s="1283">
        <v>0</v>
      </c>
    </row>
    <row s="1853" customFormat="1" customHeight="1" ht="17.25">
      <c r="A63" s="321"/>
      <c r="C63" s="209"/>
      <c r="D63" s="2135">
        <v>6</v>
      </c>
      <c r="E63" s="2143" t="s">
        <v>223</v>
      </c>
      <c r="F63" s="2145" t="s">
        <v>19</v>
      </c>
      <c r="G63" s="2143"/>
      <c r="H63" s="2148"/>
      <c r="I63" s="2150"/>
      <c r="J63" s="2152"/>
      <c r="K63" s="2137"/>
      <c r="L63" s="2137"/>
      <c r="M63" s="2137"/>
      <c r="N63" s="2139"/>
      <c r="O63" s="2137"/>
      <c r="P63" s="2137"/>
      <c r="Q63" s="2137"/>
      <c r="R63" s="2142"/>
      <c r="S63" s="2137"/>
      <c r="T63" s="1420"/>
      <c r="U63" s="1420"/>
      <c r="V63" s="1419"/>
      <c r="W63" s="1296"/>
      <c r="X63" s="1267"/>
      <c r="Y63" s="1267"/>
      <c r="Z63" s="1267"/>
      <c r="AA63" s="1267"/>
      <c r="AB63" s="1267"/>
      <c r="AC63" s="1267" t="s">
        <v>224</v>
      </c>
      <c r="AD63" s="1267" t="s">
        <v>225</v>
      </c>
      <c r="AE63" s="1267" t="s">
        <v>226</v>
      </c>
      <c r="AF63" s="1267" t="s">
        <v>227</v>
      </c>
      <c r="AG63" s="1267" t="s">
        <v>228</v>
      </c>
      <c r="AH63" s="1267" t="str">
        <f>IF($E$63=0,"",$E$63)</f>
        <v>Тарифы на услуги по передаче теплоносителя</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59" t="str">
        <f>$I$63&amp;"."&amp;$M$63&amp;"."&amp;$Q$63</f>
        <v>..</v>
      </c>
      <c r="AQ63" s="1259" t="str">
        <f>$I$63&amp;"."&amp;$M$63&amp;"."&amp;$Q$63&amp;"."&amp;$U$63</f>
        <v>...</v>
      </c>
      <c r="AR63" s="1283">
        <v>0</v>
      </c>
    </row>
    <row s="1853" customFormat="1" customHeight="1" ht="17.25">
      <c r="A64" s="321"/>
      <c r="C64" s="320"/>
      <c r="D64" s="2135"/>
      <c r="E64" s="2143"/>
      <c r="F64" s="2146"/>
      <c r="G64" s="2143"/>
      <c r="H64" s="2149"/>
      <c r="I64" s="2151"/>
      <c r="J64" s="2153"/>
      <c r="K64" s="2138"/>
      <c r="L64" s="2138"/>
      <c r="M64" s="2138"/>
      <c r="N64" s="2140"/>
      <c r="O64" s="2138"/>
      <c r="P64" s="2138"/>
      <c r="Q64" s="2138"/>
      <c r="R64" s="2141"/>
      <c r="S64" s="2138"/>
      <c r="T64" s="1297"/>
      <c r="U64" s="1297"/>
      <c r="V64" s="1297"/>
      <c r="W64" s="1298"/>
      <c r="X64" s="1259"/>
      <c r="Y64" s="1259"/>
      <c r="Z64" s="1259"/>
      <c r="AA64" s="1259"/>
      <c r="AB64" s="1259"/>
      <c r="AC64" s="1259"/>
      <c r="AD64" s="1259"/>
      <c r="AE64" s="1259"/>
      <c r="AF64" s="1259"/>
      <c r="AG64" s="1259"/>
      <c r="AH64" s="1259"/>
      <c r="AI64" s="1259"/>
      <c r="AJ64" s="1259"/>
      <c r="AK64" s="1259"/>
      <c r="AL64" s="1259"/>
      <c r="AM64" s="1259"/>
      <c r="AN64" s="1259"/>
      <c r="AO64" s="1259"/>
      <c r="AP64" s="1259"/>
      <c r="AQ64" s="1259"/>
      <c r="AR64" s="1283">
        <v>0</v>
      </c>
    </row>
    <row s="1853" customFormat="1" customHeight="1" ht="17.25">
      <c r="A65" s="321"/>
      <c r="C65" s="320"/>
      <c r="D65" s="2136"/>
      <c r="E65" s="2144"/>
      <c r="F65" s="2146"/>
      <c r="G65" s="2144"/>
      <c r="H65" s="2149"/>
      <c r="I65" s="2151"/>
      <c r="J65" s="2154"/>
      <c r="K65" s="2138"/>
      <c r="L65" s="2138"/>
      <c r="M65" s="2138"/>
      <c r="N65" s="2141"/>
      <c r="O65" s="2138"/>
      <c r="P65" s="1418"/>
      <c r="Q65" s="1297"/>
      <c r="R65" s="1297"/>
      <c r="S65" s="329"/>
      <c r="T65" s="329"/>
      <c r="U65" s="329"/>
      <c r="V65" s="329"/>
      <c r="W65" s="1298"/>
      <c r="X65" s="1259"/>
      <c r="Y65" s="1259"/>
      <c r="Z65" s="1259"/>
      <c r="AA65" s="1259"/>
      <c r="AB65" s="1259"/>
      <c r="AC65" s="1259"/>
      <c r="AD65" s="1259"/>
      <c r="AE65" s="1259"/>
      <c r="AF65" s="1259"/>
      <c r="AG65" s="1259"/>
      <c r="AH65" s="1259"/>
      <c r="AI65" s="1259"/>
      <c r="AJ65" s="1259"/>
      <c r="AK65" s="1259"/>
      <c r="AL65" s="1259"/>
      <c r="AM65" s="1259"/>
      <c r="AN65" s="1259"/>
      <c r="AO65" s="1259"/>
      <c r="AP65" s="1259"/>
      <c r="AQ65" s="1259"/>
      <c r="AR65" s="1283">
        <v>0</v>
      </c>
    </row>
    <row s="1853" customFormat="1" customHeight="1" ht="17.25">
      <c r="A66" s="321"/>
      <c r="C66" s="209"/>
      <c r="D66" s="2136"/>
      <c r="E66" s="2144"/>
      <c r="F66" s="2146"/>
      <c r="G66" s="2144"/>
      <c r="H66" s="2149"/>
      <c r="I66" s="2151"/>
      <c r="J66" s="2154"/>
      <c r="K66" s="2138"/>
      <c r="L66" s="1297"/>
      <c r="M66" s="1297"/>
      <c r="N66" s="1297"/>
      <c r="O66" s="1297"/>
      <c r="P66" s="1297"/>
      <c r="Q66" s="1297"/>
      <c r="R66" s="1297"/>
      <c r="S66" s="329"/>
      <c r="T66" s="329"/>
      <c r="U66" s="329"/>
      <c r="V66" s="329"/>
      <c r="W66" s="1298"/>
      <c r="Y66" s="1267"/>
      <c r="Z66" s="1267"/>
      <c r="AA66" s="1267"/>
      <c r="AB66" s="1267"/>
      <c r="AC66" s="1267"/>
      <c r="AD66" s="1267"/>
      <c r="AE66" s="1267"/>
      <c r="AF66" s="1267"/>
      <c r="AG66" s="1267"/>
      <c r="AH66" s="1267"/>
      <c r="AI66" s="1267"/>
      <c r="AJ66" s="1267"/>
      <c r="AK66" s="1267"/>
      <c r="AL66" s="1267"/>
      <c r="AM66" s="1267"/>
      <c r="AN66" s="1267"/>
      <c r="AO66" s="1267"/>
      <c r="AP66" s="1267"/>
      <c r="AQ66" s="1267"/>
      <c r="AR66" s="1326">
        <v>0</v>
      </c>
    </row>
    <row s="1853" customFormat="1" customHeight="1" ht="17.25">
      <c r="A67" s="321"/>
      <c r="C67" s="320"/>
      <c r="D67" s="2136"/>
      <c r="E67" s="2144"/>
      <c r="F67" s="2147"/>
      <c r="G67" s="2144"/>
      <c r="H67" s="1299"/>
      <c r="I67" s="1300"/>
      <c r="J67" s="1300"/>
      <c r="K67" s="1300"/>
      <c r="L67" s="1300"/>
      <c r="M67" s="1300"/>
      <c r="N67" s="1300"/>
      <c r="O67" s="1300"/>
      <c r="P67" s="1300"/>
      <c r="Q67" s="1300"/>
      <c r="R67" s="1300"/>
      <c r="S67" s="1301"/>
      <c r="T67" s="1301"/>
      <c r="U67" s="1301"/>
      <c r="V67" s="1301"/>
      <c r="W67" s="1302"/>
      <c r="X67" s="1259"/>
      <c r="Y67" s="1259"/>
      <c r="Z67" s="1259"/>
      <c r="AA67" s="1259"/>
      <c r="AB67" s="1259"/>
      <c r="AC67" s="1259"/>
      <c r="AD67" s="1259"/>
      <c r="AE67" s="1259"/>
      <c r="AF67" s="1259"/>
      <c r="AG67" s="1259"/>
      <c r="AH67" s="1259"/>
      <c r="AI67" s="1259"/>
      <c r="AJ67" s="1259"/>
      <c r="AK67" s="1259"/>
      <c r="AL67" s="1259"/>
      <c r="AM67" s="1259"/>
      <c r="AN67" s="1259"/>
      <c r="AO67" s="1259"/>
      <c r="AP67" s="1259"/>
      <c r="AQ67" s="1259"/>
      <c r="AR67" s="1283">
        <v>0</v>
      </c>
    </row>
    <row s="1853" customFormat="1" customHeight="1" ht="17.25">
      <c r="A68" s="321"/>
      <c r="C68" s="209"/>
      <c r="D68" s="2166">
        <v>7</v>
      </c>
      <c r="E68" s="2169" t="s">
        <v>229</v>
      </c>
      <c r="F68" s="2145" t="s">
        <v>19</v>
      </c>
      <c r="G68" s="2169"/>
      <c r="H68" s="2148"/>
      <c r="I68" s="2150"/>
      <c r="J68" s="2152"/>
      <c r="K68" s="2137"/>
      <c r="L68" s="2137"/>
      <c r="M68" s="2137"/>
      <c r="N68" s="2139"/>
      <c r="O68" s="2137"/>
      <c r="P68" s="2137"/>
      <c r="Q68" s="2137"/>
      <c r="R68" s="2142"/>
      <c r="S68" s="2137"/>
      <c r="T68" s="1420"/>
      <c r="U68" s="1420"/>
      <c r="V68" s="1419"/>
      <c r="W68" s="1296"/>
      <c r="X68" s="1267"/>
      <c r="Y68" s="1267"/>
      <c r="Z68" s="1267"/>
      <c r="AA68" s="1267"/>
      <c r="AB68" s="1267"/>
      <c r="AC68" s="1267" t="s">
        <v>230</v>
      </c>
      <c r="AD68" s="1267" t="s">
        <v>231</v>
      </c>
      <c r="AE68" s="1267" t="s">
        <v>232</v>
      </c>
      <c r="AF68" s="1267" t="s">
        <v>233</v>
      </c>
      <c r="AG68" s="1267" t="s">
        <v>234</v>
      </c>
      <c r="AH68" s="1267" t="str">
        <f>IF($E$68=0,"",$E$68)</f>
        <v>Плата за услуги по поддержанию резервной тепловой мощности при отсутствии потребления тепловой энергии</v>
      </c>
      <c r="AI68" s="1267" t="str">
        <f>IF($G$68=0,"",$G$68)</f>
        <v/>
      </c>
      <c r="AJ68" s="1267" t="str">
        <f>IF($J$68=0,"",$J$68)</f>
        <v/>
      </c>
      <c r="AK68" s="1267" t="str">
        <f>IF($K$68="нет","без дифференциации",IF($N$68=0,"",$N$68))</f>
        <v/>
      </c>
      <c r="AL68" s="1267" t="str">
        <f>IF($O$68="нет","без дифференциации",IF($R$68=0,"",$R$68))</f>
        <v/>
      </c>
      <c r="AM68" s="1267" t="str">
        <f>IF($S$68="нет","без дифференциации",IF($V$68=0,"",$V$68))</f>
        <v/>
      </c>
      <c r="AN68" s="1772">
        <f>$I$68</f>
        <v>0</v>
      </c>
      <c r="AO68" s="1267" t="str">
        <f>$I$68&amp;"."&amp;$M$68</f>
        <v>.</v>
      </c>
      <c r="AP68" s="1259" t="str">
        <f>$I$68&amp;"."&amp;$M$68&amp;"."&amp;$Q$68</f>
        <v>..</v>
      </c>
      <c r="AQ68" s="1259" t="str">
        <f>$I$68&amp;"."&amp;$M$68&amp;"."&amp;$Q$68&amp;"."&amp;$U$68</f>
        <v>...</v>
      </c>
      <c r="AR68" s="1308">
        <v>0</v>
      </c>
    </row>
    <row s="1853" customFormat="1" customHeight="1" ht="17.25">
      <c r="A69" s="321"/>
      <c r="C69" s="320"/>
      <c r="D69" s="2167"/>
      <c r="E69" s="2170"/>
      <c r="F69" s="2146"/>
      <c r="G69" s="2170"/>
      <c r="H69" s="2149"/>
      <c r="I69" s="2151"/>
      <c r="J69" s="2153"/>
      <c r="K69" s="2138"/>
      <c r="L69" s="2138"/>
      <c r="M69" s="2138"/>
      <c r="N69" s="2140"/>
      <c r="O69" s="2138"/>
      <c r="P69" s="2138"/>
      <c r="Q69" s="2138"/>
      <c r="R69" s="2141"/>
      <c r="S69" s="2138"/>
      <c r="T69" s="1297"/>
      <c r="U69" s="1297"/>
      <c r="V69" s="1297"/>
      <c r="W69" s="1298"/>
      <c r="X69" s="1259"/>
      <c r="Y69" s="1259"/>
      <c r="Z69" s="1259"/>
      <c r="AA69" s="1259"/>
      <c r="AB69" s="1259"/>
      <c r="AC69" s="1259"/>
      <c r="AD69" s="1259"/>
      <c r="AE69" s="1259"/>
      <c r="AF69" s="1259"/>
      <c r="AG69" s="1259"/>
      <c r="AH69" s="1259"/>
      <c r="AI69" s="1259"/>
      <c r="AJ69" s="1259"/>
      <c r="AK69" s="1259"/>
      <c r="AL69" s="1259"/>
      <c r="AM69" s="1259"/>
      <c r="AN69" s="1259"/>
      <c r="AO69" s="1259"/>
      <c r="AP69" s="1259"/>
      <c r="AQ69" s="1259"/>
      <c r="AR69" s="1308">
        <v>0</v>
      </c>
    </row>
    <row s="1853" customFormat="1" customHeight="1" ht="17.25">
      <c r="A70" s="321"/>
      <c r="C70" s="320"/>
      <c r="D70" s="2167"/>
      <c r="E70" s="2170"/>
      <c r="F70" s="2146"/>
      <c r="G70" s="2170"/>
      <c r="H70" s="2149"/>
      <c r="I70" s="2151"/>
      <c r="J70" s="2154"/>
      <c r="K70" s="2138"/>
      <c r="L70" s="2138"/>
      <c r="M70" s="2138"/>
      <c r="N70" s="2141"/>
      <c r="O70" s="2138"/>
      <c r="P70" s="1418"/>
      <c r="Q70" s="1297"/>
      <c r="R70" s="1297"/>
      <c r="S70" s="329"/>
      <c r="T70" s="329"/>
      <c r="U70" s="329"/>
      <c r="V70" s="329"/>
      <c r="W70" s="1298"/>
      <c r="X70" s="1259"/>
      <c r="Y70" s="1259"/>
      <c r="Z70" s="1259"/>
      <c r="AA70" s="1259"/>
      <c r="AB70" s="1259"/>
      <c r="AC70" s="1259"/>
      <c r="AD70" s="1259"/>
      <c r="AE70" s="1259"/>
      <c r="AF70" s="1259"/>
      <c r="AG70" s="1259"/>
      <c r="AH70" s="1259"/>
      <c r="AI70" s="1259"/>
      <c r="AJ70" s="1259"/>
      <c r="AK70" s="1259"/>
      <c r="AL70" s="1259"/>
      <c r="AM70" s="1259"/>
      <c r="AN70" s="1259"/>
      <c r="AO70" s="1259"/>
      <c r="AP70" s="1259"/>
      <c r="AQ70" s="1259"/>
      <c r="AR70" s="1308">
        <v>0</v>
      </c>
    </row>
    <row s="1853" customFormat="1" customHeight="1" ht="17.25">
      <c r="A71" s="321"/>
      <c r="C71" s="209"/>
      <c r="D71" s="2167"/>
      <c r="E71" s="2170"/>
      <c r="F71" s="2146"/>
      <c r="G71" s="2170"/>
      <c r="H71" s="2149"/>
      <c r="I71" s="2151"/>
      <c r="J71" s="2154"/>
      <c r="K71" s="2138"/>
      <c r="L71" s="1297"/>
      <c r="M71" s="1297"/>
      <c r="N71" s="1297"/>
      <c r="O71" s="1297"/>
      <c r="P71" s="1297"/>
      <c r="Q71" s="1297"/>
      <c r="R71" s="1297"/>
      <c r="S71" s="329"/>
      <c r="T71" s="329"/>
      <c r="U71" s="329"/>
      <c r="V71" s="329"/>
      <c r="W71" s="1298"/>
      <c r="Y71" s="1267"/>
      <c r="Z71" s="1267"/>
      <c r="AA71" s="1267"/>
      <c r="AB71" s="1267"/>
      <c r="AC71" s="1267"/>
      <c r="AD71" s="1267"/>
      <c r="AE71" s="1267"/>
      <c r="AF71" s="1267"/>
      <c r="AG71" s="1267"/>
      <c r="AH71" s="1267"/>
      <c r="AI71" s="1267"/>
      <c r="AJ71" s="1267"/>
      <c r="AK71" s="1267"/>
      <c r="AL71" s="1267"/>
      <c r="AM71" s="1267"/>
      <c r="AN71" s="1267"/>
      <c r="AO71" s="1267"/>
      <c r="AP71" s="1267"/>
      <c r="AQ71" s="1267"/>
      <c r="AR71" s="1326">
        <v>0</v>
      </c>
    </row>
    <row s="1853" customFormat="1" customHeight="1" ht="17.25">
      <c r="A72" s="321"/>
      <c r="C72" s="320"/>
      <c r="D72" s="2168"/>
      <c r="E72" s="2171"/>
      <c r="F72" s="2147"/>
      <c r="G72" s="2171"/>
      <c r="H72" s="1299"/>
      <c r="I72" s="1300"/>
      <c r="J72" s="1300"/>
      <c r="K72" s="1300"/>
      <c r="L72" s="1300"/>
      <c r="M72" s="1300"/>
      <c r="N72" s="1300"/>
      <c r="O72" s="1300"/>
      <c r="P72" s="1300"/>
      <c r="Q72" s="1300"/>
      <c r="R72" s="1300"/>
      <c r="S72" s="1301"/>
      <c r="T72" s="1301"/>
      <c r="U72" s="1301"/>
      <c r="V72" s="1301"/>
      <c r="W72" s="1302"/>
      <c r="X72" s="1259"/>
      <c r="Y72" s="1259"/>
      <c r="Z72" s="1259"/>
      <c r="AA72" s="1259"/>
      <c r="AB72" s="1259"/>
      <c r="AC72" s="1259"/>
      <c r="AD72" s="1259"/>
      <c r="AE72" s="1259"/>
      <c r="AF72" s="1259"/>
      <c r="AG72" s="1259"/>
      <c r="AH72" s="1259"/>
      <c r="AI72" s="1259"/>
      <c r="AJ72" s="1259"/>
      <c r="AK72" s="1259"/>
      <c r="AL72" s="1259"/>
      <c r="AM72" s="1259"/>
      <c r="AN72" s="1259"/>
      <c r="AO72" s="1259"/>
      <c r="AP72" s="1259"/>
      <c r="AQ72" s="1259"/>
      <c r="AR72" s="1308">
        <v>0</v>
      </c>
    </row>
    <row s="1853" customFormat="1" customHeight="1" ht="17.25">
      <c r="A73" s="321"/>
      <c r="C73" s="209"/>
      <c r="D73" s="2135">
        <v>8</v>
      </c>
      <c r="E73" s="2143" t="s">
        <v>235</v>
      </c>
      <c r="F73" s="2145" t="s">
        <v>19</v>
      </c>
      <c r="G73" s="2143"/>
      <c r="H73" s="2148"/>
      <c r="I73" s="2150"/>
      <c r="J73" s="2152"/>
      <c r="K73" s="2137"/>
      <c r="L73" s="2137"/>
      <c r="M73" s="2137"/>
      <c r="N73" s="2139"/>
      <c r="O73" s="2137"/>
      <c r="P73" s="2137"/>
      <c r="Q73" s="2137"/>
      <c r="R73" s="2142"/>
      <c r="S73" s="2137"/>
      <c r="T73" s="1470"/>
      <c r="U73" s="1470"/>
      <c r="V73" s="1472"/>
      <c r="W73" s="1296"/>
      <c r="X73" s="1267"/>
      <c r="Y73" s="1267"/>
      <c r="Z73" s="1267"/>
      <c r="AA73" s="1267"/>
      <c r="AB73" s="1267"/>
      <c r="AC73" s="1267" t="s">
        <v>236</v>
      </c>
      <c r="AD73" s="1267" t="s">
        <v>237</v>
      </c>
      <c r="AE73" s="1267" t="s">
        <v>238</v>
      </c>
      <c r="AF73" s="1267" t="s">
        <v>239</v>
      </c>
      <c r="AG73" s="1267" t="s">
        <v>240</v>
      </c>
      <c r="AH73" s="1267" t="str">
        <f>IF($E$73=0,"",$E$73)</f>
        <v>Плата за подключение (технологическое присоединение) к системе теплоснабжения</v>
      </c>
      <c r="AI73" s="1267" t="str">
        <f>IF($G$73=0,"",$G$73)</f>
        <v/>
      </c>
      <c r="AJ73" s="1267" t="str">
        <f>IF($J$73=0,"",$J$73)</f>
        <v/>
      </c>
      <c r="AK73" s="1267" t="str">
        <f>IF($K$73="нет","без дифференциации",IF($N$73=0,"",$N$73))</f>
        <v/>
      </c>
      <c r="AL73" s="1267" t="str">
        <f>IF($O$73="нет","без дифференциации",IF($R$73=0,"",$R$73))</f>
        <v/>
      </c>
      <c r="AM73" s="1267" t="str">
        <f>IF($S$73="нет","без дифференциации",IF($V$73=0,"",$V$73))</f>
        <v/>
      </c>
      <c r="AN73" s="1772">
        <f>$I$73</f>
        <v>0</v>
      </c>
      <c r="AO73" s="1267" t="str">
        <f>$I$73&amp;"."&amp;$M$73</f>
        <v>.</v>
      </c>
      <c r="AP73" s="1259" t="str">
        <f>$I$73&amp;"."&amp;$M$73&amp;"."&amp;$Q$73</f>
        <v>..</v>
      </c>
      <c r="AQ73" s="1259" t="str">
        <f>$I$73&amp;"."&amp;$M$73&amp;"."&amp;$Q$73&amp;"."&amp;$U$73</f>
        <v>...</v>
      </c>
      <c r="AR73" s="1308">
        <v>0</v>
      </c>
    </row>
    <row s="1853" customFormat="1" customHeight="1" ht="17.25">
      <c r="A74" s="321"/>
      <c r="C74" s="320"/>
      <c r="D74" s="2135"/>
      <c r="E74" s="2143"/>
      <c r="F74" s="2146"/>
      <c r="G74" s="2143"/>
      <c r="H74" s="2149"/>
      <c r="I74" s="2151"/>
      <c r="J74" s="2153"/>
      <c r="K74" s="2138"/>
      <c r="L74" s="2138"/>
      <c r="M74" s="2138"/>
      <c r="N74" s="2140"/>
      <c r="O74" s="2138"/>
      <c r="P74" s="2138"/>
      <c r="Q74" s="2138"/>
      <c r="R74" s="2141"/>
      <c r="S74" s="2138"/>
      <c r="T74" s="1297"/>
      <c r="U74" s="1297"/>
      <c r="V74" s="1297"/>
      <c r="W74" s="1298"/>
      <c r="X74" s="1259"/>
      <c r="Y74" s="1259"/>
      <c r="Z74" s="1259"/>
      <c r="AA74" s="1259"/>
      <c r="AB74" s="1259"/>
      <c r="AC74" s="1259"/>
      <c r="AD74" s="1259"/>
      <c r="AE74" s="1259"/>
      <c r="AF74" s="1259"/>
      <c r="AG74" s="1259"/>
      <c r="AH74" s="1259"/>
      <c r="AI74" s="1259"/>
      <c r="AJ74" s="1259"/>
      <c r="AK74" s="1259"/>
      <c r="AL74" s="1259"/>
      <c r="AM74" s="1259"/>
      <c r="AN74" s="1259"/>
      <c r="AO74" s="1259"/>
      <c r="AP74" s="1259"/>
      <c r="AQ74" s="1259"/>
      <c r="AR74" s="1308">
        <v>0</v>
      </c>
    </row>
    <row s="1853" customFormat="1" customHeight="1" ht="17.25">
      <c r="A75" s="321"/>
      <c r="C75" s="320"/>
      <c r="D75" s="2136"/>
      <c r="E75" s="2144"/>
      <c r="F75" s="2146"/>
      <c r="G75" s="2144"/>
      <c r="H75" s="2149"/>
      <c r="I75" s="2151"/>
      <c r="J75" s="2154"/>
      <c r="K75" s="2138"/>
      <c r="L75" s="2138"/>
      <c r="M75" s="2138"/>
      <c r="N75" s="2141"/>
      <c r="O75" s="2138"/>
      <c r="P75" s="1471"/>
      <c r="Q75" s="1297"/>
      <c r="R75" s="1297"/>
      <c r="S75" s="329"/>
      <c r="T75" s="329"/>
      <c r="U75" s="329"/>
      <c r="V75" s="329"/>
      <c r="W75" s="1298"/>
      <c r="X75" s="1259"/>
      <c r="Y75" s="1259"/>
      <c r="Z75" s="1259"/>
      <c r="AA75" s="1259"/>
      <c r="AB75" s="1259"/>
      <c r="AC75" s="1259"/>
      <c r="AD75" s="1259"/>
      <c r="AE75" s="1259"/>
      <c r="AF75" s="1259"/>
      <c r="AG75" s="1259"/>
      <c r="AH75" s="1259"/>
      <c r="AI75" s="1259"/>
      <c r="AJ75" s="1259"/>
      <c r="AK75" s="1259"/>
      <c r="AL75" s="1259"/>
      <c r="AM75" s="1259"/>
      <c r="AN75" s="1259"/>
      <c r="AO75" s="1259"/>
      <c r="AP75" s="1259"/>
      <c r="AQ75" s="1259"/>
      <c r="AR75" s="1308">
        <v>0</v>
      </c>
    </row>
    <row s="1853" customFormat="1" customHeight="1" ht="17.25">
      <c r="A76" s="321"/>
      <c r="C76" s="209"/>
      <c r="D76" s="2136"/>
      <c r="E76" s="2144"/>
      <c r="F76" s="2146"/>
      <c r="G76" s="2144"/>
      <c r="H76" s="2149"/>
      <c r="I76" s="2151"/>
      <c r="J76" s="2154"/>
      <c r="K76" s="2138"/>
      <c r="L76" s="1297"/>
      <c r="M76" s="1297"/>
      <c r="N76" s="1297"/>
      <c r="O76" s="1297"/>
      <c r="P76" s="1297"/>
      <c r="Q76" s="1297"/>
      <c r="R76" s="1297"/>
      <c r="S76" s="329"/>
      <c r="T76" s="329"/>
      <c r="U76" s="329"/>
      <c r="V76" s="329"/>
      <c r="W76" s="1298"/>
      <c r="Y76" s="1267"/>
      <c r="Z76" s="1267"/>
      <c r="AA76" s="1267"/>
      <c r="AB76" s="1267"/>
      <c r="AC76" s="1267"/>
      <c r="AD76" s="1267"/>
      <c r="AE76" s="1267"/>
      <c r="AF76" s="1267"/>
      <c r="AG76" s="1267"/>
      <c r="AH76" s="1267"/>
      <c r="AI76" s="1267"/>
      <c r="AJ76" s="1267"/>
      <c r="AK76" s="1267"/>
      <c r="AL76" s="1267"/>
      <c r="AM76" s="1267"/>
      <c r="AN76" s="1267"/>
      <c r="AO76" s="1267"/>
      <c r="AP76" s="1267"/>
      <c r="AQ76" s="1267"/>
      <c r="AR76" s="1326">
        <v>0</v>
      </c>
    </row>
    <row s="1853" customFormat="1" customHeight="1" ht="17.25">
      <c r="A77" s="321"/>
      <c r="C77" s="320"/>
      <c r="D77" s="2136"/>
      <c r="E77" s="2144"/>
      <c r="F77" s="2147"/>
      <c r="G77" s="2144"/>
      <c r="H77" s="1299"/>
      <c r="I77" s="1300"/>
      <c r="J77" s="1300"/>
      <c r="K77" s="1300"/>
      <c r="L77" s="1300"/>
      <c r="M77" s="1300"/>
      <c r="N77" s="1300"/>
      <c r="O77" s="1300"/>
      <c r="P77" s="1300"/>
      <c r="Q77" s="1300"/>
      <c r="R77" s="1300"/>
      <c r="S77" s="1301"/>
      <c r="T77" s="1301"/>
      <c r="U77" s="1301"/>
      <c r="V77" s="1301"/>
      <c r="W77" s="1302"/>
      <c r="X77" s="1259"/>
      <c r="Y77" s="1259"/>
      <c r="Z77" s="1259"/>
      <c r="AA77" s="1259"/>
      <c r="AB77" s="1259"/>
      <c r="AC77" s="1259"/>
      <c r="AD77" s="1259"/>
      <c r="AE77" s="1259"/>
      <c r="AF77" s="1259"/>
      <c r="AG77" s="1259"/>
      <c r="AH77" s="1259"/>
      <c r="AI77" s="1259"/>
      <c r="AJ77" s="1259"/>
      <c r="AK77" s="1259"/>
      <c r="AL77" s="1259"/>
      <c r="AM77" s="1259"/>
      <c r="AN77" s="1259"/>
      <c r="AO77" s="1259"/>
      <c r="AP77" s="1259"/>
      <c r="AQ77" s="1259"/>
      <c r="AR77" s="1308">
        <v>0</v>
      </c>
    </row>
    <row s="1853" customFormat="1" customHeight="1" ht="17.25">
      <c r="A78" s="321"/>
      <c r="C78" s="209"/>
      <c r="D78" s="2135">
        <v>9</v>
      </c>
      <c r="E78" s="2143" t="s">
        <v>241</v>
      </c>
      <c r="F78" s="2145" t="s">
        <v>19</v>
      </c>
      <c r="G78" s="2143"/>
      <c r="H78" s="2148"/>
      <c r="I78" s="2150"/>
      <c r="J78" s="2152"/>
      <c r="K78" s="2137"/>
      <c r="L78" s="2137"/>
      <c r="M78" s="2137"/>
      <c r="N78" s="2139"/>
      <c r="O78" s="2137"/>
      <c r="P78" s="2137"/>
      <c r="Q78" s="2137"/>
      <c r="R78" s="2142"/>
      <c r="S78" s="2137"/>
      <c r="T78" s="1931"/>
      <c r="U78" s="1931"/>
      <c r="V78" s="1933"/>
      <c r="W78" s="1296"/>
      <c r="X78" s="1267"/>
      <c r="Y78" s="1267"/>
      <c r="Z78" s="1267"/>
      <c r="AA78" s="1267"/>
      <c r="AB78" s="1267"/>
      <c r="AC78" s="1267" t="s">
        <v>242</v>
      </c>
      <c r="AD78" s="1267" t="s">
        <v>243</v>
      </c>
      <c r="AE78" s="1267" t="s">
        <v>244</v>
      </c>
      <c r="AF78" s="1267" t="s">
        <v>245</v>
      </c>
      <c r="AG78" s="1267" t="s">
        <v>246</v>
      </c>
      <c r="AH78" s="1267" t="str">
        <f>IF($E$78=0,"",$E$78)</f>
        <v>Плата за подключение (технологическое присоединение) к системе теплоснабжения (индивидуальная)</v>
      </c>
      <c r="AI78" s="1267" t="str">
        <f>IF($G$78=0,"",$G$78)</f>
        <v/>
      </c>
      <c r="AJ78" s="1267" t="str">
        <f>IF($J$78=0,"",$J$78)</f>
        <v/>
      </c>
      <c r="AK78" s="1267" t="str">
        <f>IF($K$78="нет","без дифференциации",IF($N$78=0,"",$N$78))</f>
        <v/>
      </c>
      <c r="AL78" s="1267" t="str">
        <f>IF($O$78="нет","без дифференциации",IF($R$78=0,"",$R$78))</f>
        <v/>
      </c>
      <c r="AM78" s="1267" t="str">
        <f>IF($S$78="нет","без дифференциации",IF($V$78=0,"",$V$78))</f>
        <v/>
      </c>
      <c r="AN78" s="1772">
        <f>$I$78</f>
        <v>0</v>
      </c>
      <c r="AO78" s="1267" t="str">
        <f>$I$78&amp;"."&amp;$M$78</f>
        <v>.</v>
      </c>
      <c r="AP78" s="1266" t="str">
        <f>$I$78&amp;"."&amp;$M$78&amp;"."&amp;$Q$78</f>
        <v>..</v>
      </c>
      <c r="AQ78" s="1266" t="str">
        <f>$I$78&amp;"."&amp;$M$78&amp;"."&amp;$Q$78&amp;"."&amp;$U$78</f>
        <v>...</v>
      </c>
      <c r="AR78" s="1467">
        <v>0</v>
      </c>
    </row>
    <row s="1853" customFormat="1" customHeight="1" ht="17.25">
      <c r="A79" s="321"/>
      <c r="C79" s="320"/>
      <c r="D79" s="2135"/>
      <c r="E79" s="2143"/>
      <c r="F79" s="2146"/>
      <c r="G79" s="2143"/>
      <c r="H79" s="2149"/>
      <c r="I79" s="2151"/>
      <c r="J79" s="2153"/>
      <c r="K79" s="2138"/>
      <c r="L79" s="2138"/>
      <c r="M79" s="2138"/>
      <c r="N79" s="2140"/>
      <c r="O79" s="2138"/>
      <c r="P79" s="2138"/>
      <c r="Q79" s="2138"/>
      <c r="R79" s="2141"/>
      <c r="S79" s="2138"/>
      <c r="T79" s="1934"/>
      <c r="U79" s="1934"/>
      <c r="V79" s="1934"/>
      <c r="W79" s="1935"/>
      <c r="X79" s="1266"/>
      <c r="Y79" s="1266"/>
      <c r="Z79" s="1266"/>
      <c r="AA79" s="1266"/>
      <c r="AB79" s="1266"/>
      <c r="AC79" s="1266"/>
      <c r="AD79" s="1266"/>
      <c r="AE79" s="1266"/>
      <c r="AF79" s="1266"/>
      <c r="AG79" s="1266"/>
      <c r="AH79" s="1266"/>
      <c r="AI79" s="1266"/>
      <c r="AJ79" s="1266"/>
      <c r="AK79" s="1266"/>
      <c r="AL79" s="1266"/>
      <c r="AM79" s="1266"/>
      <c r="AN79" s="1266"/>
      <c r="AO79" s="1266"/>
      <c r="AP79" s="1266"/>
      <c r="AQ79" s="1266"/>
      <c r="AR79" s="1467">
        <v>0</v>
      </c>
    </row>
    <row s="1853" customFormat="1" customHeight="1" ht="17.25">
      <c r="A80" s="321"/>
      <c r="C80" s="320"/>
      <c r="D80" s="2136"/>
      <c r="E80" s="2144"/>
      <c r="F80" s="2146"/>
      <c r="G80" s="2144"/>
      <c r="H80" s="2149"/>
      <c r="I80" s="2151"/>
      <c r="J80" s="2154"/>
      <c r="K80" s="2138"/>
      <c r="L80" s="2138"/>
      <c r="M80" s="2138"/>
      <c r="N80" s="2141"/>
      <c r="O80" s="2138"/>
      <c r="P80" s="1932"/>
      <c r="Q80" s="1934"/>
      <c r="R80" s="1934"/>
      <c r="S80" s="329"/>
      <c r="T80" s="329"/>
      <c r="U80" s="329"/>
      <c r="V80" s="329"/>
      <c r="W80" s="1935"/>
      <c r="X80" s="1266"/>
      <c r="Y80" s="1266"/>
      <c r="Z80" s="1266"/>
      <c r="AA80" s="1266"/>
      <c r="AB80" s="1266"/>
      <c r="AC80" s="1266"/>
      <c r="AD80" s="1266"/>
      <c r="AE80" s="1266"/>
      <c r="AF80" s="1266"/>
      <c r="AG80" s="1266"/>
      <c r="AH80" s="1266"/>
      <c r="AI80" s="1266"/>
      <c r="AJ80" s="1266"/>
      <c r="AK80" s="1266"/>
      <c r="AL80" s="1266"/>
      <c r="AM80" s="1266"/>
      <c r="AN80" s="1266"/>
      <c r="AO80" s="1266"/>
      <c r="AP80" s="1266"/>
      <c r="AQ80" s="1266"/>
      <c r="AR80" s="1467">
        <v>0</v>
      </c>
    </row>
    <row s="1853" customFormat="1" customHeight="1" ht="17.25">
      <c r="A81" s="321"/>
      <c r="C81" s="209"/>
      <c r="D81" s="2136"/>
      <c r="E81" s="2144"/>
      <c r="F81" s="2146"/>
      <c r="G81" s="2144"/>
      <c r="H81" s="2149"/>
      <c r="I81" s="2151"/>
      <c r="J81" s="2154"/>
      <c r="K81" s="2138"/>
      <c r="L81" s="1934"/>
      <c r="M81" s="1934"/>
      <c r="N81" s="1934"/>
      <c r="O81" s="1934"/>
      <c r="P81" s="1934"/>
      <c r="Q81" s="1934"/>
      <c r="R81" s="1934"/>
      <c r="S81" s="329"/>
      <c r="T81" s="329"/>
      <c r="U81" s="329"/>
      <c r="V81" s="329"/>
      <c r="W81" s="1935"/>
      <c r="Y81" s="1267"/>
      <c r="Z81" s="1267"/>
      <c r="AA81" s="1267"/>
      <c r="AB81" s="1267"/>
      <c r="AC81" s="1267"/>
      <c r="AD81" s="1267"/>
      <c r="AE81" s="1267"/>
      <c r="AF81" s="1267"/>
      <c r="AG81" s="1267"/>
      <c r="AH81" s="1267"/>
      <c r="AI81" s="1267"/>
      <c r="AJ81" s="1267"/>
      <c r="AK81" s="1267"/>
      <c r="AL81" s="1267"/>
      <c r="AM81" s="1267"/>
      <c r="AN81" s="1267"/>
      <c r="AO81" s="1267"/>
      <c r="AP81" s="1267"/>
      <c r="AQ81" s="1267"/>
      <c r="AR81" s="1467">
        <v>0</v>
      </c>
    </row>
    <row s="1853" customFormat="1" customHeight="1" ht="17.25">
      <c r="A82" s="321"/>
      <c r="C82" s="320"/>
      <c r="D82" s="2136"/>
      <c r="E82" s="2144"/>
      <c r="F82" s="2147"/>
      <c r="G82" s="2144"/>
      <c r="H82" s="1299"/>
      <c r="I82" s="1936"/>
      <c r="J82" s="1936"/>
      <c r="K82" s="1936"/>
      <c r="L82" s="1936"/>
      <c r="M82" s="1936"/>
      <c r="N82" s="1936"/>
      <c r="O82" s="1936"/>
      <c r="P82" s="1936"/>
      <c r="Q82" s="1936"/>
      <c r="R82" s="1936"/>
      <c r="S82" s="1301"/>
      <c r="T82" s="1301"/>
      <c r="U82" s="1301"/>
      <c r="V82" s="1301"/>
      <c r="W82" s="1937"/>
      <c r="X82" s="1266"/>
      <c r="Y82" s="1266"/>
      <c r="Z82" s="1266"/>
      <c r="AA82" s="1266"/>
      <c r="AB82" s="1266"/>
      <c r="AC82" s="1266"/>
      <c r="AD82" s="1266"/>
      <c r="AE82" s="1266"/>
      <c r="AF82" s="1266"/>
      <c r="AG82" s="1266"/>
      <c r="AH82" s="1266"/>
      <c r="AI82" s="1266"/>
      <c r="AJ82" s="1266"/>
      <c r="AK82" s="1266"/>
      <c r="AL82" s="1266"/>
      <c r="AM82" s="1266"/>
      <c r="AN82" s="1266"/>
      <c r="AO82" s="1266"/>
      <c r="AP82" s="1266"/>
      <c r="AQ82" s="1266"/>
      <c r="AR82" s="1467">
        <v>0</v>
      </c>
    </row>
    <row s="1853" customFormat="1" customHeight="1" ht="17.25" hidden="1">
      <c r="A83" s="321"/>
      <c r="C83" s="209"/>
      <c r="D83" s="2135">
        <v>10</v>
      </c>
      <c r="E83" s="2143" t="s">
        <v>247</v>
      </c>
      <c r="F83" s="2145" t="s">
        <v>19</v>
      </c>
      <c r="G83" s="2143"/>
      <c r="H83" s="2148"/>
      <c r="I83" s="2150"/>
      <c r="J83" s="2152"/>
      <c r="K83" s="2137"/>
      <c r="L83" s="2137"/>
      <c r="M83" s="2137"/>
      <c r="N83" s="2139"/>
      <c r="O83" s="2137"/>
      <c r="P83" s="2137"/>
      <c r="Q83" s="2137"/>
      <c r="R83" s="2142"/>
      <c r="S83" s="2137"/>
      <c r="T83" s="1931"/>
      <c r="U83" s="1931"/>
      <c r="V83" s="1933"/>
      <c r="W83" s="1296"/>
      <c r="X83" s="1267"/>
      <c r="Y83" s="1267"/>
      <c r="Z83" s="1267"/>
      <c r="AA83" s="1267"/>
      <c r="AB83" s="1267"/>
      <c r="AC83" s="1267" t="s">
        <v>248</v>
      </c>
      <c r="AD83" s="1267" t="s">
        <v>249</v>
      </c>
      <c r="AE83" s="1267" t="s">
        <v>250</v>
      </c>
      <c r="AF83" s="1267" t="s">
        <v>251</v>
      </c>
      <c r="AG83" s="1267" t="s">
        <v>252</v>
      </c>
      <c r="AH83" s="1267" t="str">
        <f>IF($E$83=0,"",$E$83)</f>
        <v>Предельный уровень цены на тепловую энергию (мощность), поставляемую теплоснабжающими организациями потребителям</v>
      </c>
      <c r="AI83" s="1267" t="str">
        <f>IF($G$83=0,"",$G$83)</f>
        <v/>
      </c>
      <c r="AJ83" s="1267" t="str">
        <f>IF($J$83=0,"",$J$83)</f>
        <v/>
      </c>
      <c r="AK83" s="1267" t="str">
        <f>IF($K$83="нет","без дифференциации",IF($N$83=0,"",$N$83))</f>
        <v/>
      </c>
      <c r="AL83" s="1267" t="str">
        <f>IF($O$83="нет","без дифференциации",IF($R$83=0,"",$R$83))</f>
        <v/>
      </c>
      <c r="AM83" s="1267" t="str">
        <f>IF($S$83="нет","без дифференциации",IF($V$83=0,"",$V$83))</f>
        <v/>
      </c>
      <c r="AN83" s="1772">
        <f>$I$83</f>
        <v>0</v>
      </c>
      <c r="AO83" s="1267" t="str">
        <f>$I$83&amp;"."&amp;$M$83</f>
        <v>.</v>
      </c>
      <c r="AP83" s="1266" t="str">
        <f>$I$83&amp;"."&amp;$M$83&amp;"."&amp;$Q$83</f>
        <v>..</v>
      </c>
      <c r="AQ83" s="1266" t="str">
        <f>$I$83&amp;"."&amp;$M$83&amp;"."&amp;$Q$83&amp;"."&amp;$U$83</f>
        <v>...</v>
      </c>
      <c r="AR83" s="1467">
        <v>0</v>
      </c>
    </row>
    <row s="1853" customFormat="1" customHeight="1" ht="17.25" hidden="1">
      <c r="A84" s="321"/>
      <c r="C84" s="320"/>
      <c r="D84" s="2135"/>
      <c r="E84" s="2143"/>
      <c r="F84" s="2146"/>
      <c r="G84" s="2143"/>
      <c r="H84" s="2149"/>
      <c r="I84" s="2151"/>
      <c r="J84" s="2153"/>
      <c r="K84" s="2138"/>
      <c r="L84" s="2138"/>
      <c r="M84" s="2138"/>
      <c r="N84" s="2140"/>
      <c r="O84" s="2138"/>
      <c r="P84" s="2138"/>
      <c r="Q84" s="2138"/>
      <c r="R84" s="2141"/>
      <c r="S84" s="2138"/>
      <c r="T84" s="1934"/>
      <c r="U84" s="1934"/>
      <c r="V84" s="1934"/>
      <c r="W84" s="1935"/>
      <c r="X84" s="1266"/>
      <c r="Y84" s="1266"/>
      <c r="Z84" s="1266"/>
      <c r="AA84" s="1266"/>
      <c r="AB84" s="1266"/>
      <c r="AC84" s="1266"/>
      <c r="AD84" s="1266"/>
      <c r="AE84" s="1266"/>
      <c r="AF84" s="1266"/>
      <c r="AG84" s="1266"/>
      <c r="AH84" s="1266"/>
      <c r="AI84" s="1266"/>
      <c r="AJ84" s="1266"/>
      <c r="AK84" s="1266"/>
      <c r="AL84" s="1266"/>
      <c r="AM84" s="1266"/>
      <c r="AN84" s="1266"/>
      <c r="AO84" s="1266"/>
      <c r="AP84" s="1266"/>
      <c r="AQ84" s="1266"/>
      <c r="AR84" s="1467">
        <v>0</v>
      </c>
    </row>
    <row s="1853" customFormat="1" customHeight="1" ht="17.25" hidden="1">
      <c r="A85" s="321"/>
      <c r="C85" s="320"/>
      <c r="D85" s="2136"/>
      <c r="E85" s="2144"/>
      <c r="F85" s="2146"/>
      <c r="G85" s="2144"/>
      <c r="H85" s="2149"/>
      <c r="I85" s="2151"/>
      <c r="J85" s="2154"/>
      <c r="K85" s="2138"/>
      <c r="L85" s="2138"/>
      <c r="M85" s="2138"/>
      <c r="N85" s="2141"/>
      <c r="O85" s="2138"/>
      <c r="P85" s="1932"/>
      <c r="Q85" s="1934"/>
      <c r="R85" s="1934"/>
      <c r="S85" s="329"/>
      <c r="T85" s="329"/>
      <c r="U85" s="329"/>
      <c r="V85" s="329"/>
      <c r="W85" s="1935"/>
      <c r="X85" s="1266"/>
      <c r="Y85" s="1266"/>
      <c r="Z85" s="1266"/>
      <c r="AA85" s="1266"/>
      <c r="AB85" s="1266"/>
      <c r="AC85" s="1266"/>
      <c r="AD85" s="1266"/>
      <c r="AE85" s="1266"/>
      <c r="AF85" s="1266"/>
      <c r="AG85" s="1266"/>
      <c r="AH85" s="1266"/>
      <c r="AI85" s="1266"/>
      <c r="AJ85" s="1266"/>
      <c r="AK85" s="1266"/>
      <c r="AL85" s="1266"/>
      <c r="AM85" s="1266"/>
      <c r="AN85" s="1266"/>
      <c r="AO85" s="1266"/>
      <c r="AP85" s="1266"/>
      <c r="AQ85" s="1266"/>
      <c r="AR85" s="1467">
        <v>0</v>
      </c>
    </row>
    <row s="1853" customFormat="1" customHeight="1" ht="17.25" hidden="1">
      <c r="A86" s="321"/>
      <c r="C86" s="209"/>
      <c r="D86" s="2136"/>
      <c r="E86" s="2144"/>
      <c r="F86" s="2146"/>
      <c r="G86" s="2144"/>
      <c r="H86" s="2149"/>
      <c r="I86" s="2151"/>
      <c r="J86" s="2154"/>
      <c r="K86" s="2138"/>
      <c r="L86" s="1934"/>
      <c r="M86" s="1934"/>
      <c r="N86" s="1934"/>
      <c r="O86" s="1934"/>
      <c r="P86" s="1934"/>
      <c r="Q86" s="1934"/>
      <c r="R86" s="1934"/>
      <c r="S86" s="329"/>
      <c r="T86" s="329"/>
      <c r="U86" s="329"/>
      <c r="V86" s="329"/>
      <c r="W86" s="1935"/>
      <c r="Y86" s="1267"/>
      <c r="Z86" s="1267"/>
      <c r="AA86" s="1267"/>
      <c r="AB86" s="1267"/>
      <c r="AC86" s="1267"/>
      <c r="AD86" s="1267"/>
      <c r="AE86" s="1267"/>
      <c r="AF86" s="1267"/>
      <c r="AG86" s="1267"/>
      <c r="AH86" s="1267"/>
      <c r="AI86" s="1267"/>
      <c r="AJ86" s="1267"/>
      <c r="AK86" s="1267"/>
      <c r="AL86" s="1267"/>
      <c r="AM86" s="1267"/>
      <c r="AN86" s="1267"/>
      <c r="AO86" s="1267"/>
      <c r="AP86" s="1267"/>
      <c r="AQ86" s="1267"/>
      <c r="AR86" s="1467">
        <v>0</v>
      </c>
    </row>
    <row s="1853" customFormat="1" customHeight="1" ht="17.25" hidden="1">
      <c r="A87" s="321"/>
      <c r="C87" s="320"/>
      <c r="D87" s="2136"/>
      <c r="E87" s="2144"/>
      <c r="F87" s="2147"/>
      <c r="G87" s="2144"/>
      <c r="H87" s="1299"/>
      <c r="I87" s="1936"/>
      <c r="J87" s="1936"/>
      <c r="K87" s="1936"/>
      <c r="L87" s="1936"/>
      <c r="M87" s="1936"/>
      <c r="N87" s="1936"/>
      <c r="O87" s="1936"/>
      <c r="P87" s="1936"/>
      <c r="Q87" s="1936"/>
      <c r="R87" s="1936"/>
      <c r="S87" s="1301"/>
      <c r="T87" s="1301"/>
      <c r="U87" s="1301"/>
      <c r="V87" s="1301"/>
      <c r="W87" s="1937"/>
      <c r="X87" s="1266"/>
      <c r="Y87" s="1266"/>
      <c r="Z87" s="1266"/>
      <c r="AA87" s="1266"/>
      <c r="AB87" s="1266"/>
      <c r="AC87" s="1266"/>
      <c r="AD87" s="1266"/>
      <c r="AE87" s="1266"/>
      <c r="AF87" s="1266"/>
      <c r="AG87" s="1266"/>
      <c r="AH87" s="1266"/>
      <c r="AI87" s="1266"/>
      <c r="AJ87" s="1266"/>
      <c r="AK87" s="1266"/>
      <c r="AL87" s="1266"/>
      <c r="AM87" s="1266"/>
      <c r="AN87" s="1266"/>
      <c r="AO87" s="1266"/>
      <c r="AP87" s="1266"/>
      <c r="AQ87" s="1266"/>
      <c r="AR87" s="1467">
        <v>0</v>
      </c>
    </row>
    <row customHeight="1" ht="11.25">
      <c r="AR88" s="104">
        <v>0</v>
      </c>
    </row>
    <row customHeight="1" ht="11.25">
      <c r="E89" s="2174" t="s">
        <v>253</v>
      </c>
      <c r="F89" s="2174"/>
      <c r="G89" s="2174"/>
      <c r="H89" s="2174"/>
      <c r="I89" s="2174"/>
      <c r="J89" s="2174"/>
      <c r="K89" s="2174"/>
      <c r="L89" s="2174"/>
      <c r="M89" s="2174"/>
      <c r="N89" s="2174"/>
      <c r="O89" s="2174"/>
      <c r="P89" s="2174"/>
      <c r="Q89" s="2174"/>
      <c r="R89" s="2174"/>
      <c r="S89" s="2174"/>
      <c r="T89" s="2174"/>
      <c r="U89" s="2174"/>
      <c r="V89" s="2174"/>
      <c r="W89" s="2174"/>
      <c r="AR89" s="104">
        <v>0</v>
      </c>
    </row>
    <row customHeight="1" ht="36.75">
      <c r="E90" s="2172" t="s">
        <v>254</v>
      </c>
      <c r="F90" s="2172"/>
      <c r="G90" s="2173"/>
      <c r="H90" s="2173"/>
      <c r="I90" s="2173"/>
      <c r="J90" s="2173"/>
      <c r="K90" s="2173"/>
      <c r="L90" s="2173"/>
      <c r="M90" s="2173"/>
      <c r="N90" s="2173"/>
      <c r="O90" s="2173"/>
      <c r="P90" s="2173"/>
      <c r="Q90" s="2173"/>
      <c r="R90" s="2173"/>
      <c r="S90" s="2173"/>
      <c r="T90" s="2173"/>
      <c r="U90" s="2173"/>
      <c r="V90" s="2173"/>
      <c r="W90" s="2173"/>
      <c r="AR90" s="104">
        <v>0</v>
      </c>
    </row>
    <row customHeight="1" ht="28.5">
      <c r="E91" s="2172" t="s">
        <v>255</v>
      </c>
      <c r="F91" s="2172"/>
      <c r="G91" s="2173"/>
      <c r="H91" s="2173"/>
      <c r="I91" s="2173"/>
      <c r="J91" s="2173"/>
      <c r="K91" s="2173"/>
      <c r="L91" s="2173"/>
      <c r="M91" s="2173"/>
      <c r="N91" s="2173"/>
      <c r="O91" s="2173"/>
      <c r="P91" s="2173"/>
      <c r="Q91" s="2173"/>
      <c r="R91" s="2173"/>
      <c r="S91" s="2173"/>
      <c r="T91" s="2173"/>
      <c r="U91" s="2173"/>
      <c r="V91" s="2173"/>
      <c r="W91" s="2173"/>
      <c r="AR91" s="104">
        <v>0</v>
      </c>
    </row>
    <row customHeight="1" ht="27">
      <c r="E92" s="2172" t="s">
        <v>256</v>
      </c>
      <c r="F92" s="2172"/>
      <c r="G92" s="2173"/>
      <c r="H92" s="2173"/>
      <c r="I92" s="2173"/>
      <c r="J92" s="2173"/>
      <c r="K92" s="2173"/>
      <c r="L92" s="2173"/>
      <c r="M92" s="2173"/>
      <c r="N92" s="2173"/>
      <c r="O92" s="2173"/>
      <c r="P92" s="2173"/>
      <c r="Q92" s="2173"/>
      <c r="R92" s="2173"/>
      <c r="S92" s="2173"/>
      <c r="T92" s="2173"/>
      <c r="U92" s="2173"/>
      <c r="V92" s="2173"/>
      <c r="W92" s="2173"/>
      <c r="AR92" s="104">
        <v>0</v>
      </c>
    </row>
    <row customHeight="1" ht="17.25">
      <c r="E93" s="2172" t="s">
        <v>257</v>
      </c>
      <c r="F93" s="2172"/>
      <c r="G93" s="2173"/>
      <c r="H93" s="2173"/>
      <c r="I93" s="2173"/>
      <c r="J93" s="2173"/>
      <c r="K93" s="2173"/>
      <c r="L93" s="2173"/>
      <c r="M93" s="2173"/>
      <c r="N93" s="2173"/>
      <c r="O93" s="2173"/>
      <c r="P93" s="2173"/>
      <c r="Q93" s="2173"/>
      <c r="R93" s="2173"/>
      <c r="S93" s="2173"/>
      <c r="T93" s="2173"/>
      <c r="U93" s="2173"/>
      <c r="V93" s="2173"/>
      <c r="W93" s="2173"/>
      <c r="AR93" s="104">
        <v>0</v>
      </c>
    </row>
    <row customHeight="1" ht="15">
      <c r="E94" s="340"/>
      <c r="F94" s="1285"/>
      <c r="G94" s="157"/>
      <c r="H94" s="157"/>
      <c r="I94" s="157"/>
      <c r="J94" s="157"/>
      <c r="K94" s="157"/>
      <c r="L94" s="157"/>
      <c r="M94" s="157"/>
      <c r="N94" s="157"/>
      <c r="O94" s="157"/>
      <c r="P94" s="157"/>
      <c r="Q94" s="157"/>
      <c r="R94" s="157"/>
      <c r="S94" s="157"/>
      <c r="T94" s="157"/>
      <c r="U94" s="157"/>
      <c r="V94" s="157"/>
      <c r="W94" s="157"/>
      <c r="AR94" s="104">
        <v>0</v>
      </c>
    </row>
    <row customHeight="1" ht="15">
      <c r="E95" s="2174" t="s">
        <v>258</v>
      </c>
      <c r="F95" s="2174"/>
      <c r="G95" s="2174"/>
      <c r="H95" s="2174"/>
      <c r="I95" s="2174"/>
      <c r="J95" s="2174"/>
      <c r="K95" s="2174"/>
      <c r="L95" s="2174"/>
      <c r="M95" s="2174"/>
      <c r="N95" s="2174"/>
      <c r="O95" s="2174"/>
      <c r="P95" s="2174"/>
      <c r="Q95" s="2174"/>
      <c r="R95" s="2174"/>
      <c r="S95" s="2174"/>
      <c r="T95" s="2174"/>
      <c r="U95" s="2174"/>
      <c r="V95" s="2174"/>
      <c r="W95" s="2174"/>
      <c r="AR95" s="104">
        <v>0</v>
      </c>
    </row>
    <row customHeight="1" ht="17.25">
      <c r="E96" s="2172" t="s">
        <v>259</v>
      </c>
      <c r="F96" s="2172"/>
      <c r="G96" s="2173"/>
      <c r="H96" s="2173"/>
      <c r="I96" s="2173"/>
      <c r="J96" s="2173"/>
      <c r="K96" s="2173"/>
      <c r="L96" s="2173"/>
      <c r="M96" s="2173"/>
      <c r="N96" s="2173"/>
      <c r="O96" s="2173"/>
      <c r="P96" s="2173"/>
      <c r="Q96" s="2173"/>
      <c r="R96" s="2173"/>
      <c r="S96" s="2173"/>
      <c r="T96" s="2173"/>
      <c r="U96" s="2173"/>
      <c r="V96" s="2173"/>
      <c r="W96" s="2173"/>
      <c r="AR96" s="104">
        <v>0</v>
      </c>
    </row>
    <row customHeight="1" ht="17.25">
      <c r="E97" s="2172" t="s">
        <v>260</v>
      </c>
      <c r="F97" s="2172"/>
      <c r="G97" s="2173"/>
      <c r="H97" s="2173"/>
      <c r="I97" s="2173"/>
      <c r="J97" s="2173"/>
      <c r="K97" s="2173"/>
      <c r="L97" s="2173"/>
      <c r="M97" s="2173"/>
      <c r="N97" s="2173"/>
      <c r="O97" s="2173"/>
      <c r="P97" s="2173"/>
      <c r="Q97" s="2173"/>
      <c r="R97" s="2173"/>
      <c r="S97" s="2173"/>
      <c r="T97" s="2173"/>
      <c r="U97" s="2173"/>
      <c r="V97" s="2173"/>
      <c r="W97" s="2173"/>
      <c r="AR97" s="104">
        <v>0</v>
      </c>
    </row>
    <row s="1853" customFormat="1" customHeight="1" ht="11.25" hidden="1">
      <c r="A98" s="277"/>
      <c r="B98" s="277"/>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1</v>
      </c>
      <c r="E99" s="2143" t="s">
        <v>261</v>
      </c>
      <c r="F99" s="2145" t="s">
        <v>19</v>
      </c>
      <c r="G99" s="2143"/>
      <c r="H99" s="2148"/>
      <c r="I99" s="2150"/>
      <c r="J99" s="2152"/>
      <c r="K99" s="2137"/>
      <c r="L99" s="2137"/>
      <c r="M99" s="2137"/>
      <c r="N99" s="2139"/>
      <c r="O99" s="2137"/>
      <c r="P99" s="2137"/>
      <c r="Q99" s="2137"/>
      <c r="R99" s="2142"/>
      <c r="S99" s="2137"/>
      <c r="T99" s="1470"/>
      <c r="U99" s="1470"/>
      <c r="V99" s="1472"/>
      <c r="W99" s="1296"/>
      <c r="Y99" s="1267"/>
      <c r="Z99" s="1267"/>
      <c r="AA99" s="1267"/>
      <c r="AB99" s="1267"/>
      <c r="AC99" s="1267" t="s">
        <v>262</v>
      </c>
      <c r="AD99" s="1267" t="s">
        <v>263</v>
      </c>
      <c r="AE99" s="1267" t="s">
        <v>264</v>
      </c>
      <c r="AF99" s="1267" t="s">
        <v>265</v>
      </c>
      <c r="AG99" s="1267"/>
      <c r="AH99" s="1267" t="str">
        <f>IF($E$99=0,"",$E$99)</f>
        <v>Тариф на питьевую воду (питьевое водоснабжение)</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267">
        <f>$I$99</f>
        <v>0</v>
      </c>
      <c r="AO99" s="1267" t="str">
        <f>$I$99&amp;"."&amp;$M$99</f>
        <v>.</v>
      </c>
      <c r="AP99" s="1267" t="str">
        <f>$I$99&amp;"."&amp;$M$99&amp;"."&amp;$Q$99</f>
        <v>..</v>
      </c>
      <c r="AQ99" s="1267" t="str">
        <f>$I$99&amp;"."&amp;$M$99&amp;"."&amp;$Q$99&amp;"."&amp;$U$99</f>
        <v>...</v>
      </c>
      <c r="AR99" s="1350">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297"/>
      <c r="U100" s="1297"/>
      <c r="V100" s="1297"/>
      <c r="W100" s="1298"/>
      <c r="Y100" s="1259"/>
      <c r="Z100" s="1259"/>
      <c r="AA100" s="1259"/>
      <c r="AB100" s="1259"/>
      <c r="AC100" s="1259"/>
      <c r="AD100" s="1259"/>
      <c r="AE100" s="1259"/>
      <c r="AF100" s="1259"/>
      <c r="AG100" s="1259"/>
      <c r="AH100" s="1259"/>
      <c r="AI100" s="1259"/>
      <c r="AJ100" s="1259"/>
      <c r="AK100" s="1259"/>
      <c r="AL100" s="1259"/>
      <c r="AM100" s="1259"/>
      <c r="AN100" s="1259"/>
      <c r="AO100" s="1259"/>
      <c r="AP100" s="1259"/>
      <c r="AQ100" s="1259"/>
      <c r="AR100" s="1350">
        <v>0</v>
      </c>
    </row>
    <row s="1853" customFormat="1" customHeight="1" ht="17.25" hidden="1">
      <c r="A101" s="321"/>
      <c r="C101" s="209"/>
      <c r="D101" s="2135"/>
      <c r="E101" s="2143"/>
      <c r="F101" s="2146"/>
      <c r="G101" s="2143"/>
      <c r="H101" s="2149"/>
      <c r="I101" s="2151"/>
      <c r="J101" s="2154"/>
      <c r="K101" s="2138"/>
      <c r="L101" s="2138"/>
      <c r="M101" s="2138"/>
      <c r="N101" s="2141"/>
      <c r="O101" s="2138"/>
      <c r="P101" s="1471"/>
      <c r="Q101" s="1297"/>
      <c r="R101" s="1297"/>
      <c r="S101" s="329"/>
      <c r="T101" s="329"/>
      <c r="U101" s="329"/>
      <c r="V101" s="329"/>
      <c r="W101" s="1298"/>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41">
        <v>0</v>
      </c>
    </row>
    <row s="1853" customFormat="1" customHeight="1" ht="17.25" hidden="1">
      <c r="A102" s="321"/>
      <c r="C102" s="320"/>
      <c r="D102" s="2135"/>
      <c r="E102" s="2143"/>
      <c r="F102" s="2146"/>
      <c r="G102" s="2143"/>
      <c r="H102" s="2149"/>
      <c r="I102" s="2151"/>
      <c r="J102" s="2154"/>
      <c r="K102" s="2138"/>
      <c r="L102" s="1297"/>
      <c r="M102" s="1297"/>
      <c r="N102" s="1297"/>
      <c r="O102" s="1297"/>
      <c r="P102" s="1297"/>
      <c r="Q102" s="1297"/>
      <c r="R102" s="1297"/>
      <c r="S102" s="329"/>
      <c r="T102" s="329"/>
      <c r="U102" s="329"/>
      <c r="V102" s="329"/>
      <c r="W102" s="1298"/>
      <c r="Y102" s="1259"/>
      <c r="Z102" s="1259"/>
      <c r="AA102" s="1259"/>
      <c r="AB102" s="1259"/>
      <c r="AC102" s="1259"/>
      <c r="AD102" s="1259"/>
      <c r="AE102" s="1259"/>
      <c r="AF102" s="1259"/>
      <c r="AG102" s="1259"/>
      <c r="AH102" s="1259"/>
      <c r="AI102" s="1259"/>
      <c r="AJ102" s="1259"/>
      <c r="AK102" s="1259"/>
      <c r="AL102" s="1259"/>
      <c r="AM102" s="1259"/>
      <c r="AN102" s="1259"/>
      <c r="AO102" s="1259"/>
      <c r="AP102" s="1259"/>
      <c r="AQ102" s="1259"/>
      <c r="AR102" s="1441">
        <v>0</v>
      </c>
    </row>
    <row s="1853" customFormat="1" customHeight="1" ht="17.25" hidden="1">
      <c r="A103" s="321"/>
      <c r="C103" s="320"/>
      <c r="D103" s="2136"/>
      <c r="E103" s="2144"/>
      <c r="F103" s="2147"/>
      <c r="G103" s="2144"/>
      <c r="H103" s="1299"/>
      <c r="I103" s="1300"/>
      <c r="J103" s="1300"/>
      <c r="K103" s="1300"/>
      <c r="L103" s="1300"/>
      <c r="M103" s="1300"/>
      <c r="N103" s="1300"/>
      <c r="O103" s="1300"/>
      <c r="P103" s="1300"/>
      <c r="Q103" s="1300"/>
      <c r="R103" s="1300"/>
      <c r="S103" s="1301"/>
      <c r="T103" s="1301"/>
      <c r="U103" s="1301"/>
      <c r="V103" s="1301"/>
      <c r="W103" s="1302"/>
      <c r="Y103" s="1259"/>
      <c r="Z103" s="1259"/>
      <c r="AA103" s="1259"/>
      <c r="AB103" s="1259"/>
      <c r="AC103" s="1259"/>
      <c r="AD103" s="1259"/>
      <c r="AE103" s="1259"/>
      <c r="AF103" s="1259"/>
      <c r="AG103" s="1259"/>
      <c r="AH103" s="1259"/>
      <c r="AI103" s="1259"/>
      <c r="AJ103" s="1259"/>
      <c r="AK103" s="1259"/>
      <c r="AL103" s="1259"/>
      <c r="AM103" s="1259"/>
      <c r="AN103" s="1259"/>
      <c r="AO103" s="1259"/>
      <c r="AP103" s="1259"/>
      <c r="AQ103" s="1259"/>
      <c r="AR103" s="1350">
        <v>0</v>
      </c>
    </row>
    <row s="1853" customFormat="1" customHeight="1" ht="17.25" hidden="1">
      <c r="A104" s="321"/>
      <c r="C104" s="209"/>
      <c r="D104" s="2135">
        <v>2</v>
      </c>
      <c r="E104" s="2143" t="s">
        <v>266</v>
      </c>
      <c r="F104" s="2145" t="s">
        <v>19</v>
      </c>
      <c r="G104" s="2143"/>
      <c r="H104" s="2148"/>
      <c r="I104" s="2150"/>
      <c r="J104" s="2152"/>
      <c r="K104" s="2137"/>
      <c r="L104" s="2137"/>
      <c r="M104" s="2137"/>
      <c r="N104" s="2139"/>
      <c r="O104" s="2137"/>
      <c r="P104" s="2137"/>
      <c r="Q104" s="2137"/>
      <c r="R104" s="2142"/>
      <c r="S104" s="2137"/>
      <c r="T104" s="1443"/>
      <c r="U104" s="1443"/>
      <c r="V104" s="1445"/>
      <c r="W104" s="1296"/>
      <c r="X104" s="1267"/>
      <c r="Y104" s="1267"/>
      <c r="Z104" s="1267"/>
      <c r="AA104" s="1267"/>
      <c r="AB104" s="1267"/>
      <c r="AC104" s="1267" t="s">
        <v>267</v>
      </c>
      <c r="AD104" s="1267" t="s">
        <v>268</v>
      </c>
      <c r="AE104" s="1267" t="s">
        <v>269</v>
      </c>
      <c r="AF104" s="1267" t="s">
        <v>270</v>
      </c>
      <c r="AG104" s="1267"/>
      <c r="AH104" s="1267" t="str">
        <f>IF($E$104=0,"",$E$104)</f>
        <v>Тариф на техническую воду</v>
      </c>
      <c r="AI104" s="1267" t="str">
        <f>IF($G$104=0,"",$G$104)</f>
        <v/>
      </c>
      <c r="AJ104" s="1267" t="str">
        <f>IF($J$104=0,"",$J$104)</f>
        <v/>
      </c>
      <c r="AK104" s="1267" t="str">
        <f>IF($K$104="нет","без дифференциации",IF($N$104=0,"",$N$104))</f>
        <v/>
      </c>
      <c r="AL104" s="1267" t="str">
        <f>IF($O$104="нет","без дифференциации",IF($R$104=0,"",$R$104))</f>
        <v/>
      </c>
      <c r="AM104" s="1267" t="str">
        <f>IF($S$104="нет","без дифференциации",IF($V$104=0,"",$V$104))</f>
        <v/>
      </c>
      <c r="AN104" s="1772">
        <f>$I$104</f>
        <v>0</v>
      </c>
      <c r="AO104" s="1267" t="str">
        <f>$I$104&amp;"."&amp;$M$104</f>
        <v>.</v>
      </c>
      <c r="AP104" s="1259" t="str">
        <f>$I$104&amp;"."&amp;$M$104&amp;"."&amp;$Q$104</f>
        <v>..</v>
      </c>
      <c r="AQ104" s="1259" t="str">
        <f>$I$104&amp;"."&amp;$M$104&amp;"."&amp;$Q$104&amp;"."&amp;$U$104</f>
        <v>...</v>
      </c>
      <c r="AR104" s="1350">
        <v>0</v>
      </c>
    </row>
    <row s="1853" customFormat="1" customHeight="1" ht="17.25" hidden="1">
      <c r="A105" s="321"/>
      <c r="C105" s="320"/>
      <c r="D105" s="2135"/>
      <c r="E105" s="2143"/>
      <c r="F105" s="2146"/>
      <c r="G105" s="2143"/>
      <c r="H105" s="2149"/>
      <c r="I105" s="2151"/>
      <c r="J105" s="2153"/>
      <c r="K105" s="2138"/>
      <c r="L105" s="2138"/>
      <c r="M105" s="2138"/>
      <c r="N105" s="2140"/>
      <c r="O105" s="2138"/>
      <c r="P105" s="2138"/>
      <c r="Q105" s="2138"/>
      <c r="R105" s="2141"/>
      <c r="S105" s="2138"/>
      <c r="T105" s="1297"/>
      <c r="U105" s="1297"/>
      <c r="V105" s="1297"/>
      <c r="W105" s="1298"/>
      <c r="X105" s="1259"/>
      <c r="Y105" s="1259"/>
      <c r="Z105" s="1259"/>
      <c r="AA105" s="1259"/>
      <c r="AB105" s="1259"/>
      <c r="AC105" s="1259"/>
      <c r="AD105" s="1259"/>
      <c r="AE105" s="1259"/>
      <c r="AF105" s="1259"/>
      <c r="AG105" s="1259"/>
      <c r="AH105" s="1259"/>
      <c r="AI105" s="1259"/>
      <c r="AJ105" s="1259"/>
      <c r="AK105" s="1259"/>
      <c r="AL105" s="1259"/>
      <c r="AM105" s="1259"/>
      <c r="AN105" s="1259"/>
      <c r="AO105" s="1259"/>
      <c r="AP105" s="1259"/>
      <c r="AQ105" s="1259"/>
      <c r="AR105" s="1350">
        <v>0</v>
      </c>
    </row>
    <row s="1853" customFormat="1" customHeight="1" ht="17.25" hidden="1">
      <c r="A106" s="321"/>
      <c r="C106" s="320"/>
      <c r="D106" s="2136"/>
      <c r="E106" s="2144"/>
      <c r="F106" s="2146"/>
      <c r="G106" s="2144"/>
      <c r="H106" s="2149"/>
      <c r="I106" s="2151"/>
      <c r="J106" s="2154"/>
      <c r="K106" s="2138"/>
      <c r="L106" s="2138"/>
      <c r="M106" s="2138"/>
      <c r="N106" s="2141"/>
      <c r="O106" s="2138"/>
      <c r="P106" s="1444"/>
      <c r="Q106" s="1297"/>
      <c r="R106" s="1297"/>
      <c r="S106" s="329"/>
      <c r="T106" s="329"/>
      <c r="U106" s="329"/>
      <c r="V106" s="329"/>
      <c r="W106" s="1298"/>
      <c r="X106" s="1259"/>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350">
        <v>0</v>
      </c>
    </row>
    <row s="1853" customFormat="1" customHeight="1" ht="17.25" hidden="1">
      <c r="A107" s="321"/>
      <c r="C107" s="320"/>
      <c r="D107" s="2136"/>
      <c r="E107" s="2144"/>
      <c r="F107" s="2146"/>
      <c r="G107" s="2144"/>
      <c r="H107" s="2149"/>
      <c r="I107" s="2151"/>
      <c r="J107" s="2154"/>
      <c r="K107" s="2138"/>
      <c r="L107" s="1297"/>
      <c r="M107" s="1297"/>
      <c r="N107" s="1297"/>
      <c r="O107" s="1297"/>
      <c r="P107" s="1297"/>
      <c r="Q107" s="1297"/>
      <c r="R107" s="1297"/>
      <c r="S107" s="329"/>
      <c r="T107" s="329"/>
      <c r="U107" s="329"/>
      <c r="V107" s="329"/>
      <c r="W107" s="1298"/>
      <c r="X107" s="1259"/>
      <c r="Y107" s="1259"/>
      <c r="Z107" s="1259"/>
      <c r="AA107" s="1259"/>
      <c r="AB107" s="1259"/>
      <c r="AC107" s="1259"/>
      <c r="AD107" s="1259"/>
      <c r="AE107" s="1259"/>
      <c r="AF107" s="1259"/>
      <c r="AG107" s="1259"/>
      <c r="AH107" s="1259"/>
      <c r="AI107" s="1259"/>
      <c r="AJ107" s="1259"/>
      <c r="AK107" s="1259"/>
      <c r="AL107" s="1259"/>
      <c r="AM107" s="1259"/>
      <c r="AN107" s="1259"/>
      <c r="AO107" s="1259"/>
      <c r="AP107" s="1259"/>
      <c r="AQ107" s="1259"/>
      <c r="AR107" s="1350">
        <v>0</v>
      </c>
    </row>
    <row s="1853" customFormat="1" customHeight="1" ht="17.25" hidden="1">
      <c r="A108" s="321"/>
      <c r="C108" s="320"/>
      <c r="D108" s="2136"/>
      <c r="E108" s="2144"/>
      <c r="F108" s="2147"/>
      <c r="G108" s="2144"/>
      <c r="H108" s="1299"/>
      <c r="I108" s="1300"/>
      <c r="J108" s="1300"/>
      <c r="K108" s="1300"/>
      <c r="L108" s="1300"/>
      <c r="M108" s="1300"/>
      <c r="N108" s="1300"/>
      <c r="O108" s="1300"/>
      <c r="P108" s="1300"/>
      <c r="Q108" s="1300"/>
      <c r="R108" s="1300"/>
      <c r="S108" s="1301"/>
      <c r="T108" s="1301"/>
      <c r="U108" s="1301"/>
      <c r="V108" s="1301"/>
      <c r="W108" s="1302"/>
      <c r="X108" s="1259"/>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350">
        <v>0</v>
      </c>
    </row>
    <row s="1853" customFormat="1" customHeight="1" ht="17.25" hidden="1">
      <c r="A109" s="321"/>
      <c r="C109" s="209"/>
      <c r="D109" s="2135">
        <v>3</v>
      </c>
      <c r="E109" s="2143" t="s">
        <v>271</v>
      </c>
      <c r="F109" s="2145" t="s">
        <v>19</v>
      </c>
      <c r="G109" s="2143"/>
      <c r="H109" s="2148"/>
      <c r="I109" s="2150"/>
      <c r="J109" s="2152"/>
      <c r="K109" s="2137"/>
      <c r="L109" s="2137"/>
      <c r="M109" s="2137"/>
      <c r="N109" s="2139"/>
      <c r="O109" s="2137"/>
      <c r="P109" s="2137"/>
      <c r="Q109" s="2137"/>
      <c r="R109" s="2142"/>
      <c r="S109" s="2137"/>
      <c r="T109" s="1443"/>
      <c r="U109" s="1443"/>
      <c r="V109" s="1445"/>
      <c r="W109" s="1296"/>
      <c r="X109" s="1267"/>
      <c r="Y109" s="1267"/>
      <c r="Z109" s="1267"/>
      <c r="AA109" s="1267"/>
      <c r="AB109" s="1267"/>
      <c r="AC109" s="1267" t="s">
        <v>272</v>
      </c>
      <c r="AD109" s="1267" t="s">
        <v>273</v>
      </c>
      <c r="AE109" s="1267" t="s">
        <v>274</v>
      </c>
      <c r="AF109" s="1267" t="s">
        <v>275</v>
      </c>
      <c r="AG109" s="1267"/>
      <c r="AH109" s="1267" t="str">
        <f>IF($E$109=0,"",$E$109)</f>
        <v>Тариф на транспортировку воды</v>
      </c>
      <c r="AI109" s="1267" t="str">
        <f>IF($G$109=0,"",$G$109)</f>
        <v/>
      </c>
      <c r="AJ109" s="1267" t="str">
        <f>IF($J$109=0,"",$J$109)</f>
        <v/>
      </c>
      <c r="AK109" s="1267" t="str">
        <f>IF($K$109="нет","без дифференциации",IF($N$109=0,"",$N$109))</f>
        <v/>
      </c>
      <c r="AL109" s="1267" t="str">
        <f>IF($O$109="нет","без дифференциации",IF($R$109=0,"",$R$109))</f>
        <v/>
      </c>
      <c r="AM109" s="1267" t="str">
        <f>IF($S$109="нет","без дифференциации",IF($V$109=0,"",$V$109))</f>
        <v/>
      </c>
      <c r="AN109" s="1772">
        <f>$I$109</f>
        <v>0</v>
      </c>
      <c r="AO109" s="1267" t="str">
        <f>$I$109&amp;"."&amp;$M$109</f>
        <v>.</v>
      </c>
      <c r="AP109" s="1259" t="str">
        <f>$I$109&amp;"."&amp;$M$109&amp;"."&amp;$Q$109</f>
        <v>..</v>
      </c>
      <c r="AQ109" s="1259" t="str">
        <f>$I$109&amp;"."&amp;$M$109&amp;"."&amp;$Q$109&amp;"."&amp;$U$109</f>
        <v>...</v>
      </c>
      <c r="AR109" s="1350">
        <v>0</v>
      </c>
    </row>
    <row s="1853" customFormat="1" customHeight="1" ht="17.25" hidden="1">
      <c r="A110" s="321"/>
      <c r="C110" s="320"/>
      <c r="D110" s="2135"/>
      <c r="E110" s="2143"/>
      <c r="F110" s="2146"/>
      <c r="G110" s="2143"/>
      <c r="H110" s="2149"/>
      <c r="I110" s="2151"/>
      <c r="J110" s="2153"/>
      <c r="K110" s="2138"/>
      <c r="L110" s="2138"/>
      <c r="M110" s="2138"/>
      <c r="N110" s="2140"/>
      <c r="O110" s="2138"/>
      <c r="P110" s="2138"/>
      <c r="Q110" s="2138"/>
      <c r="R110" s="2141"/>
      <c r="S110" s="2138"/>
      <c r="T110" s="1297"/>
      <c r="U110" s="1297"/>
      <c r="V110" s="1297"/>
      <c r="W110" s="1298"/>
      <c r="X110" s="1259"/>
      <c r="Y110" s="1259"/>
      <c r="Z110" s="1259"/>
      <c r="AA110" s="1259"/>
      <c r="AB110" s="1259"/>
      <c r="AC110" s="1259"/>
      <c r="AD110" s="1259"/>
      <c r="AE110" s="1259"/>
      <c r="AF110" s="1259"/>
      <c r="AG110" s="1259"/>
      <c r="AH110" s="1259"/>
      <c r="AI110" s="1259"/>
      <c r="AJ110" s="1259"/>
      <c r="AK110" s="1259"/>
      <c r="AL110" s="1259"/>
      <c r="AM110" s="1259"/>
      <c r="AN110" s="1259"/>
      <c r="AO110" s="1259"/>
      <c r="AP110" s="1259"/>
      <c r="AQ110" s="1259"/>
      <c r="AR110" s="1350">
        <v>0</v>
      </c>
    </row>
    <row s="1853" customFormat="1" customHeight="1" ht="17.25" hidden="1">
      <c r="A111" s="321"/>
      <c r="C111" s="320"/>
      <c r="D111" s="2136"/>
      <c r="E111" s="2144"/>
      <c r="F111" s="2146"/>
      <c r="G111" s="2144"/>
      <c r="H111" s="2149"/>
      <c r="I111" s="2151"/>
      <c r="J111" s="2154"/>
      <c r="K111" s="2138"/>
      <c r="L111" s="2138"/>
      <c r="M111" s="2138"/>
      <c r="N111" s="2141"/>
      <c r="O111" s="2138"/>
      <c r="P111" s="1444"/>
      <c r="Q111" s="1297"/>
      <c r="R111" s="1297"/>
      <c r="S111" s="329"/>
      <c r="T111" s="329"/>
      <c r="U111" s="329"/>
      <c r="V111" s="329"/>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350">
        <v>0</v>
      </c>
    </row>
    <row s="1853" customFormat="1" customHeight="1" ht="17.25" hidden="1">
      <c r="A112" s="321"/>
      <c r="C112" s="320"/>
      <c r="D112" s="2136"/>
      <c r="E112" s="2144"/>
      <c r="F112" s="2146"/>
      <c r="G112" s="2144"/>
      <c r="H112" s="2149"/>
      <c r="I112" s="2151"/>
      <c r="J112" s="2154"/>
      <c r="K112" s="2138"/>
      <c r="L112" s="1297"/>
      <c r="M112" s="1297"/>
      <c r="N112" s="1297"/>
      <c r="O112" s="1297"/>
      <c r="P112" s="1297"/>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350">
        <v>0</v>
      </c>
    </row>
    <row s="1853" customFormat="1" customHeight="1" ht="17.25" hidden="1">
      <c r="A113" s="321"/>
      <c r="C113" s="320"/>
      <c r="D113" s="2136"/>
      <c r="E113" s="2144"/>
      <c r="F113" s="2147"/>
      <c r="G113" s="2144"/>
      <c r="H113" s="1299"/>
      <c r="I113" s="1300"/>
      <c r="J113" s="1300"/>
      <c r="K113" s="1300"/>
      <c r="L113" s="1300"/>
      <c r="M113" s="1300"/>
      <c r="N113" s="1300"/>
      <c r="O113" s="1300"/>
      <c r="P113" s="1300"/>
      <c r="Q113" s="1300"/>
      <c r="R113" s="1300"/>
      <c r="S113" s="1301"/>
      <c r="T113" s="1301"/>
      <c r="U113" s="1301"/>
      <c r="V113" s="1301"/>
      <c r="W113" s="1302"/>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350">
        <v>0</v>
      </c>
    </row>
    <row s="1853" customFormat="1" customHeight="1" ht="17.25" hidden="1">
      <c r="A114" s="321"/>
      <c r="C114" s="209"/>
      <c r="D114" s="2135">
        <v>4</v>
      </c>
      <c r="E114" s="2143" t="s">
        <v>276</v>
      </c>
      <c r="F114" s="2145" t="s">
        <v>19</v>
      </c>
      <c r="G114" s="2143"/>
      <c r="H114" s="2148"/>
      <c r="I114" s="2150"/>
      <c r="J114" s="2152"/>
      <c r="K114" s="2137"/>
      <c r="L114" s="2137"/>
      <c r="M114" s="2137"/>
      <c r="N114" s="2139"/>
      <c r="O114" s="2137"/>
      <c r="P114" s="2137"/>
      <c r="Q114" s="2137"/>
      <c r="R114" s="2142"/>
      <c r="S114" s="2137"/>
      <c r="T114" s="1443"/>
      <c r="U114" s="1443"/>
      <c r="V114" s="1445"/>
      <c r="W114" s="1296"/>
      <c r="X114" s="1267"/>
      <c r="Y114" s="1267"/>
      <c r="Z114" s="1267"/>
      <c r="AA114" s="1267"/>
      <c r="AB114" s="1267"/>
      <c r="AC114" s="1267" t="s">
        <v>277</v>
      </c>
      <c r="AD114" s="1267" t="s">
        <v>278</v>
      </c>
      <c r="AE114" s="1267" t="s">
        <v>279</v>
      </c>
      <c r="AF114" s="1267" t="s">
        <v>280</v>
      </c>
      <c r="AG114" s="1267"/>
      <c r="AH114" s="1267" t="str">
        <f>IF($E$114=0,"",$E$114)</f>
        <v>Тариф на подвоз воды</v>
      </c>
      <c r="AI114" s="1267" t="str">
        <f>IF($G$114=0,"",$G$114)</f>
        <v/>
      </c>
      <c r="AJ114" s="1267" t="str">
        <f>IF($J$114=0,"",$J$114)</f>
        <v/>
      </c>
      <c r="AK114" s="1267" t="str">
        <f>IF($K$114="нет","без дифференциации",IF($N$114=0,"",$N$114))</f>
        <v/>
      </c>
      <c r="AL114" s="1267" t="str">
        <f>IF($O$114="нет","без дифференциации",IF($R$114=0,"",$R$114))</f>
        <v/>
      </c>
      <c r="AM114" s="1267" t="str">
        <f>IF($S$114="нет","без дифференциации",IF($V$114=0,"",$V$114))</f>
        <v/>
      </c>
      <c r="AN114" s="1772">
        <f>$I$114</f>
        <v>0</v>
      </c>
      <c r="AO114" s="1267" t="str">
        <f>$I$114&amp;"."&amp;$M$114</f>
        <v>.</v>
      </c>
      <c r="AP114" s="1259" t="str">
        <f>$I$114&amp;"."&amp;$M$114&amp;"."&amp;$Q$114</f>
        <v>..</v>
      </c>
      <c r="AQ114" s="1259" t="str">
        <f>$I$114&amp;"."&amp;$M$114&amp;"."&amp;$Q$114&amp;"."&amp;$U$114</f>
        <v>...</v>
      </c>
      <c r="AR114" s="1350">
        <v>0</v>
      </c>
    </row>
    <row s="1853" customFormat="1" customHeight="1" ht="17.25" hidden="1">
      <c r="A115" s="321"/>
      <c r="C115" s="320"/>
      <c r="D115" s="2135"/>
      <c r="E115" s="2143"/>
      <c r="F115" s="2146"/>
      <c r="G115" s="2143"/>
      <c r="H115" s="2149"/>
      <c r="I115" s="2151"/>
      <c r="J115" s="2153"/>
      <c r="K115" s="2138"/>
      <c r="L115" s="2138"/>
      <c r="M115" s="2138"/>
      <c r="N115" s="2140"/>
      <c r="O115" s="2138"/>
      <c r="P115" s="2138"/>
      <c r="Q115" s="2138"/>
      <c r="R115" s="2141"/>
      <c r="S115" s="2138"/>
      <c r="T115" s="1297"/>
      <c r="U115" s="1297"/>
      <c r="V115" s="1297"/>
      <c r="W115" s="1298"/>
      <c r="X115" s="1259"/>
      <c r="Y115" s="1259"/>
      <c r="Z115" s="1259"/>
      <c r="AA115" s="1259"/>
      <c r="AB115" s="1259"/>
      <c r="AC115" s="1259"/>
      <c r="AD115" s="1259"/>
      <c r="AE115" s="1259"/>
      <c r="AF115" s="1259"/>
      <c r="AG115" s="1259"/>
      <c r="AH115" s="1259"/>
      <c r="AI115" s="1259"/>
      <c r="AJ115" s="1259"/>
      <c r="AK115" s="1259"/>
      <c r="AL115" s="1259"/>
      <c r="AM115" s="1259"/>
      <c r="AN115" s="1259"/>
      <c r="AO115" s="1259"/>
      <c r="AP115" s="1259"/>
      <c r="AQ115" s="1259"/>
      <c r="AR115" s="1350">
        <v>0</v>
      </c>
    </row>
    <row s="1853" customFormat="1" customHeight="1" ht="17.25" hidden="1">
      <c r="A116" s="321"/>
      <c r="C116" s="320"/>
      <c r="D116" s="2136"/>
      <c r="E116" s="2144"/>
      <c r="F116" s="2146"/>
      <c r="G116" s="2144"/>
      <c r="H116" s="2149"/>
      <c r="I116" s="2151"/>
      <c r="J116" s="2154"/>
      <c r="K116" s="2138"/>
      <c r="L116" s="2138"/>
      <c r="M116" s="2138"/>
      <c r="N116" s="2141"/>
      <c r="O116" s="2138"/>
      <c r="P116" s="1444"/>
      <c r="Q116" s="1297"/>
      <c r="R116" s="1297"/>
      <c r="S116" s="329"/>
      <c r="T116" s="329"/>
      <c r="U116" s="329"/>
      <c r="V116" s="329"/>
      <c r="W116" s="1298"/>
      <c r="X116" s="1259"/>
      <c r="Y116" s="1259"/>
      <c r="Z116" s="1259"/>
      <c r="AA116" s="1259"/>
      <c r="AB116" s="1259"/>
      <c r="AC116" s="1259"/>
      <c r="AD116" s="1259"/>
      <c r="AE116" s="1259"/>
      <c r="AF116" s="1259"/>
      <c r="AG116" s="1259"/>
      <c r="AH116" s="1259"/>
      <c r="AI116" s="1259"/>
      <c r="AJ116" s="1259"/>
      <c r="AK116" s="1259"/>
      <c r="AL116" s="1259"/>
      <c r="AM116" s="1259"/>
      <c r="AN116" s="1259"/>
      <c r="AO116" s="1259"/>
      <c r="AP116" s="1259"/>
      <c r="AQ116" s="1259"/>
      <c r="AR116" s="1350">
        <v>0</v>
      </c>
    </row>
    <row s="1853" customFormat="1" customHeight="1" ht="17.25" hidden="1">
      <c r="A117" s="321"/>
      <c r="C117" s="320"/>
      <c r="D117" s="2136"/>
      <c r="E117" s="2144"/>
      <c r="F117" s="2146"/>
      <c r="G117" s="2144"/>
      <c r="H117" s="2149"/>
      <c r="I117" s="2151"/>
      <c r="J117" s="2154"/>
      <c r="K117" s="2138"/>
      <c r="L117" s="1297"/>
      <c r="M117" s="1297"/>
      <c r="N117" s="1297"/>
      <c r="O117" s="1297"/>
      <c r="P117" s="1297"/>
      <c r="Q117" s="1297"/>
      <c r="R117" s="1297"/>
      <c r="S117" s="329"/>
      <c r="T117" s="329"/>
      <c r="U117" s="329"/>
      <c r="V117" s="329"/>
      <c r="W117" s="1298"/>
      <c r="X117" s="1259"/>
      <c r="Y117" s="1259"/>
      <c r="Z117" s="1259"/>
      <c r="AA117" s="1259"/>
      <c r="AB117" s="1259"/>
      <c r="AC117" s="1259"/>
      <c r="AD117" s="1259"/>
      <c r="AE117" s="1259"/>
      <c r="AF117" s="1259"/>
      <c r="AG117" s="1259"/>
      <c r="AH117" s="1259"/>
      <c r="AI117" s="1259"/>
      <c r="AJ117" s="1259"/>
      <c r="AK117" s="1259"/>
      <c r="AL117" s="1259"/>
      <c r="AM117" s="1259"/>
      <c r="AN117" s="1259"/>
      <c r="AO117" s="1259"/>
      <c r="AP117" s="1259"/>
      <c r="AQ117" s="1259"/>
      <c r="AR117" s="1350">
        <v>0</v>
      </c>
    </row>
    <row s="1853" customFormat="1" customHeight="1" ht="17.25" hidden="1">
      <c r="A118" s="321"/>
      <c r="C118" s="320"/>
      <c r="D118" s="2136"/>
      <c r="E118" s="2144"/>
      <c r="F118" s="2147"/>
      <c r="G118" s="2144"/>
      <c r="H118" s="1299"/>
      <c r="I118" s="1300"/>
      <c r="J118" s="1300"/>
      <c r="K118" s="1300"/>
      <c r="L118" s="1300"/>
      <c r="M118" s="1300"/>
      <c r="N118" s="1300"/>
      <c r="O118" s="1300"/>
      <c r="P118" s="1300"/>
      <c r="Q118" s="1300"/>
      <c r="R118" s="1300"/>
      <c r="S118" s="1301"/>
      <c r="T118" s="1301"/>
      <c r="U118" s="1301"/>
      <c r="V118" s="1301"/>
      <c r="W118" s="1302"/>
      <c r="X118" s="1259"/>
      <c r="Y118" s="1259"/>
      <c r="Z118" s="1259"/>
      <c r="AA118" s="1259"/>
      <c r="AB118" s="1259"/>
      <c r="AC118" s="1259"/>
      <c r="AD118" s="1259"/>
      <c r="AE118" s="1259"/>
      <c r="AF118" s="1259"/>
      <c r="AG118" s="1259"/>
      <c r="AH118" s="1259"/>
      <c r="AI118" s="1259"/>
      <c r="AJ118" s="1259"/>
      <c r="AK118" s="1259"/>
      <c r="AL118" s="1259"/>
      <c r="AM118" s="1259"/>
      <c r="AN118" s="1259"/>
      <c r="AO118" s="1259"/>
      <c r="AP118" s="1259"/>
      <c r="AQ118" s="1259"/>
      <c r="AR118" s="1350">
        <v>0</v>
      </c>
    </row>
    <row s="1853" customFormat="1" customHeight="1" ht="17.25" hidden="1">
      <c r="A119" s="321"/>
      <c r="C119" s="209"/>
      <c r="D119" s="2135">
        <v>5</v>
      </c>
      <c r="E119" s="2143" t="s">
        <v>281</v>
      </c>
      <c r="F119" s="2145" t="s">
        <v>19</v>
      </c>
      <c r="G119" s="2143"/>
      <c r="H119" s="2148"/>
      <c r="I119" s="2150"/>
      <c r="J119" s="2152"/>
      <c r="K119" s="2137"/>
      <c r="L119" s="2137"/>
      <c r="M119" s="2137"/>
      <c r="N119" s="2139"/>
      <c r="O119" s="2137"/>
      <c r="P119" s="2137"/>
      <c r="Q119" s="2137"/>
      <c r="R119" s="2142"/>
      <c r="S119" s="2137"/>
      <c r="T119" s="1943"/>
      <c r="U119" s="1943"/>
      <c r="V119" s="1945"/>
      <c r="W119" s="1296"/>
      <c r="X119" s="1267"/>
      <c r="Y119" s="1267"/>
      <c r="Z119" s="1267"/>
      <c r="AA119" s="1267"/>
      <c r="AB119" s="1267"/>
      <c r="AC119" s="1267" t="s">
        <v>282</v>
      </c>
      <c r="AD119" s="1267" t="s">
        <v>283</v>
      </c>
      <c r="AE119" s="1267" t="s">
        <v>284</v>
      </c>
      <c r="AF119" s="1267" t="s">
        <v>285</v>
      </c>
      <c r="AG119" s="1267"/>
      <c r="AH119" s="1267" t="str">
        <f>IF($E$119=0,"",$E$119)</f>
        <v>Тариф на подключение (технологическое присоединение) к централизованной системе холодного водоснабжения</v>
      </c>
      <c r="AI119" s="1267" t="str">
        <f>IF($G$119=0,"",$G$119)</f>
        <v/>
      </c>
      <c r="AJ119" s="1267" t="str">
        <f>IF($J$119=0,"",$J$119)</f>
        <v/>
      </c>
      <c r="AK119" s="1267" t="str">
        <f>IF($K$119="нет","без дифференциации",IF($N$119=0,"",$N$119))</f>
        <v/>
      </c>
      <c r="AL119" s="1267" t="str">
        <f>IF($O$119="нет","без дифференциации",IF($R$119=0,"",$R$119))</f>
        <v/>
      </c>
      <c r="AM119" s="1267" t="str">
        <f>IF($S$119="нет","без дифференциации",IF($V$119=0,"",$V$119))</f>
        <v/>
      </c>
      <c r="AN119" s="1772">
        <f>$I$119</f>
        <v>0</v>
      </c>
      <c r="AO119" s="1267" t="str">
        <f>$I$119&amp;"."&amp;$M$119</f>
        <v>.</v>
      </c>
      <c r="AP119" s="1266" t="str">
        <f>$I$119&amp;"."&amp;$M$119&amp;"."&amp;$Q$119</f>
        <v>..</v>
      </c>
      <c r="AQ119" s="1266" t="str">
        <f>$I$119&amp;"."&amp;$M$119&amp;"."&amp;$Q$119&amp;"."&amp;$U$119</f>
        <v>...</v>
      </c>
      <c r="AR119" s="1467">
        <v>0</v>
      </c>
    </row>
    <row s="1853" customFormat="1" customHeight="1" ht="17.25" hidden="1">
      <c r="A120" s="321"/>
      <c r="C120" s="320"/>
      <c r="D120" s="2135"/>
      <c r="E120" s="2143"/>
      <c r="F120" s="2146"/>
      <c r="G120" s="2143"/>
      <c r="H120" s="2149"/>
      <c r="I120" s="2151"/>
      <c r="J120" s="2153"/>
      <c r="K120" s="2138"/>
      <c r="L120" s="2138"/>
      <c r="M120" s="2138"/>
      <c r="N120" s="2140"/>
      <c r="O120" s="2138"/>
      <c r="P120" s="2138"/>
      <c r="Q120" s="2138"/>
      <c r="R120" s="2141"/>
      <c r="S120" s="2138"/>
      <c r="T120" s="1948"/>
      <c r="U120" s="1948"/>
      <c r="V120" s="1948"/>
      <c r="W120" s="1949"/>
      <c r="X120" s="1266"/>
      <c r="Y120" s="1266"/>
      <c r="Z120" s="1266"/>
      <c r="AA120" s="1266"/>
      <c r="AB120" s="1266"/>
      <c r="AC120" s="1266"/>
      <c r="AD120" s="1266"/>
      <c r="AE120" s="1266"/>
      <c r="AF120" s="1266"/>
      <c r="AG120" s="1266"/>
      <c r="AH120" s="1266"/>
      <c r="AI120" s="1266"/>
      <c r="AJ120" s="1266"/>
      <c r="AK120" s="1266"/>
      <c r="AL120" s="1266"/>
      <c r="AM120" s="1266"/>
      <c r="AN120" s="1266"/>
      <c r="AO120" s="1266"/>
      <c r="AP120" s="1266"/>
      <c r="AQ120" s="1266"/>
      <c r="AR120" s="1467">
        <v>0</v>
      </c>
    </row>
    <row s="1853" customFormat="1" customHeight="1" ht="17.25" hidden="1">
      <c r="A121" s="321"/>
      <c r="C121" s="320"/>
      <c r="D121" s="2136"/>
      <c r="E121" s="2144"/>
      <c r="F121" s="2146"/>
      <c r="G121" s="2144"/>
      <c r="H121" s="2149"/>
      <c r="I121" s="2151"/>
      <c r="J121" s="2154"/>
      <c r="K121" s="2138"/>
      <c r="L121" s="2138"/>
      <c r="M121" s="2138"/>
      <c r="N121" s="2141"/>
      <c r="O121" s="2138"/>
      <c r="P121" s="1944"/>
      <c r="Q121" s="1948"/>
      <c r="R121" s="1948"/>
      <c r="S121" s="329"/>
      <c r="T121" s="329"/>
      <c r="U121" s="329"/>
      <c r="V121" s="329"/>
      <c r="W121" s="1949"/>
      <c r="X121" s="1266"/>
      <c r="Y121" s="1266"/>
      <c r="Z121" s="1266"/>
      <c r="AA121" s="1266"/>
      <c r="AB121" s="1266"/>
      <c r="AC121" s="1266"/>
      <c r="AD121" s="1266"/>
      <c r="AE121" s="1266"/>
      <c r="AF121" s="1266"/>
      <c r="AG121" s="1266"/>
      <c r="AH121" s="1266"/>
      <c r="AI121" s="1266"/>
      <c r="AJ121" s="1266"/>
      <c r="AK121" s="1266"/>
      <c r="AL121" s="1266"/>
      <c r="AM121" s="1266"/>
      <c r="AN121" s="1266"/>
      <c r="AO121" s="1266"/>
      <c r="AP121" s="1266"/>
      <c r="AQ121" s="1266"/>
      <c r="AR121" s="1467">
        <v>0</v>
      </c>
    </row>
    <row s="1853" customFormat="1" customHeight="1" ht="17.25" hidden="1">
      <c r="A122" s="321"/>
      <c r="C122" s="320"/>
      <c r="D122" s="2136"/>
      <c r="E122" s="2144"/>
      <c r="F122" s="2146"/>
      <c r="G122" s="2144"/>
      <c r="H122" s="2149"/>
      <c r="I122" s="2151"/>
      <c r="J122" s="2154"/>
      <c r="K122" s="2138"/>
      <c r="L122" s="1948"/>
      <c r="M122" s="1948"/>
      <c r="N122" s="1948"/>
      <c r="O122" s="1948"/>
      <c r="P122" s="1948"/>
      <c r="Q122" s="1948"/>
      <c r="R122" s="1948"/>
      <c r="S122" s="329"/>
      <c r="T122" s="329"/>
      <c r="U122" s="329"/>
      <c r="V122" s="329"/>
      <c r="W122" s="1949"/>
      <c r="X122" s="1266"/>
      <c r="Y122" s="1266"/>
      <c r="Z122" s="1266"/>
      <c r="AA122" s="1266"/>
      <c r="AB122" s="1266"/>
      <c r="AC122" s="1266"/>
      <c r="AD122" s="1266"/>
      <c r="AE122" s="1266"/>
      <c r="AF122" s="1266"/>
      <c r="AG122" s="1266"/>
      <c r="AH122" s="1266"/>
      <c r="AI122" s="1266"/>
      <c r="AJ122" s="1266"/>
      <c r="AK122" s="1266"/>
      <c r="AL122" s="1266"/>
      <c r="AM122" s="1266"/>
      <c r="AN122" s="1266"/>
      <c r="AO122" s="1266"/>
      <c r="AP122" s="1266"/>
      <c r="AQ122" s="1266"/>
      <c r="AR122" s="1467">
        <v>0</v>
      </c>
    </row>
    <row s="1853" customFormat="1" customHeight="1" ht="17.25" hidden="1">
      <c r="A123" s="321"/>
      <c r="C123" s="320"/>
      <c r="D123" s="2136"/>
      <c r="E123" s="2144"/>
      <c r="F123" s="2147"/>
      <c r="G123" s="2144"/>
      <c r="H123" s="1299"/>
      <c r="I123" s="1946"/>
      <c r="J123" s="1946"/>
      <c r="K123" s="1946"/>
      <c r="L123" s="1946"/>
      <c r="M123" s="1946"/>
      <c r="N123" s="1946"/>
      <c r="O123" s="1946"/>
      <c r="P123" s="1946"/>
      <c r="Q123" s="1946"/>
      <c r="R123" s="1946"/>
      <c r="S123" s="1301"/>
      <c r="T123" s="1301"/>
      <c r="U123" s="1301"/>
      <c r="V123" s="1301"/>
      <c r="W123" s="1947"/>
      <c r="X123" s="1266"/>
      <c r="Y123" s="1266"/>
      <c r="Z123" s="1266"/>
      <c r="AA123" s="1266"/>
      <c r="AB123" s="1266"/>
      <c r="AC123" s="1266"/>
      <c r="AD123" s="1266"/>
      <c r="AE123" s="1266"/>
      <c r="AF123" s="1266"/>
      <c r="AG123" s="1266"/>
      <c r="AH123" s="1266"/>
      <c r="AI123" s="1266"/>
      <c r="AJ123" s="1266"/>
      <c r="AK123" s="1266"/>
      <c r="AL123" s="1266"/>
      <c r="AM123" s="1266"/>
      <c r="AN123" s="1266"/>
      <c r="AO123" s="1266"/>
      <c r="AP123" s="1266"/>
      <c r="AQ123" s="1266"/>
      <c r="AR123" s="1467">
        <v>0</v>
      </c>
    </row>
    <row s="1853" customFormat="1" customHeight="1" ht="11.25" hidden="1">
      <c r="A124" s="277"/>
      <c r="B124" s="277"/>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209"/>
      <c r="D125" s="2135">
        <v>1</v>
      </c>
      <c r="E125" s="2143" t="s">
        <v>286</v>
      </c>
      <c r="F125" s="2145" t="s">
        <v>19</v>
      </c>
      <c r="G125" s="2143"/>
      <c r="H125" s="2148"/>
      <c r="I125" s="2150"/>
      <c r="J125" s="2152"/>
      <c r="K125" s="2137"/>
      <c r="L125" s="2137"/>
      <c r="M125" s="2137"/>
      <c r="N125" s="2139"/>
      <c r="O125" s="2137"/>
      <c r="P125" s="2137"/>
      <c r="Q125" s="2137"/>
      <c r="R125" s="2142"/>
      <c r="S125" s="2137"/>
      <c r="T125" s="1470"/>
      <c r="U125" s="1470"/>
      <c r="V125" s="1472"/>
      <c r="W125" s="1296"/>
      <c r="Y125" s="1267"/>
      <c r="Z125" s="1267"/>
      <c r="AA125" s="1267"/>
      <c r="AB125" s="1267"/>
      <c r="AC125" s="1267" t="s">
        <v>287</v>
      </c>
      <c r="AD125" s="1267" t="s">
        <v>288</v>
      </c>
      <c r="AE125" s="1267" t="s">
        <v>289</v>
      </c>
      <c r="AF125" s="1267" t="s">
        <v>290</v>
      </c>
      <c r="AG125" s="1267"/>
      <c r="AH125" s="1267" t="str">
        <f>IF($E$125=0,"",$E$125)</f>
        <v>Тариф на горячую воду (горячее водоснабжение)</v>
      </c>
      <c r="AI125" s="1267" t="str">
        <f>IF($G$125=0,"",$G$125)</f>
        <v/>
      </c>
      <c r="AJ125" s="1267" t="str">
        <f>IF($J$125=0,"",$J$125)</f>
        <v/>
      </c>
      <c r="AK125" s="1267" t="str">
        <f>IF($K$125="нет","без дифференциации",IF($N$125=0,"",$N$125))</f>
        <v/>
      </c>
      <c r="AL125" s="1267" t="str">
        <f>IF($O$125="нет","без дифференциации",IF($R$125=0,"",$R$125))</f>
        <v/>
      </c>
      <c r="AM125" s="1267" t="str">
        <f>IF($S$125="нет","без дифференциации",IF($V$125=0,"",$V$125))</f>
        <v/>
      </c>
      <c r="AN125" s="1267">
        <f>$I$125</f>
        <v>0</v>
      </c>
      <c r="AO125" s="1267" t="str">
        <f>$I$125&amp;"."&amp;$M$125</f>
        <v>.</v>
      </c>
      <c r="AP125" s="1267" t="str">
        <f>$I$125&amp;"."&amp;$M$125&amp;"."&amp;$Q$125</f>
        <v>..</v>
      </c>
      <c r="AQ125" s="1267" t="str">
        <f>$I$125&amp;"."&amp;$M$125&amp;"."&amp;$Q$125&amp;"."&amp;$U$125</f>
        <v>...</v>
      </c>
      <c r="AR125" s="1467">
        <v>0</v>
      </c>
    </row>
    <row s="1853" customFormat="1" customHeight="1" ht="17.25" hidden="1">
      <c r="A126" s="321"/>
      <c r="C126" s="320"/>
      <c r="D126" s="2135"/>
      <c r="E126" s="2143"/>
      <c r="F126" s="2146"/>
      <c r="G126" s="2143"/>
      <c r="H126" s="2149"/>
      <c r="I126" s="2151"/>
      <c r="J126" s="2153"/>
      <c r="K126" s="2138"/>
      <c r="L126" s="2138"/>
      <c r="M126" s="2138"/>
      <c r="N126" s="2140"/>
      <c r="O126" s="2138"/>
      <c r="P126" s="2138"/>
      <c r="Q126" s="2138"/>
      <c r="R126" s="2141"/>
      <c r="S126" s="2138"/>
      <c r="T126" s="1297"/>
      <c r="U126" s="1297"/>
      <c r="V126" s="1297"/>
      <c r="W126" s="1298"/>
      <c r="Y126" s="1259"/>
      <c r="Z126" s="1259"/>
      <c r="AA126" s="1259"/>
      <c r="AB126" s="1259"/>
      <c r="AC126" s="1259"/>
      <c r="AD126" s="1259"/>
      <c r="AE126" s="1259"/>
      <c r="AF126" s="1259"/>
      <c r="AG126" s="1259"/>
      <c r="AH126" s="1259"/>
      <c r="AI126" s="1259"/>
      <c r="AJ126" s="1259"/>
      <c r="AK126" s="1259"/>
      <c r="AL126" s="1259"/>
      <c r="AM126" s="1259"/>
      <c r="AN126" s="1259"/>
      <c r="AO126" s="1259"/>
      <c r="AP126" s="1259"/>
      <c r="AQ126" s="1259"/>
      <c r="AR126" s="1467">
        <v>0</v>
      </c>
    </row>
    <row s="1853" customFormat="1" customHeight="1" ht="17.25" hidden="1">
      <c r="A127" s="321"/>
      <c r="C127" s="209"/>
      <c r="D127" s="2135"/>
      <c r="E127" s="2143"/>
      <c r="F127" s="2146"/>
      <c r="G127" s="2143"/>
      <c r="H127" s="2149"/>
      <c r="I127" s="2151"/>
      <c r="J127" s="2154"/>
      <c r="K127" s="2138"/>
      <c r="L127" s="2138"/>
      <c r="M127" s="2138"/>
      <c r="N127" s="2141"/>
      <c r="O127" s="2138"/>
      <c r="P127" s="1471"/>
      <c r="Q127" s="1297"/>
      <c r="R127" s="1297"/>
      <c r="S127" s="329"/>
      <c r="T127" s="329"/>
      <c r="U127" s="329"/>
      <c r="V127" s="329"/>
      <c r="W127" s="1298"/>
      <c r="Y127" s="1267"/>
      <c r="Z127" s="1267"/>
      <c r="AA127" s="1267"/>
      <c r="AB127" s="1267"/>
      <c r="AC127" s="1267"/>
      <c r="AD127" s="1267"/>
      <c r="AE127" s="1267"/>
      <c r="AF127" s="1267"/>
      <c r="AG127" s="1267"/>
      <c r="AH127" s="1267"/>
      <c r="AI127" s="1267"/>
      <c r="AJ127" s="1267"/>
      <c r="AK127" s="1267"/>
      <c r="AL127" s="1267"/>
      <c r="AM127" s="1267"/>
      <c r="AN127" s="1267"/>
      <c r="AO127" s="1267"/>
      <c r="AP127" s="1267"/>
      <c r="AQ127" s="1267"/>
      <c r="AR127" s="1467">
        <v>0</v>
      </c>
    </row>
    <row s="1853" customFormat="1" customHeight="1" ht="17.25" hidden="1">
      <c r="A128" s="321"/>
      <c r="C128" s="320"/>
      <c r="D128" s="2135"/>
      <c r="E128" s="2143"/>
      <c r="F128" s="2146"/>
      <c r="G128" s="2143"/>
      <c r="H128" s="2149"/>
      <c r="I128" s="2151"/>
      <c r="J128" s="2154"/>
      <c r="K128" s="2138"/>
      <c r="L128" s="1297"/>
      <c r="M128" s="1297"/>
      <c r="N128" s="1297"/>
      <c r="O128" s="1297"/>
      <c r="P128" s="1297"/>
      <c r="Q128" s="1297"/>
      <c r="R128" s="1297"/>
      <c r="S128" s="329"/>
      <c r="T128" s="329"/>
      <c r="U128" s="329"/>
      <c r="V128" s="329"/>
      <c r="W128" s="1298"/>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7"/>
      <c r="G129" s="2144"/>
      <c r="H129" s="1299"/>
      <c r="I129" s="1300"/>
      <c r="J129" s="1300"/>
      <c r="K129" s="1300"/>
      <c r="L129" s="1300"/>
      <c r="M129" s="1300"/>
      <c r="N129" s="1300"/>
      <c r="O129" s="1300"/>
      <c r="P129" s="1300"/>
      <c r="Q129" s="1300"/>
      <c r="R129" s="1300"/>
      <c r="S129" s="1301"/>
      <c r="T129" s="1301"/>
      <c r="U129" s="1301"/>
      <c r="V129" s="1301"/>
      <c r="W129" s="1302"/>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209"/>
      <c r="D130" s="2135">
        <v>2</v>
      </c>
      <c r="E130" s="2143" t="s">
        <v>291</v>
      </c>
      <c r="F130" s="2145" t="s">
        <v>19</v>
      </c>
      <c r="G130" s="2143"/>
      <c r="H130" s="2148"/>
      <c r="I130" s="2150"/>
      <c r="J130" s="2152"/>
      <c r="K130" s="2137"/>
      <c r="L130" s="2137"/>
      <c r="M130" s="2137"/>
      <c r="N130" s="2139"/>
      <c r="O130" s="2137"/>
      <c r="P130" s="2137"/>
      <c r="Q130" s="2137"/>
      <c r="R130" s="2142"/>
      <c r="S130" s="2137"/>
      <c r="T130" s="1470"/>
      <c r="U130" s="1470"/>
      <c r="V130" s="1472"/>
      <c r="W130" s="1296"/>
      <c r="X130" s="1267"/>
      <c r="Y130" s="1267"/>
      <c r="Z130" s="1267"/>
      <c r="AA130" s="1267"/>
      <c r="AB130" s="1267"/>
      <c r="AC130" s="1267" t="s">
        <v>292</v>
      </c>
      <c r="AD130" s="1267" t="s">
        <v>293</v>
      </c>
      <c r="AE130" s="1267" t="s">
        <v>294</v>
      </c>
      <c r="AF130" s="1267" t="s">
        <v>295</v>
      </c>
      <c r="AG130" s="1267"/>
      <c r="AH130" s="1267" t="str">
        <f>IF($E$130=0,"",$E$130)</f>
        <v>Тариф на транспортировку горячей воды</v>
      </c>
      <c r="AI130" s="1267" t="str">
        <f>IF($G$130=0,"",$G$130)</f>
        <v/>
      </c>
      <c r="AJ130" s="1267" t="str">
        <f>IF($J$130=0,"",$J$130)</f>
        <v/>
      </c>
      <c r="AK130" s="1267" t="str">
        <f>IF($K$130="нет","без дифференциации",IF($N$130=0,"",$N$130))</f>
        <v/>
      </c>
      <c r="AL130" s="1267" t="str">
        <f>IF($O$130="нет","без дифференциации",IF($R$130=0,"",$R$130))</f>
        <v/>
      </c>
      <c r="AM130" s="1267" t="str">
        <f>IF($S$130="нет","без дифференциации",IF($V$130=0,"",$V$130))</f>
        <v/>
      </c>
      <c r="AN130" s="1772">
        <f>$I$130</f>
        <v>0</v>
      </c>
      <c r="AO130" s="1267" t="str">
        <f>$I$130&amp;"."&amp;$M$130</f>
        <v>.</v>
      </c>
      <c r="AP130" s="1259" t="str">
        <f>$I$130&amp;"."&amp;$M$130&amp;"."&amp;$Q$130</f>
        <v>..</v>
      </c>
      <c r="AQ130" s="1259" t="str">
        <f>$I$130&amp;"."&amp;$M$130&amp;"."&amp;$Q$130&amp;"."&amp;$U$130</f>
        <v>...</v>
      </c>
      <c r="AR130" s="1467">
        <v>0</v>
      </c>
    </row>
    <row s="1853" customFormat="1" customHeight="1" ht="17.25" hidden="1">
      <c r="A131" s="321"/>
      <c r="C131" s="320"/>
      <c r="D131" s="2135"/>
      <c r="E131" s="2143"/>
      <c r="F131" s="2146"/>
      <c r="G131" s="2143"/>
      <c r="H131" s="2149"/>
      <c r="I131" s="2151"/>
      <c r="J131" s="2153"/>
      <c r="K131" s="2138"/>
      <c r="L131" s="2138"/>
      <c r="M131" s="2138"/>
      <c r="N131" s="2140"/>
      <c r="O131" s="2138"/>
      <c r="P131" s="2138"/>
      <c r="Q131" s="2138"/>
      <c r="R131" s="2141"/>
      <c r="S131" s="2138"/>
      <c r="T131" s="1297"/>
      <c r="U131" s="1297"/>
      <c r="V131" s="1297"/>
      <c r="W131" s="1298"/>
      <c r="X131" s="1259"/>
      <c r="Y131" s="1259"/>
      <c r="Z131" s="1259"/>
      <c r="AA131" s="1259"/>
      <c r="AB131" s="1259"/>
      <c r="AC131" s="1259"/>
      <c r="AD131" s="1259"/>
      <c r="AE131" s="1259"/>
      <c r="AF131" s="1259"/>
      <c r="AG131" s="1259"/>
      <c r="AH131" s="1259"/>
      <c r="AI131" s="1259"/>
      <c r="AJ131" s="1259"/>
      <c r="AK131" s="1259"/>
      <c r="AL131" s="1259"/>
      <c r="AM131" s="1259"/>
      <c r="AN131" s="1259"/>
      <c r="AO131" s="1259"/>
      <c r="AP131" s="1259"/>
      <c r="AQ131" s="1259"/>
      <c r="AR131" s="1467">
        <v>0</v>
      </c>
    </row>
    <row s="1853" customFormat="1" customHeight="1" ht="17.25" hidden="1">
      <c r="A132" s="321"/>
      <c r="C132" s="320"/>
      <c r="D132" s="2136"/>
      <c r="E132" s="2144"/>
      <c r="F132" s="2146"/>
      <c r="G132" s="2144"/>
      <c r="H132" s="2149"/>
      <c r="I132" s="2151"/>
      <c r="J132" s="2154"/>
      <c r="K132" s="2138"/>
      <c r="L132" s="2138"/>
      <c r="M132" s="2138"/>
      <c r="N132" s="2141"/>
      <c r="O132" s="2138"/>
      <c r="P132" s="1471"/>
      <c r="Q132" s="1297"/>
      <c r="R132" s="1297"/>
      <c r="S132" s="329"/>
      <c r="T132" s="329"/>
      <c r="U132" s="329"/>
      <c r="V132" s="329"/>
      <c r="W132" s="1298"/>
      <c r="X132" s="1259"/>
      <c r="Y132" s="1259"/>
      <c r="Z132" s="1259"/>
      <c r="AA132" s="1259"/>
      <c r="AB132" s="1259"/>
      <c r="AC132" s="1259"/>
      <c r="AD132" s="1259"/>
      <c r="AE132" s="1259"/>
      <c r="AF132" s="1259"/>
      <c r="AG132" s="1259"/>
      <c r="AH132" s="1259"/>
      <c r="AI132" s="1259"/>
      <c r="AJ132" s="1259"/>
      <c r="AK132" s="1259"/>
      <c r="AL132" s="1259"/>
      <c r="AM132" s="1259"/>
      <c r="AN132" s="1259"/>
      <c r="AO132" s="1259"/>
      <c r="AP132" s="1259"/>
      <c r="AQ132" s="1259"/>
      <c r="AR132" s="1467">
        <v>0</v>
      </c>
    </row>
    <row s="1853" customFormat="1" customHeight="1" ht="17.25" hidden="1">
      <c r="A133" s="321"/>
      <c r="C133" s="320"/>
      <c r="D133" s="2136"/>
      <c r="E133" s="2144"/>
      <c r="F133" s="2146"/>
      <c r="G133" s="2144"/>
      <c r="H133" s="2149"/>
      <c r="I133" s="2151"/>
      <c r="J133" s="2154"/>
      <c r="K133" s="2138"/>
      <c r="L133" s="1297"/>
      <c r="M133" s="1297"/>
      <c r="N133" s="1297"/>
      <c r="O133" s="1297"/>
      <c r="P133" s="1297"/>
      <c r="Q133" s="1297"/>
      <c r="R133" s="1297"/>
      <c r="S133" s="329"/>
      <c r="T133" s="329"/>
      <c r="U133" s="329"/>
      <c r="V133" s="329"/>
      <c r="W133" s="1298"/>
      <c r="X133" s="1259"/>
      <c r="Y133" s="1259"/>
      <c r="Z133" s="1259"/>
      <c r="AA133" s="1259"/>
      <c r="AB133" s="1259"/>
      <c r="AC133" s="1259"/>
      <c r="AD133" s="1259"/>
      <c r="AE133" s="1259"/>
      <c r="AF133" s="1259"/>
      <c r="AG133" s="1259"/>
      <c r="AH133" s="1259"/>
      <c r="AI133" s="1259"/>
      <c r="AJ133" s="1259"/>
      <c r="AK133" s="1259"/>
      <c r="AL133" s="1259"/>
      <c r="AM133" s="1259"/>
      <c r="AN133" s="1259"/>
      <c r="AO133" s="1259"/>
      <c r="AP133" s="1259"/>
      <c r="AQ133" s="1259"/>
      <c r="AR133" s="1467">
        <v>0</v>
      </c>
    </row>
    <row s="1853" customFormat="1" customHeight="1" ht="17.25" hidden="1">
      <c r="A134" s="321"/>
      <c r="C134" s="320"/>
      <c r="D134" s="2136"/>
      <c r="E134" s="2144"/>
      <c r="F134" s="2147"/>
      <c r="G134" s="2144"/>
      <c r="H134" s="1299"/>
      <c r="I134" s="1300"/>
      <c r="J134" s="1300"/>
      <c r="K134" s="1300"/>
      <c r="L134" s="1300"/>
      <c r="M134" s="1300"/>
      <c r="N134" s="1300"/>
      <c r="O134" s="1300"/>
      <c r="P134" s="1300"/>
      <c r="Q134" s="1300"/>
      <c r="R134" s="1300"/>
      <c r="S134" s="1301"/>
      <c r="T134" s="1301"/>
      <c r="U134" s="1301"/>
      <c r="V134" s="1301"/>
      <c r="W134" s="1302"/>
      <c r="X134" s="1259"/>
      <c r="Y134" s="1259"/>
      <c r="Z134" s="1259"/>
      <c r="AA134" s="1259"/>
      <c r="AB134" s="1259"/>
      <c r="AC134" s="1259"/>
      <c r="AD134" s="1259"/>
      <c r="AE134" s="1259"/>
      <c r="AF134" s="1259"/>
      <c r="AG134" s="1259"/>
      <c r="AH134" s="1259"/>
      <c r="AI134" s="1259"/>
      <c r="AJ134" s="1259"/>
      <c r="AK134" s="1259"/>
      <c r="AL134" s="1259"/>
      <c r="AM134" s="1259"/>
      <c r="AN134" s="1259"/>
      <c r="AO134" s="1259"/>
      <c r="AP134" s="1259"/>
      <c r="AQ134" s="1259"/>
      <c r="AR134" s="1467">
        <v>0</v>
      </c>
    </row>
    <row s="1853" customFormat="1" customHeight="1" ht="17.25" hidden="1">
      <c r="A135" s="321"/>
      <c r="C135" s="209"/>
      <c r="D135" s="2135">
        <v>3</v>
      </c>
      <c r="E135" s="2143" t="s">
        <v>296</v>
      </c>
      <c r="F135" s="2145" t="s">
        <v>19</v>
      </c>
      <c r="G135" s="2143"/>
      <c r="H135" s="2148"/>
      <c r="I135" s="2150"/>
      <c r="J135" s="2152"/>
      <c r="K135" s="2137"/>
      <c r="L135" s="2137"/>
      <c r="M135" s="2137"/>
      <c r="N135" s="2139"/>
      <c r="O135" s="2137"/>
      <c r="P135" s="2137"/>
      <c r="Q135" s="2137"/>
      <c r="R135" s="2142"/>
      <c r="S135" s="2137"/>
      <c r="T135" s="1943"/>
      <c r="U135" s="1943"/>
      <c r="V135" s="1945"/>
      <c r="W135" s="1296"/>
      <c r="X135" s="1267"/>
      <c r="Y135" s="1267"/>
      <c r="Z135" s="1267"/>
      <c r="AA135" s="1267"/>
      <c r="AB135" s="1267"/>
      <c r="AC135" s="1267" t="s">
        <v>297</v>
      </c>
      <c r="AD135" s="1267" t="s">
        <v>298</v>
      </c>
      <c r="AE135" s="1267" t="s">
        <v>299</v>
      </c>
      <c r="AF135" s="1267" t="s">
        <v>300</v>
      </c>
      <c r="AG135" s="1267"/>
      <c r="AH135" s="1267" t="str">
        <f>IF($E$135=0,"",$E$135)</f>
        <v>Тариф на подключение (технологическое присоединение) к централизованной системе горячего водоснабжения</v>
      </c>
      <c r="AI135" s="1267" t="str">
        <f>IF($G$135=0,"",$G$135)</f>
        <v/>
      </c>
      <c r="AJ135" s="1267" t="str">
        <f>IF($J$135=0,"",$J$135)</f>
        <v/>
      </c>
      <c r="AK135" s="1267" t="str">
        <f>IF($K$135="нет","без дифференциации",IF($N$135=0,"",$N$135))</f>
        <v/>
      </c>
      <c r="AL135" s="1267" t="str">
        <f>IF($O$135="нет","без дифференциации",IF($R$135=0,"",$R$135))</f>
        <v/>
      </c>
      <c r="AM135" s="1267" t="str">
        <f>IF($S$135="нет","без дифференциации",IF($V$135=0,"",$V$135))</f>
        <v/>
      </c>
      <c r="AN135" s="1772">
        <f>$I$135</f>
        <v>0</v>
      </c>
      <c r="AO135" s="1267" t="str">
        <f>$I$135&amp;"."&amp;$M$135</f>
        <v>.</v>
      </c>
      <c r="AP135" s="1266" t="str">
        <f>$I$135&amp;"."&amp;$M$135&amp;"."&amp;$Q$135</f>
        <v>..</v>
      </c>
      <c r="AQ135" s="1266" t="str">
        <f>$I$135&amp;"."&amp;$M$135&amp;"."&amp;$Q$135&amp;"."&amp;$U$135</f>
        <v>...</v>
      </c>
      <c r="AR135" s="1467">
        <v>0</v>
      </c>
    </row>
    <row s="1853" customFormat="1" customHeight="1" ht="17.25" hidden="1">
      <c r="A136" s="321"/>
      <c r="C136" s="320"/>
      <c r="D136" s="2135"/>
      <c r="E136" s="2143"/>
      <c r="F136" s="2146"/>
      <c r="G136" s="2143"/>
      <c r="H136" s="2149"/>
      <c r="I136" s="2151"/>
      <c r="J136" s="2153"/>
      <c r="K136" s="2138"/>
      <c r="L136" s="2138"/>
      <c r="M136" s="2138"/>
      <c r="N136" s="2140"/>
      <c r="O136" s="2138"/>
      <c r="P136" s="2138"/>
      <c r="Q136" s="2138"/>
      <c r="R136" s="2141"/>
      <c r="S136" s="2138"/>
      <c r="T136" s="1948"/>
      <c r="U136" s="1948"/>
      <c r="V136" s="1948"/>
      <c r="W136" s="1949"/>
      <c r="X136" s="1266"/>
      <c r="Y136" s="1266"/>
      <c r="Z136" s="1266"/>
      <c r="AA136" s="1266"/>
      <c r="AB136" s="1266"/>
      <c r="AC136" s="1266"/>
      <c r="AD136" s="1266"/>
      <c r="AE136" s="1266"/>
      <c r="AF136" s="1266"/>
      <c r="AG136" s="1266"/>
      <c r="AH136" s="1266"/>
      <c r="AI136" s="1266"/>
      <c r="AJ136" s="1266"/>
      <c r="AK136" s="1266"/>
      <c r="AL136" s="1266"/>
      <c r="AM136" s="1266"/>
      <c r="AN136" s="1266"/>
      <c r="AO136" s="1266"/>
      <c r="AP136" s="1266"/>
      <c r="AQ136" s="1266"/>
      <c r="AR136" s="1467">
        <v>0</v>
      </c>
    </row>
    <row s="1853" customFormat="1" customHeight="1" ht="17.25" hidden="1">
      <c r="A137" s="321"/>
      <c r="C137" s="320"/>
      <c r="D137" s="2136"/>
      <c r="E137" s="2144"/>
      <c r="F137" s="2146"/>
      <c r="G137" s="2144"/>
      <c r="H137" s="2149"/>
      <c r="I137" s="2151"/>
      <c r="J137" s="2154"/>
      <c r="K137" s="2138"/>
      <c r="L137" s="2138"/>
      <c r="M137" s="2138"/>
      <c r="N137" s="2141"/>
      <c r="O137" s="2138"/>
      <c r="P137" s="1944"/>
      <c r="Q137" s="1948"/>
      <c r="R137" s="1948"/>
      <c r="S137" s="329"/>
      <c r="T137" s="329"/>
      <c r="U137" s="329"/>
      <c r="V137" s="329"/>
      <c r="W137" s="1949"/>
      <c r="X137" s="1266"/>
      <c r="Y137" s="1266"/>
      <c r="Z137" s="1266"/>
      <c r="AA137" s="1266"/>
      <c r="AB137" s="1266"/>
      <c r="AC137" s="1266"/>
      <c r="AD137" s="1266"/>
      <c r="AE137" s="1266"/>
      <c r="AF137" s="1266"/>
      <c r="AG137" s="1266"/>
      <c r="AH137" s="1266"/>
      <c r="AI137" s="1266"/>
      <c r="AJ137" s="1266"/>
      <c r="AK137" s="1266"/>
      <c r="AL137" s="1266"/>
      <c r="AM137" s="1266"/>
      <c r="AN137" s="1266"/>
      <c r="AO137" s="1266"/>
      <c r="AP137" s="1266"/>
      <c r="AQ137" s="1266"/>
      <c r="AR137" s="1467">
        <v>0</v>
      </c>
    </row>
    <row s="1853" customFormat="1" customHeight="1" ht="17.25" hidden="1">
      <c r="A138" s="321"/>
      <c r="C138" s="320"/>
      <c r="D138" s="2136"/>
      <c r="E138" s="2144"/>
      <c r="F138" s="2146"/>
      <c r="G138" s="2144"/>
      <c r="H138" s="2149"/>
      <c r="I138" s="2151"/>
      <c r="J138" s="2154"/>
      <c r="K138" s="2138"/>
      <c r="L138" s="1948"/>
      <c r="M138" s="1948"/>
      <c r="N138" s="1948"/>
      <c r="O138" s="1948"/>
      <c r="P138" s="1948"/>
      <c r="Q138" s="1948"/>
      <c r="R138" s="1948"/>
      <c r="S138" s="329"/>
      <c r="T138" s="329"/>
      <c r="U138" s="329"/>
      <c r="V138" s="329"/>
      <c r="W138" s="1949"/>
      <c r="X138" s="1266"/>
      <c r="Y138" s="1266"/>
      <c r="Z138" s="1266"/>
      <c r="AA138" s="1266"/>
      <c r="AB138" s="1266"/>
      <c r="AC138" s="1266"/>
      <c r="AD138" s="1266"/>
      <c r="AE138" s="1266"/>
      <c r="AF138" s="1266"/>
      <c r="AG138" s="1266"/>
      <c r="AH138" s="1266"/>
      <c r="AI138" s="1266"/>
      <c r="AJ138" s="1266"/>
      <c r="AK138" s="1266"/>
      <c r="AL138" s="1266"/>
      <c r="AM138" s="1266"/>
      <c r="AN138" s="1266"/>
      <c r="AO138" s="1266"/>
      <c r="AP138" s="1266"/>
      <c r="AQ138" s="1266"/>
      <c r="AR138" s="1467">
        <v>0</v>
      </c>
    </row>
    <row s="1853" customFormat="1" customHeight="1" ht="17.25" hidden="1">
      <c r="A139" s="321"/>
      <c r="C139" s="320"/>
      <c r="D139" s="2136"/>
      <c r="E139" s="2144"/>
      <c r="F139" s="2147"/>
      <c r="G139" s="2144"/>
      <c r="H139" s="1299"/>
      <c r="I139" s="1946"/>
      <c r="J139" s="1946"/>
      <c r="K139" s="1946"/>
      <c r="L139" s="1946"/>
      <c r="M139" s="1946"/>
      <c r="N139" s="1946"/>
      <c r="O139" s="1946"/>
      <c r="P139" s="1946"/>
      <c r="Q139" s="1946"/>
      <c r="R139" s="1946"/>
      <c r="S139" s="1301"/>
      <c r="T139" s="1301"/>
      <c r="U139" s="1301"/>
      <c r="V139" s="1301"/>
      <c r="W139" s="1947"/>
      <c r="X139" s="1266"/>
      <c r="Y139" s="1266"/>
      <c r="Z139" s="1266"/>
      <c r="AA139" s="1266"/>
      <c r="AB139" s="1266"/>
      <c r="AC139" s="1266"/>
      <c r="AD139" s="1266"/>
      <c r="AE139" s="1266"/>
      <c r="AF139" s="1266"/>
      <c r="AG139" s="1266"/>
      <c r="AH139" s="1266"/>
      <c r="AI139" s="1266"/>
      <c r="AJ139" s="1266"/>
      <c r="AK139" s="1266"/>
      <c r="AL139" s="1266"/>
      <c r="AM139" s="1266"/>
      <c r="AN139" s="1266"/>
      <c r="AO139" s="1266"/>
      <c r="AP139" s="1266"/>
      <c r="AQ139" s="1266"/>
      <c r="AR139" s="1467">
        <v>0</v>
      </c>
    </row>
    <row s="1853" customFormat="1" customHeight="1" ht="11.25" hidden="1">
      <c r="A140" s="277"/>
      <c r="B140" s="277"/>
      <c r="Y140" s="1259"/>
      <c r="Z140" s="1259"/>
      <c r="AA140" s="1259"/>
      <c r="AB140" s="1259"/>
      <c r="AC140" s="1259"/>
      <c r="AD140" s="1259"/>
      <c r="AE140" s="1259"/>
      <c r="AF140" s="1259"/>
      <c r="AG140" s="1259"/>
      <c r="AH140" s="1259"/>
      <c r="AI140" s="1259"/>
      <c r="AJ140" s="1259"/>
      <c r="AK140" s="1259"/>
      <c r="AL140" s="1259"/>
      <c r="AM140" s="1259"/>
      <c r="AN140" s="1259"/>
      <c r="AO140" s="1259"/>
      <c r="AP140" s="1259"/>
      <c r="AQ140" s="1259"/>
      <c r="AR140" s="1467">
        <v>0</v>
      </c>
    </row>
    <row s="1853" customFormat="1" customHeight="1" ht="17.25" hidden="1">
      <c r="A141" s="321"/>
      <c r="C141" s="209"/>
      <c r="D141" s="2135">
        <v>1</v>
      </c>
      <c r="E141" s="2143" t="s">
        <v>301</v>
      </c>
      <c r="F141" s="2145" t="s">
        <v>19</v>
      </c>
      <c r="G141" s="2143"/>
      <c r="H141" s="2148"/>
      <c r="I141" s="2150"/>
      <c r="J141" s="2152"/>
      <c r="K141" s="2137"/>
      <c r="L141" s="2137"/>
      <c r="M141" s="2137"/>
      <c r="N141" s="2139"/>
      <c r="O141" s="2137"/>
      <c r="P141" s="2137"/>
      <c r="Q141" s="2137"/>
      <c r="R141" s="2142"/>
      <c r="S141" s="2137"/>
      <c r="T141" s="1470"/>
      <c r="U141" s="1470"/>
      <c r="V141" s="1472"/>
      <c r="W141" s="1296"/>
      <c r="Y141" s="1267"/>
      <c r="Z141" s="1267"/>
      <c r="AA141" s="1267"/>
      <c r="AB141" s="1267"/>
      <c r="AC141" s="1267" t="s">
        <v>302</v>
      </c>
      <c r="AD141" s="1267" t="s">
        <v>303</v>
      </c>
      <c r="AE141" s="1267" t="s">
        <v>304</v>
      </c>
      <c r="AF141" s="1267" t="s">
        <v>305</v>
      </c>
      <c r="AG141" s="1267"/>
      <c r="AH141" s="1267" t="str">
        <f>IF($E$141=0,"",$E$141)</f>
        <v>Тариф на водоотведение</v>
      </c>
      <c r="AI141" s="1267" t="str">
        <f>IF($G$141=0,"",$G$141)</f>
        <v/>
      </c>
      <c r="AJ141" s="1267" t="str">
        <f>IF($J$141=0,"",$J$141)</f>
        <v/>
      </c>
      <c r="AK141" s="1267" t="str">
        <f>IF($K$141="нет","без дифференциации",IF($N$141=0,"",$N$141))</f>
        <v/>
      </c>
      <c r="AL141" s="1267" t="str">
        <f>IF($O$141="нет","без дифференциации",IF($R$141=0,"",$R$141))</f>
        <v/>
      </c>
      <c r="AM141" s="1267" t="str">
        <f>IF($S$141="нет","без дифференциации",IF($V$141=0,"",$V$141))</f>
        <v/>
      </c>
      <c r="AN141" s="1267">
        <f>$I$141</f>
        <v>0</v>
      </c>
      <c r="AO141" s="1267" t="str">
        <f>$I$141&amp;"."&amp;$M$141</f>
        <v>.</v>
      </c>
      <c r="AP141" s="1267" t="str">
        <f>$I$141&amp;"."&amp;$M$141&amp;"."&amp;$Q$141</f>
        <v>..</v>
      </c>
      <c r="AQ141" s="1267" t="str">
        <f>$I$141&amp;"."&amp;$M$141&amp;"."&amp;$Q$141&amp;"."&amp;$U$141</f>
        <v>...</v>
      </c>
      <c r="AR141" s="1467">
        <v>0</v>
      </c>
    </row>
    <row s="1853" customFormat="1" customHeight="1" ht="17.25" hidden="1">
      <c r="A142" s="321"/>
      <c r="C142" s="320"/>
      <c r="D142" s="2135"/>
      <c r="E142" s="2143"/>
      <c r="F142" s="2146"/>
      <c r="G142" s="2143"/>
      <c r="H142" s="2149"/>
      <c r="I142" s="2151"/>
      <c r="J142" s="2153"/>
      <c r="K142" s="2138"/>
      <c r="L142" s="2138"/>
      <c r="M142" s="2138"/>
      <c r="N142" s="2140"/>
      <c r="O142" s="2138"/>
      <c r="P142" s="2138"/>
      <c r="Q142" s="2138"/>
      <c r="R142" s="2141"/>
      <c r="S142" s="2138"/>
      <c r="T142" s="1297"/>
      <c r="U142" s="1297"/>
      <c r="V142" s="1297"/>
      <c r="W142" s="1298"/>
      <c r="Y142" s="1259"/>
      <c r="Z142" s="1259"/>
      <c r="AA142" s="1259"/>
      <c r="AB142" s="1259"/>
      <c r="AC142" s="1259"/>
      <c r="AD142" s="1259"/>
      <c r="AE142" s="1259"/>
      <c r="AF142" s="1259"/>
      <c r="AG142" s="1259"/>
      <c r="AH142" s="1259"/>
      <c r="AI142" s="1259"/>
      <c r="AJ142" s="1259"/>
      <c r="AK142" s="1259"/>
      <c r="AL142" s="1259"/>
      <c r="AM142" s="1259"/>
      <c r="AN142" s="1259"/>
      <c r="AO142" s="1259"/>
      <c r="AP142" s="1259"/>
      <c r="AQ142" s="1259"/>
      <c r="AR142" s="1467">
        <v>0</v>
      </c>
    </row>
    <row s="1853" customFormat="1" customHeight="1" ht="17.25" hidden="1">
      <c r="A143" s="321"/>
      <c r="C143" s="209"/>
      <c r="D143" s="2135"/>
      <c r="E143" s="2143"/>
      <c r="F143" s="2146"/>
      <c r="G143" s="2143"/>
      <c r="H143" s="2149"/>
      <c r="I143" s="2151"/>
      <c r="J143" s="2154"/>
      <c r="K143" s="2138"/>
      <c r="L143" s="2138"/>
      <c r="M143" s="2138"/>
      <c r="N143" s="2141"/>
      <c r="O143" s="2138"/>
      <c r="P143" s="1471"/>
      <c r="Q143" s="1297"/>
      <c r="R143" s="1297"/>
      <c r="S143" s="329"/>
      <c r="T143" s="329"/>
      <c r="U143" s="329"/>
      <c r="V143" s="329"/>
      <c r="W143" s="1298"/>
      <c r="Y143" s="1267"/>
      <c r="Z143" s="1267"/>
      <c r="AA143" s="1267"/>
      <c r="AB143" s="1267"/>
      <c r="AC143" s="1267"/>
      <c r="AD143" s="1267"/>
      <c r="AE143" s="1267"/>
      <c r="AF143" s="1267"/>
      <c r="AG143" s="1267"/>
      <c r="AH143" s="1267"/>
      <c r="AI143" s="1267"/>
      <c r="AJ143" s="1267"/>
      <c r="AK143" s="1267"/>
      <c r="AL143" s="1267"/>
      <c r="AM143" s="1267"/>
      <c r="AN143" s="1267"/>
      <c r="AO143" s="1267"/>
      <c r="AP143" s="1267"/>
      <c r="AQ143" s="1267"/>
      <c r="AR143" s="1467">
        <v>0</v>
      </c>
    </row>
    <row s="1853" customFormat="1" customHeight="1" ht="17.25" hidden="1">
      <c r="A144" s="321"/>
      <c r="C144" s="320"/>
      <c r="D144" s="2135"/>
      <c r="E144" s="2143"/>
      <c r="F144" s="2146"/>
      <c r="G144" s="2143"/>
      <c r="H144" s="2149"/>
      <c r="I144" s="2151"/>
      <c r="J144" s="2154"/>
      <c r="K144" s="2138"/>
      <c r="L144" s="1297"/>
      <c r="M144" s="1297"/>
      <c r="N144" s="1297"/>
      <c r="O144" s="1297"/>
      <c r="P144" s="1297"/>
      <c r="Q144" s="1297"/>
      <c r="R144" s="1297"/>
      <c r="S144" s="329"/>
      <c r="T144" s="329"/>
      <c r="U144" s="329"/>
      <c r="V144" s="329"/>
      <c r="W144" s="1298"/>
      <c r="Y144" s="1259"/>
      <c r="Z144" s="1259"/>
      <c r="AA144" s="1259"/>
      <c r="AB144" s="1259"/>
      <c r="AC144" s="1259"/>
      <c r="AD144" s="1259"/>
      <c r="AE144" s="1259"/>
      <c r="AF144" s="1259"/>
      <c r="AG144" s="1259"/>
      <c r="AH144" s="1259"/>
      <c r="AI144" s="1259"/>
      <c r="AJ144" s="1259"/>
      <c r="AK144" s="1259"/>
      <c r="AL144" s="1259"/>
      <c r="AM144" s="1259"/>
      <c r="AN144" s="1259"/>
      <c r="AO144" s="1259"/>
      <c r="AP144" s="1259"/>
      <c r="AQ144" s="1259"/>
      <c r="AR144" s="1467">
        <v>0</v>
      </c>
    </row>
    <row s="1853" customFormat="1" customHeight="1" ht="17.25" hidden="1">
      <c r="A145" s="321"/>
      <c r="C145" s="320"/>
      <c r="D145" s="2136"/>
      <c r="E145" s="2144"/>
      <c r="F145" s="2147"/>
      <c r="G145" s="2144"/>
      <c r="H145" s="1299"/>
      <c r="I145" s="1300"/>
      <c r="J145" s="1300"/>
      <c r="K145" s="1300"/>
      <c r="L145" s="1300"/>
      <c r="M145" s="1300"/>
      <c r="N145" s="1300"/>
      <c r="O145" s="1300"/>
      <c r="P145" s="1300"/>
      <c r="Q145" s="1300"/>
      <c r="R145" s="1300"/>
      <c r="S145" s="1301"/>
      <c r="T145" s="1301"/>
      <c r="U145" s="1301"/>
      <c r="V145" s="1301"/>
      <c r="W145" s="1302"/>
      <c r="Y145" s="1259"/>
      <c r="Z145" s="1259"/>
      <c r="AA145" s="1259"/>
      <c r="AB145" s="1259"/>
      <c r="AC145" s="1259"/>
      <c r="AD145" s="1259"/>
      <c r="AE145" s="1259"/>
      <c r="AF145" s="1259"/>
      <c r="AG145" s="1259"/>
      <c r="AH145" s="1259"/>
      <c r="AI145" s="1259"/>
      <c r="AJ145" s="1259"/>
      <c r="AK145" s="1259"/>
      <c r="AL145" s="1259"/>
      <c r="AM145" s="1259"/>
      <c r="AN145" s="1259"/>
      <c r="AO145" s="1259"/>
      <c r="AP145" s="1259"/>
      <c r="AQ145" s="1259"/>
      <c r="AR145" s="1467">
        <v>0</v>
      </c>
    </row>
    <row s="1853" customFormat="1" customHeight="1" ht="17.25" hidden="1">
      <c r="A146" s="321"/>
      <c r="C146" s="209"/>
      <c r="D146" s="2135">
        <v>2</v>
      </c>
      <c r="E146" s="2143" t="s">
        <v>306</v>
      </c>
      <c r="F146" s="2145" t="s">
        <v>19</v>
      </c>
      <c r="G146" s="2143"/>
      <c r="H146" s="2148"/>
      <c r="I146" s="2150"/>
      <c r="J146" s="2152"/>
      <c r="K146" s="2137"/>
      <c r="L146" s="2137"/>
      <c r="M146" s="2137"/>
      <c r="N146" s="2139"/>
      <c r="O146" s="2137"/>
      <c r="P146" s="2137"/>
      <c r="Q146" s="2137"/>
      <c r="R146" s="2142"/>
      <c r="S146" s="2137"/>
      <c r="T146" s="1470"/>
      <c r="U146" s="1470"/>
      <c r="V146" s="1472"/>
      <c r="W146" s="1296"/>
      <c r="X146" s="1267"/>
      <c r="Y146" s="1267"/>
      <c r="Z146" s="1267"/>
      <c r="AA146" s="1267"/>
      <c r="AB146" s="1267"/>
      <c r="AC146" s="1267" t="s">
        <v>307</v>
      </c>
      <c r="AD146" s="1267" t="s">
        <v>308</v>
      </c>
      <c r="AE146" s="1267" t="s">
        <v>309</v>
      </c>
      <c r="AF146" s="1267" t="s">
        <v>310</v>
      </c>
      <c r="AG146" s="1267"/>
      <c r="AH146" s="1267" t="str">
        <f>IF($E$146=0,"",$E$146)</f>
        <v>Тариф на транспортировку сточных вод</v>
      </c>
      <c r="AI146" s="1267" t="str">
        <f>IF($G$146=0,"",$G$146)</f>
        <v/>
      </c>
      <c r="AJ146" s="1267" t="str">
        <f>IF($J$146=0,"",$J$146)</f>
        <v/>
      </c>
      <c r="AK146" s="1267" t="str">
        <f>IF($K$146="нет","без дифференциации",IF($N$146=0,"",$N$146))</f>
        <v/>
      </c>
      <c r="AL146" s="1267" t="str">
        <f>IF($O$146="нет","без дифференциации",IF($R$146=0,"",$R$146))</f>
        <v/>
      </c>
      <c r="AM146" s="1267" t="str">
        <f>IF($S$146="нет","без дифференциации",IF($V$146=0,"",$V$146))</f>
        <v/>
      </c>
      <c r="AN146" s="1772">
        <f>$I$146</f>
        <v>0</v>
      </c>
      <c r="AO146" s="1267" t="str">
        <f>$I$146&amp;"."&amp;$M$146</f>
        <v>.</v>
      </c>
      <c r="AP146" s="1259" t="str">
        <f>$I$146&amp;"."&amp;$M$146&amp;"."&amp;$Q$146</f>
        <v>..</v>
      </c>
      <c r="AQ146" s="1259" t="str">
        <f>$I$146&amp;"."&amp;$M$146&amp;"."&amp;$Q$146&amp;"."&amp;$U$146</f>
        <v>...</v>
      </c>
      <c r="AR146" s="1467">
        <v>0</v>
      </c>
    </row>
    <row s="1853" customFormat="1" customHeight="1" ht="17.25" hidden="1">
      <c r="A147" s="321"/>
      <c r="C147" s="320"/>
      <c r="D147" s="2135"/>
      <c r="E147" s="2143"/>
      <c r="F147" s="2146"/>
      <c r="G147" s="2143"/>
      <c r="H147" s="2149"/>
      <c r="I147" s="2151"/>
      <c r="J147" s="2153"/>
      <c r="K147" s="2138"/>
      <c r="L147" s="2138"/>
      <c r="M147" s="2138"/>
      <c r="N147" s="2140"/>
      <c r="O147" s="2138"/>
      <c r="P147" s="2138"/>
      <c r="Q147" s="2138"/>
      <c r="R147" s="2141"/>
      <c r="S147" s="2138"/>
      <c r="T147" s="1297"/>
      <c r="U147" s="1297"/>
      <c r="V147" s="1297"/>
      <c r="W147" s="1298"/>
      <c r="X147" s="1259"/>
      <c r="Y147" s="1259"/>
      <c r="Z147" s="1259"/>
      <c r="AA147" s="1259"/>
      <c r="AB147" s="1259"/>
      <c r="AC147" s="1259"/>
      <c r="AD147" s="1259"/>
      <c r="AE147" s="1259"/>
      <c r="AF147" s="1259"/>
      <c r="AG147" s="1259"/>
      <c r="AH147" s="1259"/>
      <c r="AI147" s="1259"/>
      <c r="AJ147" s="1259"/>
      <c r="AK147" s="1259"/>
      <c r="AL147" s="1259"/>
      <c r="AM147" s="1259"/>
      <c r="AN147" s="1259"/>
      <c r="AO147" s="1259"/>
      <c r="AP147" s="1259"/>
      <c r="AQ147" s="1259"/>
      <c r="AR147" s="1467">
        <v>0</v>
      </c>
    </row>
    <row s="1853" customFormat="1" customHeight="1" ht="17.25" hidden="1">
      <c r="A148" s="321"/>
      <c r="C148" s="320"/>
      <c r="D148" s="2136"/>
      <c r="E148" s="2144"/>
      <c r="F148" s="2146"/>
      <c r="G148" s="2144"/>
      <c r="H148" s="2149"/>
      <c r="I148" s="2151"/>
      <c r="J148" s="2154"/>
      <c r="K148" s="2138"/>
      <c r="L148" s="2138"/>
      <c r="M148" s="2138"/>
      <c r="N148" s="2141"/>
      <c r="O148" s="2138"/>
      <c r="P148" s="1471"/>
      <c r="Q148" s="1297"/>
      <c r="R148" s="1297"/>
      <c r="S148" s="329"/>
      <c r="T148" s="329"/>
      <c r="U148" s="329"/>
      <c r="V148" s="329"/>
      <c r="W148" s="1298"/>
      <c r="X148" s="1259"/>
      <c r="Y148" s="1259"/>
      <c r="Z148" s="1259"/>
      <c r="AA148" s="1259"/>
      <c r="AB148" s="1259"/>
      <c r="AC148" s="1259"/>
      <c r="AD148" s="1259"/>
      <c r="AE148" s="1259"/>
      <c r="AF148" s="1259"/>
      <c r="AG148" s="1259"/>
      <c r="AH148" s="1259"/>
      <c r="AI148" s="1259"/>
      <c r="AJ148" s="1259"/>
      <c r="AK148" s="1259"/>
      <c r="AL148" s="1259"/>
      <c r="AM148" s="1259"/>
      <c r="AN148" s="1259"/>
      <c r="AO148" s="1259"/>
      <c r="AP148" s="1259"/>
      <c r="AQ148" s="1259"/>
      <c r="AR148" s="1467">
        <v>0</v>
      </c>
    </row>
    <row s="1853" customFormat="1" customHeight="1" ht="17.25" hidden="1">
      <c r="A149" s="321"/>
      <c r="C149" s="320"/>
      <c r="D149" s="2136"/>
      <c r="E149" s="2144"/>
      <c r="F149" s="2146"/>
      <c r="G149" s="2144"/>
      <c r="H149" s="2149"/>
      <c r="I149" s="2151"/>
      <c r="J149" s="2154"/>
      <c r="K149" s="2138"/>
      <c r="L149" s="1297"/>
      <c r="M149" s="1297"/>
      <c r="N149" s="1297"/>
      <c r="O149" s="1297"/>
      <c r="P149" s="1297"/>
      <c r="Q149" s="1297"/>
      <c r="R149" s="1297"/>
      <c r="S149" s="329"/>
      <c r="T149" s="329"/>
      <c r="U149" s="329"/>
      <c r="V149" s="329"/>
      <c r="W149" s="1298"/>
      <c r="X149" s="1259"/>
      <c r="Y149" s="1259"/>
      <c r="Z149" s="1259"/>
      <c r="AA149" s="1259"/>
      <c r="AB149" s="1259"/>
      <c r="AC149" s="1259"/>
      <c r="AD149" s="1259"/>
      <c r="AE149" s="1259"/>
      <c r="AF149" s="1259"/>
      <c r="AG149" s="1259"/>
      <c r="AH149" s="1259"/>
      <c r="AI149" s="1259"/>
      <c r="AJ149" s="1259"/>
      <c r="AK149" s="1259"/>
      <c r="AL149" s="1259"/>
      <c r="AM149" s="1259"/>
      <c r="AN149" s="1259"/>
      <c r="AO149" s="1259"/>
      <c r="AP149" s="1259"/>
      <c r="AQ149" s="1259"/>
      <c r="AR149" s="1467">
        <v>0</v>
      </c>
    </row>
    <row s="1853" customFormat="1" customHeight="1" ht="17.25" hidden="1">
      <c r="A150" s="321"/>
      <c r="C150" s="320"/>
      <c r="D150" s="2136"/>
      <c r="E150" s="2144"/>
      <c r="F150" s="2147"/>
      <c r="G150" s="2144"/>
      <c r="H150" s="1299"/>
      <c r="I150" s="1300"/>
      <c r="J150" s="1300"/>
      <c r="K150" s="1300"/>
      <c r="L150" s="1300"/>
      <c r="M150" s="1300"/>
      <c r="N150" s="1300"/>
      <c r="O150" s="1300"/>
      <c r="P150" s="1300"/>
      <c r="Q150" s="1300"/>
      <c r="R150" s="1300"/>
      <c r="S150" s="1301"/>
      <c r="T150" s="1301"/>
      <c r="U150" s="1301"/>
      <c r="V150" s="1301"/>
      <c r="W150" s="1302"/>
      <c r="X150" s="1259"/>
      <c r="Y150" s="1259"/>
      <c r="Z150" s="1259"/>
      <c r="AA150" s="1259"/>
      <c r="AB150" s="1259"/>
      <c r="AC150" s="1259"/>
      <c r="AD150" s="1259"/>
      <c r="AE150" s="1259"/>
      <c r="AF150" s="1259"/>
      <c r="AG150" s="1259"/>
      <c r="AH150" s="1259"/>
      <c r="AI150" s="1259"/>
      <c r="AJ150" s="1259"/>
      <c r="AK150" s="1259"/>
      <c r="AL150" s="1259"/>
      <c r="AM150" s="1259"/>
      <c r="AN150" s="1259"/>
      <c r="AO150" s="1259"/>
      <c r="AP150" s="1259"/>
      <c r="AQ150" s="1259"/>
      <c r="AR150" s="1467">
        <v>0</v>
      </c>
    </row>
    <row s="1853" customFormat="1" customHeight="1" ht="17.25" hidden="1">
      <c r="A151" s="321"/>
      <c r="C151" s="209"/>
      <c r="D151" s="2135">
        <v>3</v>
      </c>
      <c r="E151" s="2143" t="s">
        <v>311</v>
      </c>
      <c r="F151" s="2145" t="s">
        <v>19</v>
      </c>
      <c r="G151" s="2143"/>
      <c r="H151" s="2148"/>
      <c r="I151" s="2150"/>
      <c r="J151" s="2152"/>
      <c r="K151" s="2137"/>
      <c r="L151" s="2137"/>
      <c r="M151" s="2137"/>
      <c r="N151" s="2139"/>
      <c r="O151" s="2137"/>
      <c r="P151" s="2137"/>
      <c r="Q151" s="2137"/>
      <c r="R151" s="2142"/>
      <c r="S151" s="2137"/>
      <c r="T151" s="1943"/>
      <c r="U151" s="1943"/>
      <c r="V151" s="1945"/>
      <c r="W151" s="1296"/>
      <c r="X151" s="1267"/>
      <c r="Y151" s="1267"/>
      <c r="Z151" s="1267"/>
      <c r="AA151" s="1267"/>
      <c r="AB151" s="1267"/>
      <c r="AC151" s="1267" t="s">
        <v>312</v>
      </c>
      <c r="AD151" s="1267" t="s">
        <v>313</v>
      </c>
      <c r="AE151" s="1267" t="s">
        <v>314</v>
      </c>
      <c r="AF151" s="1267" t="s">
        <v>315</v>
      </c>
      <c r="AG151" s="1267"/>
      <c r="AH151" s="1267" t="str">
        <f>IF($E$151=0,"",$E$151)</f>
        <v>Тариф на подключение (технологическое присоединение) к централизованной системе водоотведения</v>
      </c>
      <c r="AI151" s="1267" t="str">
        <f>IF($G$151=0,"",$G$151)</f>
        <v/>
      </c>
      <c r="AJ151" s="1267" t="str">
        <f>IF($J$151=0,"",$J$151)</f>
        <v/>
      </c>
      <c r="AK151" s="1267" t="str">
        <f>IF($K$151="нет","без дифференциации",IF($N$151=0,"",$N$151))</f>
        <v/>
      </c>
      <c r="AL151" s="1267" t="str">
        <f>IF($O$151="нет","без дифференциации",IF($R$151=0,"",$R$151))</f>
        <v/>
      </c>
      <c r="AM151" s="1267" t="str">
        <f>IF($S$151="нет","без дифференциации",IF($V$151=0,"",$V$151))</f>
        <v/>
      </c>
      <c r="AN151" s="1772">
        <f>$I$151</f>
        <v>0</v>
      </c>
      <c r="AO151" s="1267" t="str">
        <f>$I$151&amp;"."&amp;$M$151</f>
        <v>.</v>
      </c>
      <c r="AP151" s="1266" t="str">
        <f>$I$151&amp;"."&amp;$M$151&amp;"."&amp;$Q$151</f>
        <v>..</v>
      </c>
      <c r="AQ151" s="1266" t="str">
        <f>$I$151&amp;"."&amp;$M$151&amp;"."&amp;$Q$151&amp;"."&amp;$U$151</f>
        <v>...</v>
      </c>
      <c r="AR151" s="1467">
        <v>0</v>
      </c>
    </row>
    <row s="1853" customFormat="1" customHeight="1" ht="17.25" hidden="1">
      <c r="A152" s="321"/>
      <c r="C152" s="320"/>
      <c r="D152" s="2135"/>
      <c r="E152" s="2143"/>
      <c r="F152" s="2146"/>
      <c r="G152" s="2143"/>
      <c r="H152" s="2149"/>
      <c r="I152" s="2151"/>
      <c r="J152" s="2153"/>
      <c r="K152" s="2138"/>
      <c r="L152" s="2138"/>
      <c r="M152" s="2138"/>
      <c r="N152" s="2140"/>
      <c r="O152" s="2138"/>
      <c r="P152" s="2138"/>
      <c r="Q152" s="2138"/>
      <c r="R152" s="2141"/>
      <c r="S152" s="2138"/>
      <c r="T152" s="1948"/>
      <c r="U152" s="1948"/>
      <c r="V152" s="1948"/>
      <c r="W152" s="1949"/>
      <c r="X152" s="1266"/>
      <c r="Y152" s="1266"/>
      <c r="Z152" s="1266"/>
      <c r="AA152" s="1266"/>
      <c r="AB152" s="1266"/>
      <c r="AC152" s="1266"/>
      <c r="AD152" s="1266"/>
      <c r="AE152" s="1266"/>
      <c r="AF152" s="1266"/>
      <c r="AG152" s="1266"/>
      <c r="AH152" s="1266"/>
      <c r="AI152" s="1266"/>
      <c r="AJ152" s="1266"/>
      <c r="AK152" s="1266"/>
      <c r="AL152" s="1266"/>
      <c r="AM152" s="1266"/>
      <c r="AN152" s="1266"/>
      <c r="AO152" s="1266"/>
      <c r="AP152" s="1266"/>
      <c r="AQ152" s="1266"/>
      <c r="AR152" s="1467">
        <v>0</v>
      </c>
    </row>
    <row s="1853" customFormat="1" customHeight="1" ht="17.25" hidden="1">
      <c r="A153" s="321"/>
      <c r="C153" s="320"/>
      <c r="D153" s="2136"/>
      <c r="E153" s="2144"/>
      <c r="F153" s="2146"/>
      <c r="G153" s="2144"/>
      <c r="H153" s="2149"/>
      <c r="I153" s="2151"/>
      <c r="J153" s="2154"/>
      <c r="K153" s="2138"/>
      <c r="L153" s="2138"/>
      <c r="M153" s="2138"/>
      <c r="N153" s="2141"/>
      <c r="O153" s="2138"/>
      <c r="P153" s="1944"/>
      <c r="Q153" s="1948"/>
      <c r="R153" s="1948"/>
      <c r="S153" s="329"/>
      <c r="T153" s="329"/>
      <c r="U153" s="329"/>
      <c r="V153" s="329"/>
      <c r="W153" s="1949"/>
      <c r="X153" s="1266"/>
      <c r="Y153" s="1266"/>
      <c r="Z153" s="1266"/>
      <c r="AA153" s="1266"/>
      <c r="AB153" s="1266"/>
      <c r="AC153" s="1266"/>
      <c r="AD153" s="1266"/>
      <c r="AE153" s="1266"/>
      <c r="AF153" s="1266"/>
      <c r="AG153" s="1266"/>
      <c r="AH153" s="1266"/>
      <c r="AI153" s="1266"/>
      <c r="AJ153" s="1266"/>
      <c r="AK153" s="1266"/>
      <c r="AL153" s="1266"/>
      <c r="AM153" s="1266"/>
      <c r="AN153" s="1266"/>
      <c r="AO153" s="1266"/>
      <c r="AP153" s="1266"/>
      <c r="AQ153" s="1266"/>
      <c r="AR153" s="1467">
        <v>0</v>
      </c>
    </row>
    <row s="1853" customFormat="1" customHeight="1" ht="17.25" hidden="1">
      <c r="A154" s="321"/>
      <c r="C154" s="320"/>
      <c r="D154" s="2136"/>
      <c r="E154" s="2144"/>
      <c r="F154" s="2146"/>
      <c r="G154" s="2144"/>
      <c r="H154" s="2149"/>
      <c r="I154" s="2151"/>
      <c r="J154" s="2154"/>
      <c r="K154" s="2138"/>
      <c r="L154" s="1948"/>
      <c r="M154" s="1948"/>
      <c r="N154" s="1948"/>
      <c r="O154" s="1948"/>
      <c r="P154" s="1948"/>
      <c r="Q154" s="1948"/>
      <c r="R154" s="1948"/>
      <c r="S154" s="329"/>
      <c r="T154" s="329"/>
      <c r="U154" s="329"/>
      <c r="V154" s="329"/>
      <c r="W154" s="1949"/>
      <c r="X154" s="1266"/>
      <c r="Y154" s="1266"/>
      <c r="Z154" s="1266"/>
      <c r="AA154" s="1266"/>
      <c r="AB154" s="1266"/>
      <c r="AC154" s="1266"/>
      <c r="AD154" s="1266"/>
      <c r="AE154" s="1266"/>
      <c r="AF154" s="1266"/>
      <c r="AG154" s="1266"/>
      <c r="AH154" s="1266"/>
      <c r="AI154" s="1266"/>
      <c r="AJ154" s="1266"/>
      <c r="AK154" s="1266"/>
      <c r="AL154" s="1266"/>
      <c r="AM154" s="1266"/>
      <c r="AN154" s="1266"/>
      <c r="AO154" s="1266"/>
      <c r="AP154" s="1266"/>
      <c r="AQ154" s="1266"/>
      <c r="AR154" s="1467">
        <v>0</v>
      </c>
    </row>
    <row s="1853" customFormat="1" customHeight="1" ht="17.25" hidden="1">
      <c r="A155" s="321"/>
      <c r="C155" s="320"/>
      <c r="D155" s="2136"/>
      <c r="E155" s="2144"/>
      <c r="F155" s="2147"/>
      <c r="G155" s="2144"/>
      <c r="H155" s="1299"/>
      <c r="I155" s="1946"/>
      <c r="J155" s="1946"/>
      <c r="K155" s="1946"/>
      <c r="L155" s="1946"/>
      <c r="M155" s="1946"/>
      <c r="N155" s="1946"/>
      <c r="O155" s="1946"/>
      <c r="P155" s="1946"/>
      <c r="Q155" s="1946"/>
      <c r="R155" s="1946"/>
      <c r="S155" s="1301"/>
      <c r="T155" s="1301"/>
      <c r="U155" s="1301"/>
      <c r="V155" s="1301"/>
      <c r="W155" s="1947"/>
      <c r="X155" s="1266"/>
      <c r="Y155" s="1266"/>
      <c r="Z155" s="1266"/>
      <c r="AA155" s="1266"/>
      <c r="AB155" s="1266"/>
      <c r="AC155" s="1266"/>
      <c r="AD155" s="1266"/>
      <c r="AE155" s="1266"/>
      <c r="AF155" s="1266"/>
      <c r="AG155" s="1266"/>
      <c r="AH155" s="1266"/>
      <c r="AI155" s="1266"/>
      <c r="AJ155" s="1266"/>
      <c r="AK155" s="1266"/>
      <c r="AL155" s="1266"/>
      <c r="AM155" s="1266"/>
      <c r="AN155" s="1266"/>
      <c r="AO155" s="1266"/>
      <c r="AP155" s="1266"/>
      <c r="AQ155" s="1266"/>
      <c r="AR155" s="1467">
        <v>0</v>
      </c>
    </row>
    <row customHeight="1" ht="11.549999999999999">
      <c r="AR156" s="104">
        <v>11</v>
      </c>
    </row>
    <row customHeight="1" ht="11.549999999999999">
      <c r="AR157" s="104">
        <v>11</v>
      </c>
    </row>
    <row customHeight="1" ht="11.549999999999999">
      <c r="AR158" s="104">
        <v>11</v>
      </c>
    </row>
    <row customHeight="1" ht="11.549999999999999">
      <c r="E159" s="1350"/>
      <c r="AR159" s="104">
        <v>11</v>
      </c>
    </row>
    <row customHeight="1" ht="11.549999999999999">
      <c r="E160" s="1350"/>
      <c r="AR160" s="104">
        <v>11</v>
      </c>
    </row>
    <row customHeight="1" ht="11.549999999999999">
      <c r="E161" s="1350"/>
      <c r="AR161" s="104">
        <v>11</v>
      </c>
    </row>
    <row customHeight="1" ht="11.549999999999999">
      <c r="E162" s="1350"/>
      <c r="AR162" s="104">
        <v>11</v>
      </c>
    </row>
    <row customHeight="1" ht="11.549999999999999">
      <c r="E163" s="1350"/>
      <c r="AR163" s="104">
        <v>11</v>
      </c>
    </row>
    <row customHeight="1" ht="11.549999999999999">
      <c r="E164" s="1350"/>
      <c r="AR164" s="104">
        <v>11</v>
      </c>
    </row>
    <row customHeight="1" ht="11.549999999999999">
      <c r="E165" s="1350"/>
      <c r="AR165" s="104">
        <v>11</v>
      </c>
    </row>
    <row customHeight="1" ht="11.25" hidden="1">
      <c r="A166" s="153" t="s">
        <v>84</v>
      </c>
      <c r="B166" s="153">
        <v>0</v>
      </c>
      <c r="C166" s="104">
        <v>3</v>
      </c>
      <c r="D166" s="104">
        <v>6</v>
      </c>
      <c r="E166" s="104">
        <v>42</v>
      </c>
      <c r="F166" s="1283">
        <v>14</v>
      </c>
      <c r="G166" s="104">
        <v>42</v>
      </c>
      <c r="H166" s="104">
        <v>3</v>
      </c>
      <c r="I166" s="104">
        <v>5</v>
      </c>
      <c r="J166" s="104">
        <v>47</v>
      </c>
      <c r="K166" s="104">
        <v>3</v>
      </c>
      <c r="L166" s="104">
        <v>3</v>
      </c>
      <c r="M166" s="104">
        <v>5</v>
      </c>
      <c r="N166" s="104">
        <v>28</v>
      </c>
      <c r="O166" s="104">
        <v>3</v>
      </c>
      <c r="P166" s="104">
        <v>3</v>
      </c>
      <c r="Q166" s="104">
        <v>5</v>
      </c>
      <c r="R166" s="104">
        <v>34</v>
      </c>
      <c r="S166" s="282">
        <v>0</v>
      </c>
      <c r="T166" s="282">
        <v>0</v>
      </c>
      <c r="U166" s="282">
        <v>0</v>
      </c>
      <c r="V166" s="282">
        <v>0</v>
      </c>
      <c r="W166" s="104">
        <v>30</v>
      </c>
      <c r="X166" s="104">
        <v>3</v>
      </c>
      <c r="Y166" s="1259">
        <v>0</v>
      </c>
      <c r="Z166" s="1259">
        <v>0</v>
      </c>
      <c r="AA166" s="1259">
        <v>0</v>
      </c>
      <c r="AB166" s="1259">
        <v>0</v>
      </c>
      <c r="AC166" s="1259">
        <v>0</v>
      </c>
      <c r="AD166" s="1259">
        <v>0</v>
      </c>
      <c r="AE166" s="1259">
        <v>0</v>
      </c>
      <c r="AF166" s="1259">
        <v>0</v>
      </c>
      <c r="AG166" s="1259">
        <v>0</v>
      </c>
      <c r="AH166" s="1259">
        <v>0</v>
      </c>
      <c r="AI166" s="1259">
        <v>0</v>
      </c>
      <c r="AJ166" s="1259">
        <v>0</v>
      </c>
      <c r="AK166" s="1259">
        <v>0</v>
      </c>
      <c r="AL166" s="1259">
        <v>0</v>
      </c>
      <c r="AM166" s="1259">
        <v>0</v>
      </c>
      <c r="AN166" s="1259">
        <v>0</v>
      </c>
      <c r="AO166" s="1259">
        <v>0</v>
      </c>
      <c r="AP166" s="1259">
        <v>0</v>
      </c>
      <c r="AQ166" s="1259">
        <v>0</v>
      </c>
      <c r="AR166" s="104">
        <v>11</v>
      </c>
    </row>
  </sheetData>
  <sheetProtection formatColumns="0" formatRows="0" autoFilter="0" sort="0" insertRows="0" insertColumns="1" deleteRows="0" deleteColumns="0"/>
  <mergeCells count="439">
    <mergeCell ref="R35:R36"/>
    <mergeCell ref="S35:S36"/>
    <mergeCell ref="G35:G39"/>
    <mergeCell ref="H35:H38"/>
    <mergeCell ref="I35:I38"/>
    <mergeCell ref="J35:J38"/>
    <mergeCell ref="K35:K38"/>
    <mergeCell ref="L35:L37"/>
    <mergeCell ref="M35:M37"/>
    <mergeCell ref="N35:N37"/>
    <mergeCell ref="O35:O37"/>
    <mergeCell ref="M151:M153"/>
    <mergeCell ref="N151:N153"/>
    <mergeCell ref="O151:O153"/>
    <mergeCell ref="P151:P152"/>
    <mergeCell ref="Q151:Q152"/>
    <mergeCell ref="R151:R152"/>
    <mergeCell ref="S151:S152"/>
    <mergeCell ref="D151:D155"/>
    <mergeCell ref="E151:E155"/>
    <mergeCell ref="F151:F155"/>
    <mergeCell ref="G151:G155"/>
    <mergeCell ref="H151:H154"/>
    <mergeCell ref="I151:I154"/>
    <mergeCell ref="J151:J154"/>
    <mergeCell ref="K151:K154"/>
    <mergeCell ref="L151:L153"/>
    <mergeCell ref="N119:N121"/>
    <mergeCell ref="O119:O121"/>
    <mergeCell ref="P119:P120"/>
    <mergeCell ref="Q119:Q120"/>
    <mergeCell ref="R119:R120"/>
    <mergeCell ref="S119:S120"/>
    <mergeCell ref="D135:D139"/>
    <mergeCell ref="E135:E139"/>
    <mergeCell ref="F135:F139"/>
    <mergeCell ref="G135:G139"/>
    <mergeCell ref="H135:H138"/>
    <mergeCell ref="I135:I138"/>
    <mergeCell ref="J135:J138"/>
    <mergeCell ref="K135:K138"/>
    <mergeCell ref="L135:L137"/>
    <mergeCell ref="M135:M137"/>
    <mergeCell ref="N135:N137"/>
    <mergeCell ref="O135:O137"/>
    <mergeCell ref="P135:P136"/>
    <mergeCell ref="Q135:Q136"/>
    <mergeCell ref="R135:R136"/>
    <mergeCell ref="S135:S136"/>
    <mergeCell ref="D119:D123"/>
    <mergeCell ref="E119:E123"/>
    <mergeCell ref="F119:F123"/>
    <mergeCell ref="G119:G123"/>
    <mergeCell ref="H119:H122"/>
    <mergeCell ref="I119:I122"/>
    <mergeCell ref="J119:J122"/>
    <mergeCell ref="K119:K122"/>
    <mergeCell ref="L119:L121"/>
    <mergeCell ref="S146:S147"/>
    <mergeCell ref="D146:D150"/>
    <mergeCell ref="E146:E150"/>
    <mergeCell ref="F146:F150"/>
    <mergeCell ref="G146:G150"/>
    <mergeCell ref="H146:H149"/>
    <mergeCell ref="I146:I149"/>
    <mergeCell ref="J146:J149"/>
    <mergeCell ref="K146:K149"/>
    <mergeCell ref="L146:L148"/>
    <mergeCell ref="H141:H144"/>
    <mergeCell ref="I141:I144"/>
    <mergeCell ref="J141:J144"/>
    <mergeCell ref="K141:K144"/>
    <mergeCell ref="L141:L143"/>
    <mergeCell ref="M141:M143"/>
    <mergeCell ref="N141:N143"/>
    <mergeCell ref="M146:M148"/>
    <mergeCell ref="N146:N148"/>
    <mergeCell ref="O146:O148"/>
    <mergeCell ref="P141:P142"/>
    <mergeCell ref="Q141:Q142"/>
    <mergeCell ref="R141:R142"/>
    <mergeCell ref="P146:P147"/>
    <mergeCell ref="Q146:Q147"/>
    <mergeCell ref="R146:R147"/>
    <mergeCell ref="S141:S142"/>
    <mergeCell ref="D141:D145"/>
    <mergeCell ref="E141:E145"/>
    <mergeCell ref="F141:F145"/>
    <mergeCell ref="G141:G145"/>
    <mergeCell ref="M130:M132"/>
    <mergeCell ref="N130:N132"/>
    <mergeCell ref="O130:O132"/>
    <mergeCell ref="P130:P131"/>
    <mergeCell ref="Q130:Q131"/>
    <mergeCell ref="R130:R131"/>
    <mergeCell ref="S130:S131"/>
    <mergeCell ref="D130:D134"/>
    <mergeCell ref="E130:E134"/>
    <mergeCell ref="F130:F134"/>
    <mergeCell ref="G130:G134"/>
    <mergeCell ref="H130:H133"/>
    <mergeCell ref="I130:I133"/>
    <mergeCell ref="J130:J133"/>
    <mergeCell ref="K130:K133"/>
    <mergeCell ref="L130:L132"/>
    <mergeCell ref="O141:O143"/>
    <mergeCell ref="M68:M70"/>
    <mergeCell ref="N68:N70"/>
    <mergeCell ref="O68:O70"/>
    <mergeCell ref="N58:N60"/>
    <mergeCell ref="D125:D129"/>
    <mergeCell ref="E125:E129"/>
    <mergeCell ref="F125:F129"/>
    <mergeCell ref="G125:G129"/>
    <mergeCell ref="H125:H128"/>
    <mergeCell ref="I125:I128"/>
    <mergeCell ref="J125:J128"/>
    <mergeCell ref="K125:K128"/>
    <mergeCell ref="L125:L127"/>
    <mergeCell ref="P73:P74"/>
    <mergeCell ref="Q73:Q74"/>
    <mergeCell ref="R73:R74"/>
    <mergeCell ref="S73:S74"/>
    <mergeCell ref="P68:P69"/>
    <mergeCell ref="Q68:Q69"/>
    <mergeCell ref="R68:R69"/>
    <mergeCell ref="S68:S69"/>
    <mergeCell ref="M125:M127"/>
    <mergeCell ref="N125:N127"/>
    <mergeCell ref="O125:O127"/>
    <mergeCell ref="P125:P126"/>
    <mergeCell ref="Q125:Q126"/>
    <mergeCell ref="R125:R126"/>
    <mergeCell ref="S125:S126"/>
    <mergeCell ref="O73:O75"/>
    <mergeCell ref="E97:W97"/>
    <mergeCell ref="E89:W89"/>
    <mergeCell ref="E90:W90"/>
    <mergeCell ref="E91:W91"/>
    <mergeCell ref="E92:W92"/>
    <mergeCell ref="E93:W93"/>
    <mergeCell ref="L99:L101"/>
    <mergeCell ref="M99:M101"/>
    <mergeCell ref="E95:W95"/>
    <mergeCell ref="E96:W96"/>
    <mergeCell ref="K109:K112"/>
    <mergeCell ref="E63:E67"/>
    <mergeCell ref="F63:F67"/>
    <mergeCell ref="H63:H66"/>
    <mergeCell ref="G63:G67"/>
    <mergeCell ref="G49:G57"/>
    <mergeCell ref="S58:S59"/>
    <mergeCell ref="S63:S64"/>
    <mergeCell ref="E58:E62"/>
    <mergeCell ref="F58:F62"/>
    <mergeCell ref="H58:H61"/>
    <mergeCell ref="P58:P59"/>
    <mergeCell ref="Q58:Q59"/>
    <mergeCell ref="R58:R59"/>
    <mergeCell ref="D58:D62"/>
    <mergeCell ref="D68:D72"/>
    <mergeCell ref="E68:E72"/>
    <mergeCell ref="F68:F72"/>
    <mergeCell ref="G68:G72"/>
    <mergeCell ref="H68:H71"/>
    <mergeCell ref="I68:I71"/>
    <mergeCell ref="J68:J71"/>
    <mergeCell ref="K68:K71"/>
    <mergeCell ref="L68:L70"/>
    <mergeCell ref="D49:D57"/>
    <mergeCell ref="E49:E57"/>
    <mergeCell ref="F49:F57"/>
    <mergeCell ref="P63:P64"/>
    <mergeCell ref="O58:O60"/>
    <mergeCell ref="Q63:Q64"/>
    <mergeCell ref="R63:R64"/>
    <mergeCell ref="O63:O65"/>
    <mergeCell ref="D73:D77"/>
    <mergeCell ref="E73:E77"/>
    <mergeCell ref="F73:F77"/>
    <mergeCell ref="H73:H76"/>
    <mergeCell ref="N63:N65"/>
    <mergeCell ref="G58:G62"/>
    <mergeCell ref="K58:K61"/>
    <mergeCell ref="G73:G77"/>
    <mergeCell ref="K73:K76"/>
    <mergeCell ref="N73:N75"/>
    <mergeCell ref="I73:I76"/>
    <mergeCell ref="J73:J76"/>
    <mergeCell ref="L73:L75"/>
    <mergeCell ref="M73:M75"/>
    <mergeCell ref="L63:L65"/>
    <mergeCell ref="M63:M65"/>
    <mergeCell ref="K63:K66"/>
    <mergeCell ref="D63:D67"/>
    <mergeCell ref="I63:I66"/>
    <mergeCell ref="J63:J66"/>
    <mergeCell ref="I58:I61"/>
    <mergeCell ref="J58:J61"/>
    <mergeCell ref="L58:L60"/>
    <mergeCell ref="M58:M60"/>
    <mergeCell ref="D18:D34"/>
    <mergeCell ref="E18:E34"/>
    <mergeCell ref="F18:F34"/>
    <mergeCell ref="D40:D48"/>
    <mergeCell ref="E40:E48"/>
    <mergeCell ref="F40:F48"/>
    <mergeCell ref="G40:G48"/>
    <mergeCell ref="D35:D39"/>
    <mergeCell ref="E35:E39"/>
    <mergeCell ref="F35:F39"/>
    <mergeCell ref="L10:M10"/>
    <mergeCell ref="P10:Q10"/>
    <mergeCell ref="L11:M11"/>
    <mergeCell ref="P11:Q11"/>
    <mergeCell ref="P35:P36"/>
    <mergeCell ref="Q35:Q36"/>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99:D103"/>
    <mergeCell ref="E99:E103"/>
    <mergeCell ref="D104:D108"/>
    <mergeCell ref="E104:E108"/>
    <mergeCell ref="F104:F108"/>
    <mergeCell ref="G104:G108"/>
    <mergeCell ref="H104:H107"/>
    <mergeCell ref="I104:I107"/>
    <mergeCell ref="J104:J107"/>
    <mergeCell ref="F99:F103"/>
    <mergeCell ref="G99:G103"/>
    <mergeCell ref="H99:H102"/>
    <mergeCell ref="I99:I102"/>
    <mergeCell ref="J99:J102"/>
    <mergeCell ref="G18:G34"/>
    <mergeCell ref="L109:L111"/>
    <mergeCell ref="Q104:Q105"/>
    <mergeCell ref="R104:R105"/>
    <mergeCell ref="S104:S105"/>
    <mergeCell ref="K104:K107"/>
    <mergeCell ref="K99:K102"/>
    <mergeCell ref="N104:N106"/>
    <mergeCell ref="O104:O106"/>
    <mergeCell ref="P104:P105"/>
    <mergeCell ref="S109:S110"/>
    <mergeCell ref="N109:N111"/>
    <mergeCell ref="O109:O111"/>
    <mergeCell ref="P109:P110"/>
    <mergeCell ref="Q109:Q110"/>
    <mergeCell ref="R109:R110"/>
    <mergeCell ref="L104:L106"/>
    <mergeCell ref="N99:N101"/>
    <mergeCell ref="O99:O101"/>
    <mergeCell ref="P99:P100"/>
    <mergeCell ref="Q99:Q100"/>
    <mergeCell ref="R99:R100"/>
    <mergeCell ref="S99:S100"/>
    <mergeCell ref="M104:M106"/>
    <mergeCell ref="M114:M116"/>
    <mergeCell ref="N114:N116"/>
    <mergeCell ref="O114:O116"/>
    <mergeCell ref="P114:P115"/>
    <mergeCell ref="Q114:Q115"/>
    <mergeCell ref="R114:R115"/>
    <mergeCell ref="S114:S115"/>
    <mergeCell ref="D109:D113"/>
    <mergeCell ref="E109:E113"/>
    <mergeCell ref="M109:M111"/>
    <mergeCell ref="D114:D118"/>
    <mergeCell ref="E114:E118"/>
    <mergeCell ref="F114:F118"/>
    <mergeCell ref="G114:G118"/>
    <mergeCell ref="H114:H117"/>
    <mergeCell ref="I114:I117"/>
    <mergeCell ref="J114:J117"/>
    <mergeCell ref="K114:K117"/>
    <mergeCell ref="L114:L116"/>
    <mergeCell ref="F109:F113"/>
    <mergeCell ref="G109:G113"/>
    <mergeCell ref="H109:H112"/>
    <mergeCell ref="I109:I112"/>
    <mergeCell ref="J109:J112"/>
    <mergeCell ref="S83:S84"/>
    <mergeCell ref="E78:E82"/>
    <mergeCell ref="F78:F82"/>
    <mergeCell ref="G78:G82"/>
    <mergeCell ref="H78:H81"/>
    <mergeCell ref="I78:I81"/>
    <mergeCell ref="J78:J81"/>
    <mergeCell ref="K78:K81"/>
    <mergeCell ref="L78:L80"/>
    <mergeCell ref="D78:D82"/>
    <mergeCell ref="M119:M121"/>
    <mergeCell ref="M78:M80"/>
    <mergeCell ref="N78:N80"/>
    <mergeCell ref="O78:O80"/>
    <mergeCell ref="P78:P79"/>
    <mergeCell ref="Q78:Q79"/>
    <mergeCell ref="R78:R79"/>
    <mergeCell ref="S78:S79"/>
    <mergeCell ref="D83:D87"/>
    <mergeCell ref="E83:E87"/>
    <mergeCell ref="F83:F87"/>
    <mergeCell ref="G83:G87"/>
    <mergeCell ref="H83:H86"/>
    <mergeCell ref="I83:I86"/>
    <mergeCell ref="J83:J86"/>
    <mergeCell ref="K83:K86"/>
    <mergeCell ref="L83:L85"/>
    <mergeCell ref="M83:M85"/>
    <mergeCell ref="N83:N85"/>
    <mergeCell ref="O83:O85"/>
    <mergeCell ref="P83:P84"/>
    <mergeCell ref="Q83:Q84"/>
    <mergeCell ref="R83:R84"/>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1"/>
    <mergeCell ref="M18:M20"/>
    <mergeCell ref="L18:L20"/>
    <mergeCell ref="N18:N20"/>
    <mergeCell ref="J18:J21"/>
    <mergeCell ref="H18:H21"/>
    <mergeCell ref="I18:I21"/>
    <mergeCell ref="H22:H25"/>
    <mergeCell ref="I22:I25"/>
    <mergeCell ref="J22:J25"/>
    <mergeCell ref="K22:K25"/>
    <mergeCell ref="L22:L24"/>
    <mergeCell ref="M22:M24"/>
    <mergeCell ref="N22:N24"/>
    <mergeCell ref="S22:S23"/>
    <mergeCell ref="O22:O24"/>
    <mergeCell ref="P22:P23"/>
    <mergeCell ref="Q22:Q23"/>
    <mergeCell ref="R22:R23"/>
    <mergeCell ref="H26:H29"/>
    <mergeCell ref="I26:I29"/>
    <mergeCell ref="J26:J29"/>
    <mergeCell ref="K26:K29"/>
    <mergeCell ref="L26:L28"/>
    <mergeCell ref="M26:M28"/>
    <mergeCell ref="N26:N28"/>
    <mergeCell ref="S26:S27"/>
    <mergeCell ref="O26:O28"/>
    <mergeCell ref="P26:P27"/>
    <mergeCell ref="Q26:Q27"/>
    <mergeCell ref="R26:R27"/>
    <mergeCell ref="H30:H33"/>
    <mergeCell ref="I30:I33"/>
    <mergeCell ref="J30:J33"/>
    <mergeCell ref="K30:K33"/>
    <mergeCell ref="L30:L32"/>
    <mergeCell ref="M30:M32"/>
    <mergeCell ref="N30:N32"/>
    <mergeCell ref="S30:S31"/>
    <mergeCell ref="O30:O32"/>
    <mergeCell ref="P30:P31"/>
    <mergeCell ref="Q30:Q31"/>
    <mergeCell ref="R30:R31"/>
    <mergeCell ref="O40:O42"/>
    <mergeCell ref="S40:S41"/>
    <mergeCell ref="P40:P41"/>
    <mergeCell ref="Q40:Q41"/>
    <mergeCell ref="R40:R41"/>
    <mergeCell ref="K40:K43"/>
    <mergeCell ref="M40:M42"/>
    <mergeCell ref="L40:L42"/>
    <mergeCell ref="N40:N42"/>
    <mergeCell ref="J40:J43"/>
    <mergeCell ref="H40:H43"/>
    <mergeCell ref="I40:I43"/>
    <mergeCell ref="H44:H47"/>
    <mergeCell ref="I44:I47"/>
    <mergeCell ref="J44:J47"/>
    <mergeCell ref="K44:K47"/>
    <mergeCell ref="L44:L46"/>
    <mergeCell ref="M44:M46"/>
    <mergeCell ref="N44:N46"/>
    <mergeCell ref="S44:S45"/>
    <mergeCell ref="O44:O46"/>
    <mergeCell ref="P44:P45"/>
    <mergeCell ref="Q44:Q45"/>
    <mergeCell ref="R44:R45"/>
    <mergeCell ref="O49:O51"/>
    <mergeCell ref="S49:S50"/>
    <mergeCell ref="P49:P50"/>
    <mergeCell ref="Q49:Q50"/>
    <mergeCell ref="R49:R50"/>
    <mergeCell ref="K49:K52"/>
    <mergeCell ref="M49:M51"/>
    <mergeCell ref="L49:L51"/>
    <mergeCell ref="N49:N51"/>
    <mergeCell ref="J49:J52"/>
    <mergeCell ref="H49:H52"/>
    <mergeCell ref="I49:I52"/>
    <mergeCell ref="H53:H56"/>
    <mergeCell ref="I53:I56"/>
    <mergeCell ref="J53:J56"/>
    <mergeCell ref="K53:K56"/>
    <mergeCell ref="L53:L55"/>
    <mergeCell ref="M53:M55"/>
    <mergeCell ref="N53:N55"/>
    <mergeCell ref="S53:S54"/>
    <mergeCell ref="O53:O55"/>
    <mergeCell ref="P53:P54"/>
    <mergeCell ref="Q53:Q54"/>
    <mergeCell ref="R53:R54"/>
  </mergeCells>
  <dataValidations count="164">
    <dataValidation allowBlank="1" showInputMessage="1" showErrorMessage="1" prompt="Для выбора выполните двойной щелчок левой клавиши мыши по соответствующей ячейке." sqref="K58:K59 K68:K69 O68:O69 S68:S69 K63:K64 O58:O59 O63:O64 S58:S59 S63:S64 K99:K100 O99:O100 S99:S100 K104:K105 O104:O105 S104:S105 K114:K115 O114:O115 S114:S115 K109:K110 O109:O110 S73:S74 S109:S110 K73:K74 O73:O74 O151:O152 O125:O126 S125:S126 O130:O131 S130:S131 K125:K126 K130:K131 S119:S120 K146:K147 O146:O147 K141:K142 O141:O142 S146:S147 O135:O136 S141:S142 O78:O79 S78:S79 K78:K79 K83:K84 O83:O84 S83:S84 F99:F123 K119:K120 O119:O120 F125:F139 S135:S136 K135:K136 F141:F155 S151:S152 K151:K152 F13:F21 F34:F43 F48:F52 F57:F87 K35:K36 O35:O36 S35:S36"/>
    <dataValidation type="textLength" operator="lessThanOrEqual" allowBlank="1" showInputMessage="1" showErrorMessage="1" errorTitle="Ошибка" error="Допускается ввод не более 900 символов!" sqref="J58:J59 J68:J69 R68:R69 V68:W68 J63:J64 R58:R59 R63:R64 V58:W58 V63:W63 J99:J100 R99:R100 V99:W99 J104:J105 R104:R105 V104:W104 J114:J115 R114:R115 V114:W114 J109:J110 R109:R110 V109:W109 J73:J74 R73:R74 V73:W73 J125:J126 R125:R126 V125:W125 J130:J131 R130:R131 V130:W130 J146:J147 R146:R147 V146:W146 J141:J142 R141:R142 V141:W141 J78:J79 R78:R79 V78:W78 J83:J84 R83:R84 V83:W83 J119:J120 R119:R120 V119:W119 J135:J136 R135:R136 V135:W135 J151:J152 R151:R152 V151:W151 J35:J36 R35:R36 V35:W35">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8:N70 N63:N65 N58:N60 N99:N101 N114:N116 N104:N106 N109:N111 N73:N75 N125:N127 N130:N132 N146:N148 N141:N143 N78:N80 N83:N85 N119:N121 N135:N137 N151:N153 N35:N37">
      <formula1>DESCRIPTION_TERRITORY</formula1>
    </dataValidation>
    <dataValidation allowBlank="1" showInputMessage="1" showErrorMessage="1" prompt="Выберите виды деятельности, выполнив двойной щелчок левой кнопки мыши по ячейке." sqref="G125:G139 G141:G155 G99:G123 G13:G21 G34:G43 G48:G52 G57:G87"/>
    <dataValidation type="list" allowBlank="1" showInputMessage="1" showErrorMessage="1" errorTitle="Ошибка" error="Выберите значение из списка" prompt="Выберите значение из списка" sqref="E18:E21 E34">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Для выбора выполните двойной щелчок левой клавиши мыши по соответствующей ячейке." sqref="K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O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F22"/>
    <dataValidation allowBlank="1" showInputMessage="1" showErrorMessage="1" prompt="Выберите виды деятельности, выполнив двойной щелчок левой кнопки мыши по ячейке." sqref="G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Для выбора выполните двойной щелчок левой клавиши мыши по соответствующей ячейке." sqref="K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O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V22">
      <formula1>900</formula1>
    </dataValidation>
    <dataValidation type="textLength" operator="lessThanOrEqual" allowBlank="1" showInputMessage="1" showErrorMessage="1" errorTitle="Ошибка" error="Допускается ввод не более 900 символов!" sqref="W22">
      <formula1>900</formula1>
    </dataValidation>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Выберите виды деятельности, выполнив двойной щелчок левой кнопки мыши по ячейке." sqref="G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Для выбора выполните двойной щелчок левой клавиши мыши по соответствующей ячейке." sqref="S23"/>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Для выбора выполните двойной щелчок левой клавиши мыши по соответствующей ячейке." sqref="K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O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V26">
      <formula1>900</formula1>
    </dataValidation>
    <dataValidation type="textLength" operator="lessThanOrEqual" allowBlank="1" showInputMessage="1" showErrorMessage="1" errorTitle="Ошибка" error="Допускается ввод не более 900 символов!" sqref="W26">
      <formula1>900</formula1>
    </dataValidation>
    <dataValidation allowBlank="1" showInputMessage="1" showErrorMessage="1" prompt="Для выбора выполните двойной щелчок левой клавиши мыши по соответствующей ячейке." sqref="F27"/>
    <dataValidation allowBlank="1" showInputMessage="1" showErrorMessage="1" prompt="Выберите виды деятельности, выполнив двойной щелчок левой кнопки мыши по ячейке." sqref="G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Для выбора выполните двойной щелчок левой клавиши мыши по соответствующей ячейке." sqref="S27"/>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30"/>
    <dataValidation allowBlank="1" showInputMessage="1" showErrorMessage="1" prompt="Выберите виды деятельности, выполнив двойной щелчок левой кнопки мыши по ячейке." sqref="G30"/>
    <dataValidation type="textLength" operator="lessThanOrEqual" allowBlank="1" showInputMessage="1" showErrorMessage="1" errorTitle="Ошибка" error="Допускается ввод не более 900 символов!" sqref="J30">
      <formula1>900</formula1>
    </dataValidation>
    <dataValidation allowBlank="1" showInputMessage="1" showErrorMessage="1" prompt="Для выбора выполните двойной щелчок левой клавиши мыши по соответствующей ячейке." sqref="K3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O30"/>
    <dataValidation type="textLength" operator="lessThanOrEqual" allowBlank="1" showInputMessage="1" showErrorMessage="1" errorTitle="Ошибка" error="Допускается ввод не более 900 символов!" sqref="R30">
      <formula1>900</formula1>
    </dataValidation>
    <dataValidation allowBlank="1" showInputMessage="1" showErrorMessage="1" prompt="Для выбора выполните двойной щелчок левой клавиши мыши по соответствующей ячейке." sqref="S30"/>
    <dataValidation type="textLength" operator="lessThanOrEqual" allowBlank="1" showInputMessage="1" showErrorMessage="1" errorTitle="Ошибка" error="Допускается ввод не более 900 символов!" sqref="V30">
      <formula1>900</formula1>
    </dataValidation>
    <dataValidation type="textLength" operator="lessThanOrEqual" allowBlank="1" showInputMessage="1" showErrorMessage="1" errorTitle="Ошибка" error="Допускается ввод не более 900 символов!" sqref="W30">
      <formula1>900</formula1>
    </dataValidation>
    <dataValidation allowBlank="1" showInputMessage="1" showErrorMessage="1" prompt="Для выбора выполните двойной щелчок левой клавиши мыши по соответствующей ячейке." sqref="F31"/>
    <dataValidation allowBlank="1" showInputMessage="1" showErrorMessage="1" prompt="Выберите виды деятельности, выполнив двойной щелчок левой кнопки мыши по ячейке." sqref="G31"/>
    <dataValidation type="textLength" operator="lessThanOrEqual" allowBlank="1" showInputMessage="1" showErrorMessage="1" errorTitle="Ошибка" error="Допускается ввод не более 900 символов!" sqref="J3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1"/>
    <dataValidation type="textLength" operator="lessThanOrEqual" allowBlank="1" showInputMessage="1" showErrorMessage="1" errorTitle="Ошибка" error="Допускается ввод не более 900 символов!" sqref="R31">
      <formula1>900</formula1>
    </dataValidation>
    <dataValidation allowBlank="1" showInputMessage="1" showErrorMessage="1" prompt="Для выбора выполните двойной щелчок левой клавиши мыши по соответствующей ячейке." sqref="S31"/>
    <dataValidation allowBlank="1" showInputMessage="1" showErrorMessage="1" prompt="Для выбора выполните двойной щелчок левой клавиши мыши по соответствующей ячейке." sqref="F32"/>
    <dataValidation allowBlank="1" showInputMessage="1" showErrorMessage="1" prompt="Выберите виды деятельности, выполнив двойной щелчок левой кнопки мыши по ячейке." sqref="G3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2"/>
    <dataValidation allowBlank="1" showInputMessage="1" showErrorMessage="1" prompt="Для выбора выполните двойной щелчок левой клавиши мыши по соответствующей ячейке." sqref="F33"/>
    <dataValidation allowBlank="1" showInputMessage="1" showErrorMessage="1" prompt="Выберите виды деятельности, выполнив двойной щелчок левой кнопки мыши по ячейке." sqref="G33"/>
    <dataValidation type="textLength" operator="lessThanOrEqual" allowBlank="1" showInputMessage="1" showErrorMessage="1" errorTitle="Ошибка" error="Допускается ввод не более 900 символов!" sqref="J40">
      <formula1>900</formula1>
    </dataValidation>
    <dataValidation allowBlank="1" showInputMessage="1" showErrorMessage="1" prompt="Для выбора выполните двойной щелчок левой клавиши мыши по соответствующей ячейке." sqref="K4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0"/>
    <dataValidation allowBlank="1" showInputMessage="1" showErrorMessage="1" prompt="Для выбора выполните двойной щелчок левой клавиши мыши по соответствующей ячейке." sqref="O40"/>
    <dataValidation type="textLength" operator="lessThanOrEqual" allowBlank="1" showInputMessage="1" showErrorMessage="1" errorTitle="Ошибка" error="Допускается ввод не более 900 символов!" sqref="R40">
      <formula1>900</formula1>
    </dataValidation>
    <dataValidation allowBlank="1" showInputMessage="1" showErrorMessage="1" prompt="Для выбора выполните двойной щелчок левой клавиши мыши по соответствующей ячейке." sqref="S40"/>
    <dataValidation type="textLength" operator="lessThanOrEqual" allowBlank="1" showInputMessage="1" showErrorMessage="1" errorTitle="Ошибка" error="Допускается ввод не более 900 символов!" sqref="V40">
      <formula1>900</formula1>
    </dataValidation>
    <dataValidation type="textLength" operator="lessThanOrEqual" allowBlank="1" showInputMessage="1" showErrorMessage="1" errorTitle="Ошибка" error="Допускается ввод не более 900 символов!" sqref="W40">
      <formula1>900</formula1>
    </dataValidation>
    <dataValidation type="textLength" operator="lessThanOrEqual" allowBlank="1" showInputMessage="1" showErrorMessage="1" errorTitle="Ошибка" error="Допускается ввод не более 900 символов!" sqref="J41">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1"/>
    <dataValidation type="textLength" operator="lessThanOrEqual" allowBlank="1" showInputMessage="1" showErrorMessage="1" errorTitle="Ошибка" error="Допускается ввод не более 900 символов!" sqref="R41">
      <formula1>900</formula1>
    </dataValidation>
    <dataValidation allowBlank="1" showInputMessage="1" showErrorMessage="1" prompt="Для выбора выполните двойной щелчок левой клавиши мыши по соответствующей ячейке." sqref="S4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2"/>
    <dataValidation allowBlank="1" showInputMessage="1" showErrorMessage="1" prompt="Для выбора выполните двойной щелчок левой клавиши мыши по соответствующей ячейке." sqref="F44"/>
    <dataValidation allowBlank="1" showInputMessage="1" showErrorMessage="1" prompt="Выберите виды деятельности, выполнив двойной щелчок левой кнопки мыши по ячейке." sqref="G44"/>
    <dataValidation type="textLength" operator="lessThanOrEqual" allowBlank="1" showInputMessage="1" showErrorMessage="1" errorTitle="Ошибка" error="Допускается ввод не более 900 символов!" sqref="J44">
      <formula1>900</formula1>
    </dataValidation>
    <dataValidation allowBlank="1" showInputMessage="1" showErrorMessage="1" prompt="Для выбора выполните двойной щелчок левой клавиши мыши по соответствующей ячейке." sqref="K4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4"/>
    <dataValidation allowBlank="1" showInputMessage="1" showErrorMessage="1" prompt="Для выбора выполните двойной щелчок левой клавиши мыши по соответствующей ячейке." sqref="O44"/>
    <dataValidation type="textLength" operator="lessThanOrEqual" allowBlank="1" showInputMessage="1" showErrorMessage="1" errorTitle="Ошибка" error="Допускается ввод не более 900 символов!" sqref="R44">
      <formula1>900</formula1>
    </dataValidation>
    <dataValidation allowBlank="1" showInputMessage="1" showErrorMessage="1" prompt="Для выбора выполните двойной щелчок левой клавиши мыши по соответствующей ячейке." sqref="S44"/>
    <dataValidation type="textLength" operator="lessThanOrEqual" allowBlank="1" showInputMessage="1" showErrorMessage="1" errorTitle="Ошибка" error="Допускается ввод не более 900 символов!" sqref="V44">
      <formula1>900</formula1>
    </dataValidation>
    <dataValidation type="textLength" operator="lessThanOrEqual" allowBlank="1" showInputMessage="1" showErrorMessage="1" errorTitle="Ошибка" error="Допускается ввод не более 900 символов!" sqref="W44">
      <formula1>900</formula1>
    </dataValidation>
    <dataValidation allowBlank="1" showInputMessage="1" showErrorMessage="1" prompt="Для выбора выполните двойной щелчок левой клавиши мыши по соответствующей ячейке." sqref="F45"/>
    <dataValidation allowBlank="1" showInputMessage="1" showErrorMessage="1" prompt="Выберите виды деятельности, выполнив двойной щелчок левой кнопки мыши по ячейке." sqref="G45"/>
    <dataValidation type="textLength" operator="lessThanOrEqual" allowBlank="1" showInputMessage="1" showErrorMessage="1" errorTitle="Ошибка" error="Допускается ввод не более 900 символов!" sqref="J45">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5"/>
    <dataValidation type="textLength" operator="lessThanOrEqual" allowBlank="1" showInputMessage="1" showErrorMessage="1" errorTitle="Ошибка" error="Допускается ввод не более 900 символов!" sqref="R45">
      <formula1>900</formula1>
    </dataValidation>
    <dataValidation allowBlank="1" showInputMessage="1" showErrorMessage="1" prompt="Для выбора выполните двойной щелчок левой клавиши мыши по соответствующей ячейке." sqref="S45"/>
    <dataValidation allowBlank="1" showInputMessage="1" showErrorMessage="1" prompt="Для выбора выполните двойной щелчок левой клавиши мыши по соответствующей ячейке." sqref="F46"/>
    <dataValidation allowBlank="1" showInputMessage="1" showErrorMessage="1" prompt="Выберите виды деятельности, выполнив двойной щелчок левой кнопки мыши по ячейке." sqref="G4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6"/>
    <dataValidation allowBlank="1" showInputMessage="1" showErrorMessage="1" prompt="Для выбора выполните двойной щелчок левой клавиши мыши по соответствующей ячейке." sqref="F47"/>
    <dataValidation allowBlank="1" showInputMessage="1" showErrorMessage="1" prompt="Выберите виды деятельности, выполнив двойной щелчок левой кнопки мыши по ячейке." sqref="G47"/>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Для выбора выполните двойной щелчок левой клавиши мыши по соответствующей ячейке." sqref="K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allowBlank="1" showInputMessage="1" showErrorMessage="1" prompt="Для выбора выполните двойной щелчок левой клавиши мыши по соответствующей ячейке." sqref="O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type="textLength" operator="lessThanOrEqual" allowBlank="1" showInputMessage="1" showErrorMessage="1" errorTitle="Ошибка" error="Допускается ввод не более 900 символов!" sqref="V49">
      <formula1>900</formula1>
    </dataValidation>
    <dataValidation type="textLength" operator="lessThanOrEqual" allowBlank="1" showInputMessage="1" showErrorMessage="1" errorTitle="Ошибка" error="Допускается ввод не более 900 символов!" sqref="W49">
      <formula1>900</formula1>
    </dataValidation>
    <dataValidation type="textLength" operator="lessThanOrEqual" allowBlank="1" showInputMessage="1" showErrorMessage="1" errorTitle="Ошибка" error="Допускается ввод не более 900 символов!" sqref="J50">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 type="textLength" operator="lessThanOrEqual" allowBlank="1" showInputMessage="1" showErrorMessage="1" errorTitle="Ошибка" error="Допускается ввод не более 900 символов!" sqref="R50">
      <formula1>900</formula1>
    </dataValidation>
    <dataValidation allowBlank="1" showInputMessage="1" showErrorMessage="1" prompt="Для выбора выполните двойной щелчок левой клавиши мыши по соответствующей ячейке." sqref="S50"/>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
    <dataValidation allowBlank="1" showInputMessage="1" showErrorMessage="1" prompt="Для выбора выполните двойной щелчок левой клавиши мыши по соответствующей ячейке." sqref="F53"/>
    <dataValidation allowBlank="1" showInputMessage="1" showErrorMessage="1" prompt="Выберите виды деятельности, выполнив двойной щелчок левой кнопки мыши по ячейке." sqref="G53"/>
    <dataValidation type="textLength" operator="lessThanOrEqual" allowBlank="1" showInputMessage="1" showErrorMessage="1" errorTitle="Ошибка" error="Допускается ввод не более 900 символов!" sqref="J53">
      <formula1>900</formula1>
    </dataValidation>
    <dataValidation allowBlank="1" showInputMessage="1" showErrorMessage="1" prompt="Для выбора выполните двойной щелчок левой клавиши мыши по соответствующей ячейке." sqref="K5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3"/>
    <dataValidation allowBlank="1" showInputMessage="1" showErrorMessage="1" prompt="Для выбора выполните двойной щелчок левой клавиши мыши по соответствующей ячейке." sqref="O53"/>
    <dataValidation type="textLength" operator="lessThanOrEqual" allowBlank="1" showInputMessage="1" showErrorMessage="1" errorTitle="Ошибка" error="Допускается ввод не более 900 символов!" sqref="R53">
      <formula1>900</formula1>
    </dataValidation>
    <dataValidation allowBlank="1" showInputMessage="1" showErrorMessage="1" prompt="Для выбора выполните двойной щелчок левой клавиши мыши по соответствующей ячейке." sqref="S53"/>
    <dataValidation type="textLength" operator="lessThanOrEqual" allowBlank="1" showInputMessage="1" showErrorMessage="1" errorTitle="Ошибка" error="Допускается ввод не более 900 символов!" sqref="V53">
      <formula1>900</formula1>
    </dataValidation>
    <dataValidation type="textLength" operator="lessThanOrEqual" allowBlank="1" showInputMessage="1" showErrorMessage="1" errorTitle="Ошибка" error="Допускается ввод не более 900 символов!" sqref="W53">
      <formula1>900</formula1>
    </dataValidation>
    <dataValidation allowBlank="1" showInputMessage="1" showErrorMessage="1" prompt="Для выбора выполните двойной щелчок левой клавиши мыши по соответствующей ячейке." sqref="F54"/>
    <dataValidation allowBlank="1" showInputMessage="1" showErrorMessage="1" prompt="Выберите виды деятельности, выполнив двойной щелчок левой кнопки мыши по ячейке." sqref="G54"/>
    <dataValidation type="textLength" operator="lessThanOrEqual" allowBlank="1" showInputMessage="1" showErrorMessage="1" errorTitle="Ошибка" error="Допускается ввод не более 900 символов!" sqref="J5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4"/>
    <dataValidation type="textLength" operator="lessThanOrEqual" allowBlank="1" showInputMessage="1" showErrorMessage="1" errorTitle="Ошибка" error="Допускается ввод не более 900 символов!" sqref="R54">
      <formula1>900</formula1>
    </dataValidation>
    <dataValidation allowBlank="1" showInputMessage="1" showErrorMessage="1" prompt="Для выбора выполните двойной щелчок левой клавиши мыши по соответствующей ячейке." sqref="S54"/>
    <dataValidation allowBlank="1" showInputMessage="1" showErrorMessage="1" prompt="Для выбора выполните двойной щелчок левой клавиши мыши по соответствующей ячейке." sqref="F55"/>
    <dataValidation allowBlank="1" showInputMessage="1" showErrorMessage="1" prompt="Выберите виды деятельности, выполнив двойной щелчок левой кнопки мыши по ячейке." sqref="G5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5"/>
    <dataValidation allowBlank="1" showInputMessage="1" showErrorMessage="1" prompt="Для выбора выполните двойной щелчок левой клавиши мыши по соответствующей ячейке." sqref="F56"/>
    <dataValidation allowBlank="1" showInputMessage="1" showErrorMessage="1" prompt="Выберите виды деятельности, выполнив двойной щелчок левой кнопки мыши по ячейке." sqref="G5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5AD04E-D39E-276A-EBE3-0.C3E2D31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1201</v>
      </c>
      <c r="E5" s="2237"/>
      <c r="F5" s="2237"/>
      <c r="G5" s="2237"/>
      <c r="H5" s="2237"/>
      <c r="I5" s="2237"/>
      <c r="J5" s="2237"/>
      <c r="V5" s="505">
        <v>63</v>
      </c>
    </row>
    <row customHeight="1" ht="15.75">
      <c r="C6" s="176"/>
      <c r="D6" s="2176" t="str">
        <f>IF(org=0,"Не определено",org)</f>
        <v>ИМУП «ПОСЖИЛКОМСЕРВИС»</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120</v>
      </c>
      <c r="J8" s="752"/>
      <c r="K8" s="417"/>
      <c r="U8" s="675"/>
      <c r="V8" s="758">
        <v>1</v>
      </c>
    </row>
    <row customHeight="1" ht="15.75">
      <c r="C9" s="176"/>
      <c r="D9" s="711"/>
      <c r="E9" s="2367" t="s">
        <v>108</v>
      </c>
      <c r="F9" s="2368"/>
      <c r="G9" s="2395" t="str">
        <f>IF(G8="","",INDEX(DIFFERENTIATION_UNMERGE_VD,MATCH(G8,DIFFERENTIATION_ID_DIFF,0)))</f>
        <v/>
      </c>
      <c r="H9" s="2396"/>
      <c r="I9" s="2395">
        <f>IF(I8="","",INDEX(DIFFERENTIATION_UNMERGE_VD,MATCH(I8,DIFFERENTIATION_ID_DIFF,0)))</f>
        <v>0</v>
      </c>
      <c r="J9" s="2396"/>
      <c r="K9" s="2175" t="s">
        <v>338</v>
      </c>
      <c r="V9" s="505">
        <v>15</v>
      </c>
    </row>
    <row s="1635" customFormat="1" customHeight="1" ht="15.75">
      <c r="A10" s="759"/>
      <c r="C10" s="176"/>
      <c r="D10" s="711"/>
      <c r="E10" s="2367" t="s">
        <v>602</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603</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337</v>
      </c>
      <c r="E12" s="2370"/>
      <c r="F12" s="2370"/>
      <c r="G12" s="887"/>
      <c r="H12" s="887"/>
      <c r="I12" s="887"/>
      <c r="J12" s="887"/>
      <c r="K12" s="2199"/>
      <c r="U12" s="675"/>
      <c r="V12" s="758">
        <v>15</v>
      </c>
    </row>
    <row customHeight="1" ht="35.699999999999996">
      <c r="C13" s="176"/>
      <c r="D13" s="805" t="s">
        <v>90</v>
      </c>
      <c r="E13" s="807" t="s">
        <v>339</v>
      </c>
      <c r="F13" s="807" t="s">
        <v>604</v>
      </c>
      <c r="G13" s="808" t="s">
        <v>340</v>
      </c>
      <c r="H13" s="807" t="s">
        <v>427</v>
      </c>
      <c r="I13" s="808" t="s">
        <v>340</v>
      </c>
      <c r="J13" s="807" t="s">
        <v>427</v>
      </c>
      <c r="K13" s="2232"/>
      <c r="V13" s="505">
        <v>34</v>
      </c>
    </row>
    <row customHeight="1" ht="15" hidden="1">
      <c r="C14" s="176"/>
      <c r="D14" s="593" t="s">
        <v>112</v>
      </c>
      <c r="E14" s="593" t="s">
        <v>113</v>
      </c>
      <c r="F14" s="593" t="s">
        <v>92</v>
      </c>
      <c r="G14" s="659" t="str">
        <f>G1&amp;".1"</f>
        <v>4.1</v>
      </c>
      <c r="H14" s="659"/>
      <c r="I14" s="659" t="str">
        <f>I1&amp;".1"</f>
        <v>4.1</v>
      </c>
      <c r="J14" s="659"/>
      <c r="K14" s="289"/>
      <c r="V14" s="505">
        <v>0</v>
      </c>
    </row>
    <row customHeight="1" ht="22.5" hidden="1">
      <c r="A15" s="505"/>
      <c r="C15" s="526"/>
      <c r="D15" s="521">
        <v>1</v>
      </c>
      <c r="E15" s="677" t="s">
        <v>846</v>
      </c>
      <c r="F15" s="521" t="s">
        <v>847</v>
      </c>
      <c r="G15" s="678"/>
      <c r="H15" s="678"/>
      <c r="I15" s="678"/>
      <c r="J15" s="678"/>
      <c r="K15" s="289" t="s">
        <v>848</v>
      </c>
      <c r="V15" s="505">
        <v>0</v>
      </c>
    </row>
    <row customHeight="1" ht="22.5" hidden="1">
      <c r="A16" s="505"/>
      <c r="C16" s="526"/>
      <c r="D16" s="521">
        <v>2</v>
      </c>
      <c r="E16" s="279" t="s">
        <v>849</v>
      </c>
      <c r="F16" s="521" t="s">
        <v>850</v>
      </c>
      <c r="G16" s="678"/>
      <c r="H16" s="678"/>
      <c r="I16" s="678"/>
      <c r="J16" s="678"/>
      <c r="K16" s="289" t="s">
        <v>851</v>
      </c>
      <c r="V16" s="505">
        <v>0</v>
      </c>
    </row>
    <row customHeight="1" ht="123.75" hidden="1">
      <c r="A17" s="505"/>
      <c r="C17" s="526"/>
      <c r="D17" s="521">
        <v>3</v>
      </c>
      <c r="E17" s="279" t="s">
        <v>1202</v>
      </c>
      <c r="F17" s="521" t="s">
        <v>343</v>
      </c>
      <c r="G17" s="678"/>
      <c r="H17" s="678"/>
      <c r="I17" s="678"/>
      <c r="J17" s="678"/>
      <c r="K17" s="289" t="s">
        <v>1203</v>
      </c>
      <c r="V17" s="505">
        <v>0</v>
      </c>
    </row>
    <row customHeight="1" ht="48.29999999999999">
      <c r="A18" s="505"/>
      <c r="C18" s="526"/>
      <c r="D18" s="521">
        <v>3</v>
      </c>
      <c r="E18" s="279" t="s">
        <v>852</v>
      </c>
      <c r="F18" s="521" t="s">
        <v>343</v>
      </c>
      <c r="G18" s="809" t="s">
        <v>343</v>
      </c>
      <c r="H18" s="810" t="s">
        <v>343</v>
      </c>
      <c r="I18" s="521" t="s">
        <v>343</v>
      </c>
      <c r="J18" s="578" t="s">
        <v>343</v>
      </c>
      <c r="K18" s="289" t="s">
        <v>1204</v>
      </c>
      <c r="V18" s="505">
        <v>46</v>
      </c>
    </row>
    <row customHeight="1" ht="35.699999999999996">
      <c r="A19" s="505"/>
      <c r="C19" s="526"/>
      <c r="D19" s="539" t="s">
        <v>361</v>
      </c>
      <c r="E19" s="559" t="s">
        <v>854</v>
      </c>
      <c r="F19" s="521" t="s">
        <v>855</v>
      </c>
      <c r="G19" s="817"/>
      <c r="H19" s="106"/>
      <c r="I19" s="817"/>
      <c r="J19" s="818"/>
      <c r="K19" s="679"/>
      <c r="V19" s="505">
        <v>34</v>
      </c>
    </row>
    <row customHeight="1" ht="35.699999999999996">
      <c r="A20" s="505"/>
      <c r="C20" s="526"/>
      <c r="D20" s="1890" t="s">
        <v>369</v>
      </c>
      <c r="E20" s="559" t="s">
        <v>856</v>
      </c>
      <c r="F20" s="521" t="s">
        <v>857</v>
      </c>
      <c r="G20" s="817"/>
      <c r="H20" s="106"/>
      <c r="I20" s="817"/>
      <c r="J20" s="106"/>
      <c r="K20" s="679"/>
      <c r="V20" s="505">
        <v>34</v>
      </c>
    </row>
    <row customHeight="1" ht="48.29999999999999">
      <c r="A21" s="505"/>
      <c r="C21" s="526"/>
      <c r="D21" s="1890" t="s">
        <v>371</v>
      </c>
      <c r="E21" s="559" t="s">
        <v>858</v>
      </c>
      <c r="F21" s="521" t="s">
        <v>609</v>
      </c>
      <c r="G21" s="680"/>
      <c r="H21" s="106"/>
      <c r="I21" s="680"/>
      <c r="J21" s="106"/>
      <c r="K21" s="679"/>
      <c r="V21" s="505">
        <v>46</v>
      </c>
    </row>
    <row customHeight="1" ht="67.5" hidden="1">
      <c r="A22" s="505"/>
      <c r="C22" s="526"/>
      <c r="D22" s="521">
        <v>5</v>
      </c>
      <c r="E22" s="279" t="s">
        <v>1205</v>
      </c>
      <c r="F22" s="521" t="s">
        <v>596</v>
      </c>
      <c r="G22" s="681"/>
      <c r="H22" s="682"/>
      <c r="I22" s="681"/>
      <c r="J22" s="682"/>
      <c r="K22" s="289" t="s">
        <v>1206</v>
      </c>
      <c r="V22" s="505">
        <v>0</v>
      </c>
    </row>
    <row customHeight="1" ht="33.75" hidden="1">
      <c r="C23" s="451"/>
      <c r="D23" s="521">
        <v>6</v>
      </c>
      <c r="E23" s="279" t="s">
        <v>1207</v>
      </c>
      <c r="F23" s="521" t="s">
        <v>1208</v>
      </c>
      <c r="G23" s="681"/>
      <c r="H23" s="681"/>
      <c r="I23" s="681"/>
      <c r="J23" s="681"/>
      <c r="K23" s="289" t="s">
        <v>1209</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84</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7E25EA3-D901-B15B-8625-0.3FF9751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1210</v>
      </c>
      <c r="B1" s="1067" t="s">
        <v>1211</v>
      </c>
      <c r="C1" s="1067" t="s">
        <v>1212</v>
      </c>
      <c r="D1" s="1067" t="s">
        <v>1213</v>
      </c>
      <c r="E1" s="1067" t="s">
        <v>1214</v>
      </c>
      <c r="F1" s="1067" t="s">
        <v>1215</v>
      </c>
      <c r="G1" s="1067" t="s">
        <v>1216</v>
      </c>
      <c r="H1" s="1067" t="s">
        <v>1217</v>
      </c>
      <c r="I1" s="1067" t="s">
        <v>1218</v>
      </c>
      <c r="J1" s="1067" t="s">
        <v>1219</v>
      </c>
      <c r="K1" s="1067" t="s">
        <v>1220</v>
      </c>
      <c r="L1" s="1067" t="s">
        <v>1221</v>
      </c>
      <c r="M1" s="1067"/>
      <c r="N1" s="1067" t="s">
        <v>1222</v>
      </c>
      <c r="O1" s="1067" t="s">
        <v>1223</v>
      </c>
      <c r="P1" s="1067" t="s">
        <v>1224</v>
      </c>
      <c r="Q1" s="1067" t="s">
        <v>1225</v>
      </c>
      <c r="R1" s="1067" t="s">
        <v>1226</v>
      </c>
      <c r="S1" s="1067" t="s">
        <v>1227</v>
      </c>
      <c r="T1" s="1067" t="s">
        <v>1228</v>
      </c>
      <c r="U1" s="1067" t="s">
        <v>1229</v>
      </c>
      <c r="V1" s="1067"/>
      <c r="W1" s="797" t="s">
        <v>1230</v>
      </c>
      <c r="X1" s="1067" t="s">
        <v>1231</v>
      </c>
      <c r="Y1" s="1067" t="s">
        <v>1232</v>
      </c>
      <c r="Z1" s="1067"/>
      <c r="AA1" s="1067" t="s">
        <v>1233</v>
      </c>
      <c r="AB1" s="1067"/>
      <c r="AC1" s="1067" t="s">
        <v>1234</v>
      </c>
      <c r="AD1" s="1067"/>
      <c r="AF1" s="1067" t="s">
        <v>1235</v>
      </c>
      <c r="AH1" s="1067" t="s">
        <v>1236</v>
      </c>
      <c r="AI1" s="1067" t="s">
        <v>1237</v>
      </c>
      <c r="AK1" s="1067" t="s">
        <v>1238</v>
      </c>
      <c r="AM1" s="1067" t="s">
        <v>1239</v>
      </c>
      <c r="AP1" s="1067" t="s">
        <v>1240</v>
      </c>
      <c r="AQ1" s="1067" t="s">
        <v>1241</v>
      </c>
      <c r="AS1" s="1067" t="s">
        <v>1242</v>
      </c>
      <c r="AU1" s="1067" t="s">
        <v>1243</v>
      </c>
      <c r="AW1" s="1067" t="s">
        <v>1244</v>
      </c>
      <c r="AX1" s="1067" t="s">
        <v>1245</v>
      </c>
      <c r="AZ1" s="1152" t="s">
        <v>1246</v>
      </c>
      <c r="BB1" s="1067" t="s">
        <v>1247</v>
      </c>
      <c r="BC1" s="1067"/>
      <c r="BE1" s="1067" t="s">
        <v>1248</v>
      </c>
      <c r="BF1" s="1067" t="s">
        <v>1249</v>
      </c>
      <c r="BH1" s="1069" t="s">
        <v>845</v>
      </c>
      <c r="BI1" s="1070"/>
      <c r="BJ1" s="1071" t="s">
        <v>1250</v>
      </c>
      <c r="BK1" s="1070"/>
      <c r="BL1" s="1072" t="s">
        <v>944</v>
      </c>
      <c r="BM1" s="1070"/>
      <c r="BN1" s="1073" t="s">
        <v>1251</v>
      </c>
      <c r="BS1" s="1427"/>
    </row>
    <row customHeight="1" ht="11.25">
      <c r="A2" s="1074" t="s">
        <v>1252</v>
      </c>
      <c r="B2" s="1075">
        <v>2000</v>
      </c>
      <c r="C2" s="1075">
        <v>2022</v>
      </c>
      <c r="D2" s="1075" t="s">
        <v>63</v>
      </c>
      <c r="E2" s="1076" t="s">
        <v>1253</v>
      </c>
      <c r="F2" s="1076" t="s">
        <v>1254</v>
      </c>
      <c r="G2" s="1076" t="s">
        <v>1255</v>
      </c>
      <c r="H2" s="1077" t="s">
        <v>57</v>
      </c>
      <c r="I2" s="1076" t="s">
        <v>112</v>
      </c>
      <c r="J2" s="1076" t="s">
        <v>1256</v>
      </c>
      <c r="K2" s="1078" t="s">
        <v>1257</v>
      </c>
      <c r="L2" s="1079"/>
      <c r="M2" s="1078">
        <v>1</v>
      </c>
      <c r="N2" s="1162" t="s">
        <v>1258</v>
      </c>
      <c r="O2" s="1077" t="s">
        <v>485</v>
      </c>
      <c r="P2" s="1080" t="s">
        <v>37</v>
      </c>
      <c r="Q2" s="1081" t="s">
        <v>483</v>
      </c>
      <c r="R2" s="143" t="s">
        <v>1259</v>
      </c>
      <c r="S2" s="143" t="s">
        <v>1260</v>
      </c>
      <c r="T2" s="1082" t="s">
        <v>1261</v>
      </c>
      <c r="U2" s="1079" t="s">
        <v>1262</v>
      </c>
      <c r="V2" s="1083">
        <v>1</v>
      </c>
      <c r="W2" s="1084"/>
      <c r="X2" s="1084" t="s">
        <v>1263</v>
      </c>
      <c r="Y2" s="1075" t="s">
        <v>1264</v>
      </c>
      <c r="Z2" s="1085"/>
      <c r="AA2" s="1075" t="s">
        <v>1265</v>
      </c>
      <c r="AB2" s="1086" t="s">
        <v>1265</v>
      </c>
      <c r="AC2" s="1075" t="s">
        <v>1266</v>
      </c>
      <c r="AD2" s="1086" t="s">
        <v>1266</v>
      </c>
      <c r="AF2" s="1077" t="s">
        <v>1262</v>
      </c>
      <c r="AH2" s="1076" t="s">
        <v>1267</v>
      </c>
      <c r="AI2" s="1076" t="s">
        <v>1267</v>
      </c>
      <c r="AK2" s="1076" t="s">
        <v>1268</v>
      </c>
      <c r="AM2" s="1076" t="s">
        <v>1269</v>
      </c>
      <c r="AP2" s="1087" t="s">
        <v>1263</v>
      </c>
      <c r="AQ2" s="1088" t="s">
        <v>1263</v>
      </c>
      <c r="AS2" s="1075" t="s">
        <v>1270</v>
      </c>
      <c r="AU2" s="1120" t="s">
        <v>1271</v>
      </c>
      <c r="AW2" s="1120" t="s">
        <v>1272</v>
      </c>
      <c r="AX2" s="1120" t="s">
        <v>1272</v>
      </c>
      <c r="AZ2" s="1120" t="s">
        <v>55</v>
      </c>
      <c r="BB2" s="1120" t="s">
        <v>1273</v>
      </c>
      <c r="BC2" s="1120" t="s">
        <v>1274</v>
      </c>
      <c r="BE2" s="1120">
        <v>2000</v>
      </c>
      <c r="BF2" s="1120" t="s">
        <v>1275</v>
      </c>
    </row>
    <row customHeight="1" ht="11.25">
      <c r="A3" s="1074" t="s">
        <v>1276</v>
      </c>
      <c r="B3" s="1075">
        <v>2001</v>
      </c>
      <c r="C3" s="1075">
        <v>2023</v>
      </c>
      <c r="D3" s="1075" t="s">
        <v>19</v>
      </c>
      <c r="E3" s="1076" t="s">
        <v>1277</v>
      </c>
      <c r="F3" s="1076" t="s">
        <v>1278</v>
      </c>
      <c r="G3" s="1076" t="s">
        <v>1279</v>
      </c>
      <c r="H3" s="1077" t="s">
        <v>1280</v>
      </c>
      <c r="I3" s="1076" t="s">
        <v>113</v>
      </c>
      <c r="J3" s="1076" t="s">
        <v>594</v>
      </c>
      <c r="K3" s="1078" t="s">
        <v>1281</v>
      </c>
      <c r="L3" s="1079">
        <f>_xlfn.IFERROR(MATCH(K3,OFFER_METHOD,0),0)</f>
        <v>0</v>
      </c>
      <c r="M3" s="1078">
        <v>2</v>
      </c>
      <c r="N3" s="1162" t="s">
        <v>1282</v>
      </c>
      <c r="O3" s="1077" t="s">
        <v>1283</v>
      </c>
      <c r="P3" s="1080" t="s">
        <v>1284</v>
      </c>
      <c r="Q3" s="1081" t="s">
        <v>1285</v>
      </c>
      <c r="R3" s="143" t="s">
        <v>1286</v>
      </c>
      <c r="S3" s="143" t="s">
        <v>1287</v>
      </c>
      <c r="T3" s="1082" t="s">
        <v>1288</v>
      </c>
      <c r="U3" s="1079" t="s">
        <v>1289</v>
      </c>
      <c r="V3" s="1083">
        <v>2</v>
      </c>
      <c r="W3" s="1084"/>
      <c r="X3" s="1084" t="s">
        <v>1290</v>
      </c>
      <c r="Y3" s="1075" t="s">
        <v>1264</v>
      </c>
      <c r="Z3" s="1085"/>
      <c r="AA3" s="1075" t="s">
        <v>1291</v>
      </c>
      <c r="AB3" s="1086" t="s">
        <v>1291</v>
      </c>
      <c r="AC3" s="1075" t="s">
        <v>1292</v>
      </c>
      <c r="AD3" s="1086" t="s">
        <v>1292</v>
      </c>
      <c r="AF3" s="1077" t="s">
        <v>1289</v>
      </c>
      <c r="AH3" s="1076" t="s">
        <v>1293</v>
      </c>
      <c r="AI3" s="1076" t="s">
        <v>1294</v>
      </c>
      <c r="AK3" s="1076" t="s">
        <v>1295</v>
      </c>
      <c r="AM3" s="1076" t="s">
        <v>1296</v>
      </c>
      <c r="AP3" s="1087" t="s">
        <v>1297</v>
      </c>
      <c r="AQ3" s="1088" t="s">
        <v>1297</v>
      </c>
      <c r="AS3" s="1075" t="s">
        <v>1298</v>
      </c>
      <c r="AU3" s="1120" t="s">
        <v>1299</v>
      </c>
      <c r="AW3" s="1120" t="s">
        <v>1300</v>
      </c>
      <c r="AX3" s="1120" t="s">
        <v>1300</v>
      </c>
      <c r="AZ3" s="1120" t="s">
        <v>1301</v>
      </c>
      <c r="BB3" s="1120" t="s">
        <v>1302</v>
      </c>
      <c r="BC3" s="1120" t="s">
        <v>1274</v>
      </c>
      <c r="BE3" s="1120">
        <v>2001</v>
      </c>
      <c r="BF3" s="1120" t="s">
        <v>1303</v>
      </c>
      <c r="BH3" s="1067" t="s">
        <v>1304</v>
      </c>
      <c r="BJ3" s="1067" t="s">
        <v>1305</v>
      </c>
      <c r="BL3" s="1067" t="s">
        <v>1306</v>
      </c>
      <c r="BN3" s="1067" t="s">
        <v>1307</v>
      </c>
      <c r="BR3" s="1067" t="s">
        <v>1308</v>
      </c>
      <c r="BS3" s="1428"/>
      <c r="BT3" s="1070"/>
      <c r="BU3" s="1067" t="s">
        <v>1309</v>
      </c>
      <c r="BV3" s="1070"/>
      <c r="BW3" s="1690"/>
      <c r="BX3" s="1692" t="s">
        <v>1310</v>
      </c>
      <c r="CA3" s="1067" t="s">
        <v>1311</v>
      </c>
    </row>
    <row customHeight="1" ht="11.25">
      <c r="A4" s="1074" t="s">
        <v>1312</v>
      </c>
      <c r="B4" s="1075">
        <v>2002</v>
      </c>
      <c r="C4" s="1075">
        <v>2024</v>
      </c>
      <c r="E4" s="1076" t="s">
        <v>1313</v>
      </c>
      <c r="F4" s="1076" t="s">
        <v>1314</v>
      </c>
      <c r="H4" s="1077" t="s">
        <v>1315</v>
      </c>
      <c r="I4" s="1076" t="s">
        <v>92</v>
      </c>
      <c r="J4" s="1076" t="s">
        <v>1316</v>
      </c>
      <c r="K4" s="1078" t="s">
        <v>1317</v>
      </c>
      <c r="L4" s="1079">
        <f>_xlfn.IFERROR(MATCH(K4,OFFER_METHOD,0),0)</f>
        <v>0</v>
      </c>
      <c r="M4" s="1078">
        <v>3</v>
      </c>
      <c r="N4" s="1162" t="s">
        <v>1318</v>
      </c>
      <c r="O4" s="1076" t="s">
        <v>1319</v>
      </c>
      <c r="Q4" s="1081" t="s">
        <v>1320</v>
      </c>
      <c r="R4" s="143" t="s">
        <v>1321</v>
      </c>
      <c r="S4" s="143" t="s">
        <v>1322</v>
      </c>
      <c r="T4" s="1082" t="s">
        <v>1323</v>
      </c>
      <c r="U4" s="1079" t="s">
        <v>1324</v>
      </c>
      <c r="V4" s="1083">
        <v>3</v>
      </c>
      <c r="W4" s="1084"/>
      <c r="X4" s="1084" t="s">
        <v>1325</v>
      </c>
      <c r="Y4" s="1075" t="s">
        <v>1264</v>
      </c>
      <c r="Z4" s="1091"/>
      <c r="AC4" s="1075" t="s">
        <v>1326</v>
      </c>
      <c r="AD4" s="1086" t="s">
        <v>1326</v>
      </c>
      <c r="AF4" s="1077" t="s">
        <v>1324</v>
      </c>
      <c r="AH4" s="1077" t="s">
        <v>1327</v>
      </c>
      <c r="AK4" s="1076" t="s">
        <v>1328</v>
      </c>
      <c r="AM4" s="1076" t="s">
        <v>1329</v>
      </c>
      <c r="AP4" s="1087" t="s">
        <v>1290</v>
      </c>
      <c r="AQ4" s="1088" t="s">
        <v>1290</v>
      </c>
      <c r="AS4" s="1075" t="s">
        <v>1330</v>
      </c>
      <c r="AU4" s="1120" t="s">
        <v>1331</v>
      </c>
      <c r="AW4" s="1120" t="s">
        <v>1332</v>
      </c>
      <c r="AX4" s="1120" t="s">
        <v>1332</v>
      </c>
      <c r="AZ4" s="1120" t="s">
        <v>1333</v>
      </c>
      <c r="BB4" s="1120" t="s">
        <v>1334</v>
      </c>
      <c r="BC4" s="1120" t="s">
        <v>1335</v>
      </c>
      <c r="BE4" s="1120">
        <v>2002</v>
      </c>
      <c r="BF4" s="1120" t="s">
        <v>1336</v>
      </c>
      <c r="BH4" s="1068" t="s">
        <v>1337</v>
      </c>
      <c r="BJ4" s="1068" t="s">
        <v>1337</v>
      </c>
      <c r="BL4" s="1068" t="s">
        <v>1337</v>
      </c>
      <c r="BN4" s="1068" t="s">
        <v>1337</v>
      </c>
      <c r="BQ4" s="1432" t="s">
        <v>1338</v>
      </c>
      <c r="BR4" s="1159" t="s">
        <v>1339</v>
      </c>
      <c r="BS4" s="274"/>
      <c r="BT4" s="1432" t="s">
        <v>1340</v>
      </c>
      <c r="BU4" s="1159" t="s">
        <v>1341</v>
      </c>
      <c r="BV4" s="1070"/>
      <c r="BW4" s="1697" t="s">
        <v>1342</v>
      </c>
      <c r="BX4" s="1691" t="s">
        <v>1343</v>
      </c>
      <c r="BZ4" s="1432" t="s">
        <v>1344</v>
      </c>
      <c r="CA4" s="1159" t="s">
        <v>1345</v>
      </c>
    </row>
    <row customHeight="1" ht="11.25">
      <c r="A5" s="1074" t="s">
        <v>1346</v>
      </c>
      <c r="B5" s="1075">
        <v>2003</v>
      </c>
      <c r="C5" s="1075">
        <v>2025</v>
      </c>
      <c r="E5" s="1076" t="s">
        <v>1347</v>
      </c>
      <c r="F5" s="1076" t="s">
        <v>1348</v>
      </c>
      <c r="H5" s="1077" t="s">
        <v>1349</v>
      </c>
      <c r="I5" s="1076" t="s">
        <v>93</v>
      </c>
      <c r="K5" s="1078" t="s">
        <v>1350</v>
      </c>
      <c r="L5" s="1079">
        <f>_xlfn.IFERROR(MATCH(K5,OFFER_METHOD,0),0)</f>
        <v>0</v>
      </c>
      <c r="M5" s="1078">
        <v>4</v>
      </c>
      <c r="N5" s="1092" t="s">
        <v>1351</v>
      </c>
      <c r="O5" s="1076" t="s">
        <v>1352</v>
      </c>
      <c r="Q5" s="1081" t="s">
        <v>1353</v>
      </c>
      <c r="R5" s="143" t="s">
        <v>484</v>
      </c>
      <c r="T5" s="1077" t="s">
        <v>1354</v>
      </c>
      <c r="U5" s="1079" t="s">
        <v>1355</v>
      </c>
      <c r="V5" s="1083">
        <v>4</v>
      </c>
      <c r="W5" s="1084"/>
      <c r="X5" s="1084" t="s">
        <v>191</v>
      </c>
      <c r="Y5" s="1075" t="s">
        <v>1356</v>
      </c>
      <c r="Z5" s="1091">
        <v>1</v>
      </c>
      <c r="AF5" s="1077" t="s">
        <v>1357</v>
      </c>
      <c r="AH5" s="1076" t="s">
        <v>1358</v>
      </c>
      <c r="AK5" s="1076" t="s">
        <v>1359</v>
      </c>
      <c r="AM5" s="1076" t="s">
        <v>1360</v>
      </c>
      <c r="AP5" s="1087" t="s">
        <v>191</v>
      </c>
      <c r="AQ5" s="1088" t="s">
        <v>191</v>
      </c>
      <c r="AU5" s="1120" t="s">
        <v>1361</v>
      </c>
      <c r="AW5" s="1120" t="s">
        <v>1362</v>
      </c>
      <c r="AX5" s="1120" t="s">
        <v>1362</v>
      </c>
      <c r="AZ5" s="1120" t="s">
        <v>1363</v>
      </c>
      <c r="BB5" s="1120" t="s">
        <v>1364</v>
      </c>
      <c r="BC5" s="1120" t="s">
        <v>1365</v>
      </c>
      <c r="BE5" s="1120">
        <v>2003</v>
      </c>
      <c r="BF5" s="1120" t="s">
        <v>1366</v>
      </c>
      <c r="BH5" s="1068" t="s">
        <v>1367</v>
      </c>
      <c r="BJ5" s="1068" t="s">
        <v>1367</v>
      </c>
      <c r="BL5" s="1068" t="s">
        <v>1367</v>
      </c>
      <c r="BN5" s="1068" t="s">
        <v>1368</v>
      </c>
      <c r="BQ5" s="1281">
        <v>4213775</v>
      </c>
      <c r="BR5" s="1068" t="s">
        <v>1263</v>
      </c>
      <c r="BS5" s="1429"/>
      <c r="BT5" s="1281">
        <v>64236871</v>
      </c>
      <c r="BU5" s="1068" t="s">
        <v>266</v>
      </c>
      <c r="BV5" s="1070"/>
      <c r="BW5" s="1695">
        <v>4213767</v>
      </c>
      <c r="BX5" s="1693" t="s">
        <v>1369</v>
      </c>
      <c r="BZ5" s="1281">
        <v>64237509</v>
      </c>
      <c r="CA5" s="1295" t="s">
        <v>1370</v>
      </c>
    </row>
    <row customHeight="1" ht="11.25">
      <c r="A6" s="1074" t="s">
        <v>1371</v>
      </c>
      <c r="B6" s="1075">
        <v>2004</v>
      </c>
      <c r="C6" s="1075">
        <v>2026</v>
      </c>
      <c r="E6" s="1076" t="s">
        <v>1372</v>
      </c>
      <c r="F6" s="1093"/>
      <c r="H6" s="1077" t="s">
        <v>1373</v>
      </c>
      <c r="I6" s="1076" t="s">
        <v>114</v>
      </c>
      <c r="J6" s="1067" t="s">
        <v>1374</v>
      </c>
      <c r="L6" s="1079">
        <f>SUM(kind_of_control_method_filter)</f>
        <v>0</v>
      </c>
      <c r="N6" s="1092" t="s">
        <v>1375</v>
      </c>
      <c r="O6" s="1076" t="s">
        <v>1376</v>
      </c>
      <c r="R6" s="143" t="s">
        <v>483</v>
      </c>
      <c r="T6" s="1077" t="s">
        <v>1377</v>
      </c>
      <c r="U6" s="1079" t="s">
        <v>1357</v>
      </c>
      <c r="V6" s="1083">
        <v>5</v>
      </c>
      <c r="W6" s="1084"/>
      <c r="X6" s="1075" t="s">
        <v>204</v>
      </c>
      <c r="Y6" s="1075" t="s">
        <v>1378</v>
      </c>
      <c r="Z6" s="1091"/>
      <c r="AA6" s="1094"/>
      <c r="AH6" s="1076" t="s">
        <v>1379</v>
      </c>
      <c r="AK6" s="1076" t="s">
        <v>1380</v>
      </c>
      <c r="AM6" s="1076" t="s">
        <v>1381</v>
      </c>
      <c r="AP6" s="1087" t="s">
        <v>204</v>
      </c>
      <c r="AQ6" s="1088" t="s">
        <v>204</v>
      </c>
      <c r="AU6" s="1120" t="s">
        <v>1382</v>
      </c>
      <c r="AW6" s="1120" t="s">
        <v>1383</v>
      </c>
      <c r="AX6" s="1120" t="s">
        <v>1383</v>
      </c>
      <c r="BB6" s="1120" t="s">
        <v>1384</v>
      </c>
      <c r="BC6" s="1120" t="s">
        <v>1365</v>
      </c>
      <c r="BE6" s="1120">
        <v>2004</v>
      </c>
      <c r="BF6" s="1120" t="s">
        <v>1385</v>
      </c>
      <c r="BH6" s="1068" t="s">
        <v>1386</v>
      </c>
      <c r="BJ6" s="1068" t="s">
        <v>1387</v>
      </c>
      <c r="BL6" s="1068" t="s">
        <v>1387</v>
      </c>
      <c r="BN6" s="1068" t="s">
        <v>1388</v>
      </c>
      <c r="BQ6" s="1281">
        <v>4213784</v>
      </c>
      <c r="BR6" s="1295" t="s">
        <v>1297</v>
      </c>
      <c r="BS6" s="1430"/>
      <c r="BT6" s="1281">
        <v>64236872</v>
      </c>
      <c r="BU6" s="1068" t="s">
        <v>271</v>
      </c>
      <c r="BV6" s="1070"/>
      <c r="BW6" s="1695">
        <v>4213768</v>
      </c>
      <c r="BX6" s="1693" t="s">
        <v>291</v>
      </c>
      <c r="BZ6" s="1281">
        <v>64237510</v>
      </c>
      <c r="CA6" s="1068" t="s">
        <v>1389</v>
      </c>
    </row>
    <row customHeight="1" ht="11.25">
      <c r="A7" s="1074" t="s">
        <v>1390</v>
      </c>
      <c r="B7" s="1075">
        <v>2005</v>
      </c>
      <c r="E7" s="1076" t="s">
        <v>1391</v>
      </c>
      <c r="F7" s="1093"/>
      <c r="H7" s="1077" t="s">
        <v>1392</v>
      </c>
      <c r="I7" s="1076" t="s">
        <v>94</v>
      </c>
      <c r="J7" s="1076" t="s">
        <v>1393</v>
      </c>
      <c r="N7" s="1096" t="s">
        <v>1394</v>
      </c>
      <c r="O7" s="1076" t="s">
        <v>1395</v>
      </c>
      <c r="U7" s="1079" t="s">
        <v>19</v>
      </c>
      <c r="V7" s="370" t="s">
        <v>94</v>
      </c>
      <c r="W7" s="1084"/>
      <c r="X7" s="1075" t="s">
        <v>217</v>
      </c>
      <c r="Y7" s="1075" t="s">
        <v>1356</v>
      </c>
      <c r="Z7" s="1091"/>
      <c r="AA7" s="1094"/>
      <c r="AH7" s="1076" t="s">
        <v>1396</v>
      </c>
      <c r="AK7" s="1076" t="s">
        <v>1397</v>
      </c>
      <c r="AM7" s="1076" t="s">
        <v>1398</v>
      </c>
      <c r="AP7" s="1087" t="s">
        <v>217</v>
      </c>
      <c r="AQ7" s="1088" t="s">
        <v>217</v>
      </c>
      <c r="AU7" s="1120" t="s">
        <v>1399</v>
      </c>
      <c r="AW7" s="1120" t="s">
        <v>1400</v>
      </c>
      <c r="AX7" s="1120" t="s">
        <v>1400</v>
      </c>
      <c r="AZ7" s="1067" t="s">
        <v>1401</v>
      </c>
      <c r="BB7" s="1120" t="s">
        <v>1402</v>
      </c>
      <c r="BC7" s="1120" t="s">
        <v>1365</v>
      </c>
      <c r="BE7" s="1120">
        <v>2005</v>
      </c>
      <c r="BF7" s="1120" t="s">
        <v>1403</v>
      </c>
      <c r="BH7" s="1068" t="s">
        <v>1404</v>
      </c>
      <c r="BJ7" s="1068" t="s">
        <v>1386</v>
      </c>
      <c r="BL7" s="1068" t="s">
        <v>1386</v>
      </c>
      <c r="BN7" s="1068" t="s">
        <v>1405</v>
      </c>
      <c r="BQ7" s="1281">
        <v>4213781</v>
      </c>
      <c r="BR7" s="1068" t="s">
        <v>1290</v>
      </c>
      <c r="BS7" s="1429"/>
      <c r="BT7" s="1281">
        <v>64236873</v>
      </c>
      <c r="BU7" s="1068" t="s">
        <v>276</v>
      </c>
      <c r="BV7" s="1070"/>
      <c r="BW7" s="1695">
        <v>4213769</v>
      </c>
      <c r="BX7" s="1693" t="s">
        <v>1406</v>
      </c>
      <c r="BZ7" s="1281">
        <v>64237511</v>
      </c>
      <c r="CA7" s="1068" t="s">
        <v>306</v>
      </c>
    </row>
    <row customHeight="1" ht="11.25">
      <c r="A8" s="1074" t="s">
        <v>1407</v>
      </c>
      <c r="B8" s="1075">
        <v>2006</v>
      </c>
      <c r="E8" s="1076" t="s">
        <v>1408</v>
      </c>
      <c r="F8" s="1093"/>
      <c r="H8" s="1077" t="s">
        <v>1409</v>
      </c>
      <c r="I8" s="1076" t="s">
        <v>95</v>
      </c>
      <c r="J8" s="1076" t="s">
        <v>1410</v>
      </c>
      <c r="N8" s="1163" t="s">
        <v>1411</v>
      </c>
      <c r="O8" s="1076" t="s">
        <v>1412</v>
      </c>
      <c r="V8" s="370" t="s">
        <v>95</v>
      </c>
      <c r="W8" s="1084"/>
      <c r="X8" s="1075" t="s">
        <v>223</v>
      </c>
      <c r="Y8" s="1075" t="s">
        <v>1356</v>
      </c>
      <c r="Z8" s="1091"/>
      <c r="AA8" s="1094"/>
      <c r="AK8" s="1076" t="s">
        <v>1413</v>
      </c>
      <c r="AP8" s="1087" t="s">
        <v>223</v>
      </c>
      <c r="AQ8" s="1088" t="s">
        <v>223</v>
      </c>
      <c r="AU8" s="1120" t="s">
        <v>1414</v>
      </c>
      <c r="AW8" s="1120" t="s">
        <v>1415</v>
      </c>
      <c r="AX8" s="1120" t="s">
        <v>1415</v>
      </c>
      <c r="AZ8" s="1120" t="s">
        <v>1416</v>
      </c>
      <c r="BB8" s="1120" t="s">
        <v>1417</v>
      </c>
      <c r="BC8" s="1120" t="s">
        <v>1365</v>
      </c>
      <c r="BE8" s="1120">
        <v>2006</v>
      </c>
      <c r="BF8" s="1120" t="s">
        <v>1418</v>
      </c>
      <c r="BH8" s="1068" t="s">
        <v>1419</v>
      </c>
      <c r="BJ8" s="1068" t="s">
        <v>1420</v>
      </c>
      <c r="BL8" s="1068" t="s">
        <v>1420</v>
      </c>
      <c r="BN8" s="1068" t="s">
        <v>1421</v>
      </c>
      <c r="BQ8" s="1281">
        <v>4213776</v>
      </c>
      <c r="BR8" s="1068" t="s">
        <v>191</v>
      </c>
      <c r="BS8" s="1429"/>
      <c r="BT8" s="1281">
        <v>64236874</v>
      </c>
      <c r="BU8" s="1295" t="s">
        <v>1422</v>
      </c>
      <c r="BV8" s="1070"/>
      <c r="BW8" s="1695">
        <v>4213770</v>
      </c>
      <c r="BX8" s="1696" t="s">
        <v>1423</v>
      </c>
      <c r="BZ8" s="1281">
        <v>64237512</v>
      </c>
      <c r="CA8" s="1068" t="s">
        <v>301</v>
      </c>
    </row>
    <row customHeight="1" ht="11.25">
      <c r="A9" s="1074" t="s">
        <v>1424</v>
      </c>
      <c r="B9" s="1075">
        <v>2007</v>
      </c>
      <c r="E9" s="1076" t="s">
        <v>1425</v>
      </c>
      <c r="F9" s="1093"/>
      <c r="G9" s="1067" t="s">
        <v>1426</v>
      </c>
      <c r="H9" s="1067" t="s">
        <v>1427</v>
      </c>
      <c r="I9" s="1076" t="s">
        <v>115</v>
      </c>
      <c r="O9" s="1076" t="s">
        <v>501</v>
      </c>
      <c r="V9" s="370" t="s">
        <v>115</v>
      </c>
      <c r="W9" s="1084"/>
      <c r="X9" s="1075" t="s">
        <v>229</v>
      </c>
      <c r="Y9" s="1075" t="s">
        <v>1264</v>
      </c>
      <c r="Z9" s="1091">
        <v>1</v>
      </c>
      <c r="AA9" s="1094"/>
      <c r="AK9" s="1076" t="s">
        <v>1428</v>
      </c>
      <c r="AP9" s="1087" t="s">
        <v>1429</v>
      </c>
      <c r="AQ9" s="1088" t="s">
        <v>1429</v>
      </c>
      <c r="AW9" s="1120" t="s">
        <v>1430</v>
      </c>
      <c r="AX9" s="1120" t="s">
        <v>1430</v>
      </c>
      <c r="AZ9" s="1120" t="s">
        <v>1431</v>
      </c>
      <c r="BB9" s="1120" t="s">
        <v>1432</v>
      </c>
      <c r="BC9" s="1120" t="s">
        <v>1365</v>
      </c>
      <c r="BE9" s="1120">
        <v>2007</v>
      </c>
      <c r="BF9" s="1120" t="s">
        <v>1433</v>
      </c>
      <c r="BH9" s="1068" t="s">
        <v>1434</v>
      </c>
      <c r="BJ9" s="1068" t="s">
        <v>1435</v>
      </c>
      <c r="BL9" s="1068" t="s">
        <v>1435</v>
      </c>
      <c r="BN9" s="1068" t="s">
        <v>1436</v>
      </c>
      <c r="BQ9" s="1281">
        <v>4213777</v>
      </c>
      <c r="BR9" s="1068" t="s">
        <v>204</v>
      </c>
      <c r="BS9" s="1429"/>
      <c r="BT9" s="1281">
        <v>64236875</v>
      </c>
      <c r="BU9" s="1068" t="s">
        <v>281</v>
      </c>
      <c r="BV9" s="1070"/>
      <c r="BW9" s="1690"/>
      <c r="BX9" s="1690"/>
    </row>
    <row customHeight="1" ht="11.25">
      <c r="A10" s="1074" t="s">
        <v>1437</v>
      </c>
      <c r="B10" s="1075">
        <v>2008</v>
      </c>
      <c r="E10" s="1076" t="s">
        <v>1438</v>
      </c>
      <c r="F10" s="1093"/>
      <c r="G10" s="1076" t="s">
        <v>1439</v>
      </c>
      <c r="H10" s="1076" t="s">
        <v>1440</v>
      </c>
      <c r="I10" s="1076" t="s">
        <v>151</v>
      </c>
      <c r="J10" s="1067" t="s">
        <v>1441</v>
      </c>
      <c r="K10" s="1067" t="s">
        <v>1442</v>
      </c>
      <c r="O10" s="1076" t="s">
        <v>1443</v>
      </c>
      <c r="V10" s="371" t="s">
        <v>151</v>
      </c>
      <c r="W10" s="1097"/>
      <c r="X10" s="1097" t="s">
        <v>1444</v>
      </c>
      <c r="Y10" s="1098" t="s">
        <v>1445</v>
      </c>
      <c r="Z10" s="1091"/>
      <c r="AP10" s="1087" t="s">
        <v>1444</v>
      </c>
      <c r="AQ10" s="1088" t="s">
        <v>1444</v>
      </c>
      <c r="AW10" s="1120" t="s">
        <v>1446</v>
      </c>
      <c r="AX10" s="1120" t="s">
        <v>1446</v>
      </c>
      <c r="AZ10" s="1120" t="s">
        <v>1447</v>
      </c>
      <c r="BB10" s="1120" t="s">
        <v>1448</v>
      </c>
      <c r="BC10" s="1120" t="s">
        <v>1365</v>
      </c>
      <c r="BE10" s="1120">
        <v>2008</v>
      </c>
      <c r="BF10" s="1120" t="s">
        <v>1449</v>
      </c>
      <c r="BH10" s="1068" t="s">
        <v>1450</v>
      </c>
      <c r="BJ10" s="1068" t="s">
        <v>1451</v>
      </c>
      <c r="BL10" s="1068" t="s">
        <v>1451</v>
      </c>
      <c r="BN10" s="1068" t="s">
        <v>1452</v>
      </c>
      <c r="BQ10" s="1281">
        <v>4213778</v>
      </c>
      <c r="BR10" s="1068" t="s">
        <v>217</v>
      </c>
      <c r="BS10" s="1429"/>
      <c r="BT10" s="1281">
        <v>64236876</v>
      </c>
      <c r="BU10" s="1068" t="s">
        <v>261</v>
      </c>
      <c r="BV10" s="1070"/>
      <c r="BW10" s="1690"/>
      <c r="BX10" s="1690"/>
    </row>
    <row customHeight="1" ht="11.25">
      <c r="A11" s="1074" t="s">
        <v>1453</v>
      </c>
      <c r="B11" s="1075">
        <v>2009</v>
      </c>
      <c r="E11" s="1076" t="s">
        <v>1454</v>
      </c>
      <c r="F11" s="1093"/>
      <c r="G11" s="1076" t="s">
        <v>1455</v>
      </c>
      <c r="H11" s="1076" t="s">
        <v>1456</v>
      </c>
      <c r="I11" s="1076" t="s">
        <v>152</v>
      </c>
      <c r="J11" s="1077" t="s">
        <v>1457</v>
      </c>
      <c r="K11" s="1099" t="s">
        <v>1458</v>
      </c>
      <c r="O11" s="1077" t="s">
        <v>1459</v>
      </c>
      <c r="V11" s="370" t="s">
        <v>152</v>
      </c>
      <c r="W11" s="275"/>
      <c r="X11" s="1084" t="s">
        <v>1429</v>
      </c>
      <c r="Y11" s="1075" t="s">
        <v>1460</v>
      </c>
      <c r="Z11" s="1091"/>
      <c r="AP11" s="1087" t="s">
        <v>229</v>
      </c>
      <c r="AQ11" s="1089" t="s">
        <v>229</v>
      </c>
      <c r="AW11" s="1120" t="s">
        <v>1461</v>
      </c>
      <c r="AX11" s="1120" t="s">
        <v>1461</v>
      </c>
      <c r="AZ11" s="1120" t="s">
        <v>1462</v>
      </c>
      <c r="BB11" s="1120" t="s">
        <v>1463</v>
      </c>
      <c r="BC11" s="1120" t="s">
        <v>1365</v>
      </c>
      <c r="BE11" s="1120">
        <v>2009</v>
      </c>
      <c r="BF11" s="1120" t="s">
        <v>1464</v>
      </c>
      <c r="BH11" s="1068" t="s">
        <v>1465</v>
      </c>
      <c r="BJ11" s="1068" t="s">
        <v>1434</v>
      </c>
      <c r="BL11" s="1068" t="s">
        <v>1434</v>
      </c>
      <c r="BN11" s="1068" t="s">
        <v>1466</v>
      </c>
      <c r="BQ11" s="1281">
        <v>4213780</v>
      </c>
      <c r="BR11" s="1068" t="s">
        <v>223</v>
      </c>
      <c r="BS11" s="1429"/>
      <c r="BW11" s="1690"/>
      <c r="BX11" s="1690"/>
    </row>
    <row customHeight="1" ht="11.25">
      <c r="A12" s="1074" t="s">
        <v>1467</v>
      </c>
      <c r="B12" s="1075">
        <v>2010</v>
      </c>
      <c r="E12" s="1076" t="s">
        <v>1468</v>
      </c>
      <c r="F12" s="1093"/>
      <c r="G12" s="1076" t="s">
        <v>1456</v>
      </c>
      <c r="I12" s="1076" t="s">
        <v>153</v>
      </c>
      <c r="J12" s="1077" t="s">
        <v>1469</v>
      </c>
      <c r="K12" s="1099" t="s">
        <v>1470</v>
      </c>
      <c r="O12" s="1077" t="s">
        <v>483</v>
      </c>
      <c r="V12" s="370" t="s">
        <v>153</v>
      </c>
      <c r="W12" s="1089"/>
      <c r="X12" s="1084" t="s">
        <v>1471</v>
      </c>
      <c r="Y12" s="1075" t="s">
        <v>1264</v>
      </c>
      <c r="AP12" s="1087"/>
      <c r="AW12" s="1120" t="s">
        <v>152</v>
      </c>
      <c r="AX12" s="1120" t="s">
        <v>152</v>
      </c>
      <c r="AZ12" s="1120" t="s">
        <v>1472</v>
      </c>
      <c r="BB12" s="1120" t="s">
        <v>1473</v>
      </c>
      <c r="BC12" s="1120" t="s">
        <v>1365</v>
      </c>
      <c r="BE12" s="1120">
        <v>2010</v>
      </c>
      <c r="BF12" s="1120" t="s">
        <v>1474</v>
      </c>
      <c r="BH12" s="1068" t="s">
        <v>1475</v>
      </c>
      <c r="BJ12" s="1068" t="s">
        <v>1476</v>
      </c>
      <c r="BL12" s="1068" t="s">
        <v>1476</v>
      </c>
      <c r="BN12" s="1068" t="s">
        <v>1477</v>
      </c>
      <c r="BQ12" s="1281">
        <v>4213779</v>
      </c>
      <c r="BR12" s="1068" t="s">
        <v>1429</v>
      </c>
      <c r="BS12" s="1429"/>
      <c r="BT12" s="1070"/>
      <c r="BU12" s="1070"/>
      <c r="BV12" s="1070"/>
      <c r="BW12" s="1690"/>
      <c r="BX12" s="1690"/>
    </row>
    <row customHeight="1" ht="11.25">
      <c r="A13" s="1074" t="s">
        <v>1478</v>
      </c>
      <c r="B13" s="1075">
        <v>2011</v>
      </c>
      <c r="E13" s="1076" t="s">
        <v>1479</v>
      </c>
      <c r="F13" s="1093"/>
      <c r="I13" s="1076" t="s">
        <v>154</v>
      </c>
      <c r="K13" s="1099" t="s">
        <v>1428</v>
      </c>
      <c r="V13" s="370" t="s">
        <v>154</v>
      </c>
      <c r="W13" s="1089"/>
      <c r="X13" s="1089"/>
      <c r="Y13" s="1089"/>
      <c r="AW13" s="1120" t="s">
        <v>153</v>
      </c>
      <c r="AX13" s="1120" t="s">
        <v>153</v>
      </c>
      <c r="BB13" s="1120" t="s">
        <v>1480</v>
      </c>
      <c r="BC13" s="1120" t="s">
        <v>1481</v>
      </c>
      <c r="BE13" s="1120">
        <v>2011</v>
      </c>
      <c r="BF13" s="1120" t="s">
        <v>1482</v>
      </c>
      <c r="BH13" s="1068" t="s">
        <v>1483</v>
      </c>
      <c r="BJ13" s="1068" t="s">
        <v>1465</v>
      </c>
      <c r="BL13" s="1068" t="s">
        <v>1465</v>
      </c>
      <c r="BN13" s="1068" t="s">
        <v>1484</v>
      </c>
      <c r="BQ13" s="1281">
        <v>4213783</v>
      </c>
      <c r="BR13" s="1068" t="s">
        <v>1444</v>
      </c>
      <c r="BS13" s="1429"/>
      <c r="BT13" s="1070"/>
      <c r="BU13" s="1070"/>
      <c r="BV13" s="1070"/>
      <c r="BW13" s="1694"/>
      <c r="BX13" s="1690"/>
    </row>
    <row customHeight="1" ht="11.25">
      <c r="A14" s="1074" t="s">
        <v>1485</v>
      </c>
      <c r="B14" s="1075">
        <v>2012</v>
      </c>
      <c r="I14" s="1076" t="s">
        <v>155</v>
      </c>
      <c r="J14" s="1067" t="s">
        <v>1486</v>
      </c>
      <c r="N14" s="1067" t="s">
        <v>1487</v>
      </c>
      <c r="V14" s="1083">
        <v>13</v>
      </c>
      <c r="W14" s="1084"/>
      <c r="X14" s="1084" t="s">
        <v>1297</v>
      </c>
      <c r="Y14" s="1075" t="s">
        <v>1264</v>
      </c>
      <c r="AW14" s="1120" t="s">
        <v>154</v>
      </c>
      <c r="AX14" s="1120" t="s">
        <v>154</v>
      </c>
      <c r="AZ14" s="1067" t="s">
        <v>1488</v>
      </c>
      <c r="BB14" s="1120" t="s">
        <v>1489</v>
      </c>
      <c r="BC14" s="1120" t="s">
        <v>1481</v>
      </c>
      <c r="BE14" s="1120">
        <v>2012</v>
      </c>
      <c r="BH14" s="1068" t="s">
        <v>1405</v>
      </c>
      <c r="BJ14" s="1217" t="s">
        <v>1490</v>
      </c>
      <c r="BL14" s="1217" t="s">
        <v>1490</v>
      </c>
      <c r="BN14" s="1068" t="s">
        <v>1491</v>
      </c>
      <c r="BQ14" s="1281">
        <v>4213782</v>
      </c>
      <c r="BR14" s="1068" t="s">
        <v>229</v>
      </c>
      <c r="BS14" s="1429"/>
      <c r="BT14" s="1070"/>
      <c r="BU14" s="1070"/>
      <c r="BV14" s="1070"/>
      <c r="BW14" s="1694"/>
      <c r="BX14" s="1690"/>
    </row>
    <row customHeight="1" ht="19.5">
      <c r="A15" s="1074" t="s">
        <v>1492</v>
      </c>
      <c r="B15" s="1075">
        <v>2013</v>
      </c>
      <c r="E15" s="1698" t="s">
        <v>1493</v>
      </c>
      <c r="G15" s="1067" t="s">
        <v>1494</v>
      </c>
      <c r="H15" s="1067" t="s">
        <v>1495</v>
      </c>
      <c r="I15" s="1078" t="s">
        <v>156</v>
      </c>
      <c r="J15" s="1089" t="s">
        <v>621</v>
      </c>
      <c r="N15" s="1158" t="s">
        <v>1496</v>
      </c>
      <c r="X15" s="1087"/>
      <c r="AW15" s="1120" t="s">
        <v>155</v>
      </c>
      <c r="AX15" s="1120" t="s">
        <v>155</v>
      </c>
      <c r="AZ15" s="1120" t="s">
        <v>1416</v>
      </c>
      <c r="BB15" s="1120" t="s">
        <v>1497</v>
      </c>
      <c r="BC15" s="1120" t="s">
        <v>1481</v>
      </c>
      <c r="BE15" s="1120">
        <v>2013</v>
      </c>
      <c r="BH15" s="1068" t="s">
        <v>1421</v>
      </c>
      <c r="BJ15" s="1217" t="s">
        <v>1498</v>
      </c>
      <c r="BL15" s="1217" t="s">
        <v>1498</v>
      </c>
      <c r="BN15" s="1068" t="s">
        <v>1499</v>
      </c>
      <c r="BR15" s="1070"/>
      <c r="BS15" s="1431"/>
      <c r="BT15" s="1070"/>
      <c r="BU15" s="1070"/>
      <c r="BV15" s="1070"/>
      <c r="BW15" s="1694"/>
      <c r="BX15" s="1690"/>
    </row>
    <row customHeight="1" ht="21">
      <c r="A16" s="1870" t="s">
        <v>1500</v>
      </c>
      <c r="B16" s="1075">
        <v>2014</v>
      </c>
      <c r="E16" s="1699" t="s">
        <v>1501</v>
      </c>
      <c r="G16" s="1076" t="s">
        <v>1502</v>
      </c>
      <c r="H16" s="1076" t="s">
        <v>1503</v>
      </c>
      <c r="I16" s="1078" t="s">
        <v>101</v>
      </c>
      <c r="J16" s="1089" t="s">
        <v>594</v>
      </c>
      <c r="N16" s="1158" t="s">
        <v>1504</v>
      </c>
      <c r="AW16" s="1120" t="s">
        <v>156</v>
      </c>
      <c r="AX16" s="1120" t="s">
        <v>156</v>
      </c>
      <c r="AZ16" s="1120" t="s">
        <v>1431</v>
      </c>
      <c r="BB16" s="1120" t="s">
        <v>1505</v>
      </c>
      <c r="BC16" s="1120" t="s">
        <v>1481</v>
      </c>
      <c r="BE16" s="1120">
        <v>2014</v>
      </c>
      <c r="BH16" s="1068" t="s">
        <v>1436</v>
      </c>
      <c r="BJ16" s="1217" t="s">
        <v>1506</v>
      </c>
      <c r="BL16" s="1217" t="s">
        <v>1506</v>
      </c>
      <c r="BN16" s="1068" t="s">
        <v>1507</v>
      </c>
      <c r="BR16" s="1070"/>
      <c r="BS16" s="1431"/>
      <c r="BT16" s="1070"/>
      <c r="BU16" s="1070"/>
      <c r="BV16" s="1070"/>
      <c r="BW16" s="1694"/>
      <c r="BX16" s="1690"/>
    </row>
    <row customHeight="1" ht="21">
      <c r="A17" s="1074" t="s">
        <v>1508</v>
      </c>
      <c r="B17" s="1075">
        <v>2015</v>
      </c>
      <c r="G17" s="1076" t="s">
        <v>1456</v>
      </c>
      <c r="H17" s="1076" t="s">
        <v>1456</v>
      </c>
      <c r="I17" s="1076" t="s">
        <v>1509</v>
      </c>
      <c r="N17" s="1158" t="s">
        <v>1510</v>
      </c>
      <c r="X17" s="1087"/>
      <c r="AW17" s="1120" t="s">
        <v>101</v>
      </c>
      <c r="AX17" s="1120" t="s">
        <v>101</v>
      </c>
      <c r="AZ17" s="1120" t="s">
        <v>1511</v>
      </c>
      <c r="BB17" s="1120" t="s">
        <v>1512</v>
      </c>
      <c r="BC17" s="1120" t="s">
        <v>1365</v>
      </c>
      <c r="BE17" s="1120">
        <v>2015</v>
      </c>
      <c r="BH17" s="1068" t="s">
        <v>1452</v>
      </c>
      <c r="BJ17" s="1217" t="s">
        <v>1513</v>
      </c>
      <c r="BL17" s="1217" t="s">
        <v>1513</v>
      </c>
      <c r="BN17" s="1068" t="s">
        <v>1514</v>
      </c>
      <c r="BR17" s="1067" t="s">
        <v>1308</v>
      </c>
      <c r="BS17" s="1428"/>
      <c r="BU17" s="1067" t="s">
        <v>1515</v>
      </c>
      <c r="BV17" s="1070"/>
      <c r="BW17" s="1690"/>
      <c r="BX17" s="1692" t="s">
        <v>1516</v>
      </c>
      <c r="CA17" s="1067" t="s">
        <v>1517</v>
      </c>
      <c r="CD17" s="1067" t="s">
        <v>1518</v>
      </c>
    </row>
    <row customHeight="1" ht="21">
      <c r="A18" s="1074" t="s">
        <v>1519</v>
      </c>
      <c r="B18" s="1075">
        <v>2016</v>
      </c>
      <c r="E18" s="2005" t="s">
        <v>1520</v>
      </c>
      <c r="I18" s="1076" t="s">
        <v>1521</v>
      </c>
      <c r="N18" s="1158" t="s">
        <v>1522</v>
      </c>
      <c r="X18" s="1087"/>
      <c r="AW18" s="1120" t="s">
        <v>1509</v>
      </c>
      <c r="AX18" s="1120" t="s">
        <v>1509</v>
      </c>
      <c r="BB18" s="1120" t="s">
        <v>1523</v>
      </c>
      <c r="BC18" s="1120" t="s">
        <v>1365</v>
      </c>
      <c r="BE18" s="1120">
        <v>2016</v>
      </c>
      <c r="BH18" s="1068" t="s">
        <v>1466</v>
      </c>
      <c r="BJ18" s="1217" t="s">
        <v>1524</v>
      </c>
      <c r="BL18" s="1217" t="s">
        <v>1524</v>
      </c>
      <c r="BN18" s="1068" t="s">
        <v>1525</v>
      </c>
      <c r="BQ18" s="1432" t="s">
        <v>1338</v>
      </c>
      <c r="BR18" s="1159" t="s">
        <v>1339</v>
      </c>
      <c r="BS18" s="274"/>
      <c r="BT18" s="1432" t="s">
        <v>1526</v>
      </c>
      <c r="BU18" s="1159" t="s">
        <v>1527</v>
      </c>
      <c r="BV18" s="1070"/>
      <c r="BW18" s="1697" t="s">
        <v>1528</v>
      </c>
      <c r="BX18" s="1691" t="s">
        <v>1529</v>
      </c>
      <c r="BZ18" s="1432" t="s">
        <v>1530</v>
      </c>
      <c r="CA18" s="1159" t="s">
        <v>1531</v>
      </c>
      <c r="CC18" s="1432" t="s">
        <v>1532</v>
      </c>
      <c r="CD18" s="1159" t="s">
        <v>1533</v>
      </c>
    </row>
    <row customHeight="1" ht="21">
      <c r="A19" s="1870" t="s">
        <v>1534</v>
      </c>
      <c r="B19" s="1075">
        <v>2017</v>
      </c>
      <c r="E19" s="1074" t="s">
        <v>163</v>
      </c>
      <c r="I19" s="1076" t="s">
        <v>1535</v>
      </c>
      <c r="N19" s="1158" t="s">
        <v>1536</v>
      </c>
      <c r="X19" s="1087"/>
      <c r="AW19" s="1120" t="s">
        <v>1521</v>
      </c>
      <c r="AX19" s="1120" t="s">
        <v>1521</v>
      </c>
      <c r="AZ19" s="1067" t="s">
        <v>1537</v>
      </c>
      <c r="BB19" s="1120" t="s">
        <v>1538</v>
      </c>
      <c r="BC19" s="1120" t="s">
        <v>1365</v>
      </c>
      <c r="BE19" s="1120">
        <v>2017</v>
      </c>
      <c r="BH19" s="1068" t="s">
        <v>1539</v>
      </c>
      <c r="BJ19" s="1217" t="s">
        <v>1540</v>
      </c>
      <c r="BL19" s="1217" t="s">
        <v>1540</v>
      </c>
      <c r="BQ19" s="1281">
        <v>4190064</v>
      </c>
      <c r="BR19" s="1068" t="s">
        <v>1541</v>
      </c>
      <c r="BS19" s="1429"/>
      <c r="BT19" s="1281">
        <v>4189671</v>
      </c>
      <c r="BU19" s="1068" t="s">
        <v>1542</v>
      </c>
      <c r="BV19" s="1070"/>
      <c r="BW19" s="1695">
        <v>4189706</v>
      </c>
      <c r="BX19" s="1693" t="s">
        <v>1543</v>
      </c>
      <c r="BZ19" s="1281">
        <v>4189714</v>
      </c>
      <c r="CA19" s="1068" t="s">
        <v>1544</v>
      </c>
      <c r="CC19" s="1281">
        <v>4189708</v>
      </c>
      <c r="CD19" s="1068" t="s">
        <v>1545</v>
      </c>
    </row>
    <row customHeight="1" ht="21">
      <c r="A20" s="1074" t="s">
        <v>1546</v>
      </c>
      <c r="B20" s="1075">
        <v>2018</v>
      </c>
      <c r="E20" s="1074" t="s">
        <v>1297</v>
      </c>
      <c r="I20" s="1076" t="s">
        <v>1547</v>
      </c>
      <c r="N20" s="1158" t="s">
        <v>1548</v>
      </c>
      <c r="AW20" s="1120" t="s">
        <v>1535</v>
      </c>
      <c r="AX20" s="1120" t="s">
        <v>1535</v>
      </c>
      <c r="AZ20" s="1120" t="s">
        <v>1549</v>
      </c>
      <c r="BB20" s="1120" t="s">
        <v>1550</v>
      </c>
      <c r="BC20" s="1120" t="s">
        <v>1481</v>
      </c>
      <c r="BE20" s="1120">
        <v>2018</v>
      </c>
      <c r="BH20" s="1068" t="s">
        <v>1477</v>
      </c>
      <c r="BJ20" s="1068" t="s">
        <v>1405</v>
      </c>
      <c r="BL20" s="1068" t="s">
        <v>1405</v>
      </c>
      <c r="BQ20" s="1281">
        <v>4190065</v>
      </c>
      <c r="BR20" s="1068" t="s">
        <v>1551</v>
      </c>
      <c r="BS20" s="1429"/>
      <c r="BT20" s="1281">
        <v>4189672</v>
      </c>
      <c r="BU20" s="1068" t="s">
        <v>1552</v>
      </c>
      <c r="BV20" s="1070"/>
      <c r="BW20" s="1695">
        <v>4189705</v>
      </c>
      <c r="BX20" s="1693" t="s">
        <v>1553</v>
      </c>
      <c r="BZ20" s="1281">
        <v>4189713</v>
      </c>
      <c r="CA20" s="1068" t="s">
        <v>1553</v>
      </c>
      <c r="CC20" s="1281">
        <v>4189709</v>
      </c>
      <c r="CD20" s="1068" t="s">
        <v>1554</v>
      </c>
    </row>
    <row customHeight="1" ht="21">
      <c r="A21" s="1074" t="s">
        <v>1555</v>
      </c>
      <c r="B21" s="1075">
        <v>2019</v>
      </c>
      <c r="I21" s="1076" t="s">
        <v>1556</v>
      </c>
      <c r="N21" s="1158" t="s">
        <v>1557</v>
      </c>
      <c r="AW21" s="1120" t="s">
        <v>1547</v>
      </c>
      <c r="AX21" s="1120" t="s">
        <v>1547</v>
      </c>
      <c r="AZ21" s="1120" t="s">
        <v>1558</v>
      </c>
      <c r="BB21" s="1120" t="s">
        <v>1559</v>
      </c>
      <c r="BC21" s="1120" t="s">
        <v>1365</v>
      </c>
      <c r="BE21" s="1120">
        <v>2019</v>
      </c>
      <c r="BH21" s="1068" t="s">
        <v>1484</v>
      </c>
      <c r="BJ21" s="1068" t="s">
        <v>1421</v>
      </c>
      <c r="BL21" s="1068" t="s">
        <v>1421</v>
      </c>
      <c r="BQ21" s="1281">
        <v>4190066</v>
      </c>
      <c r="BR21" s="1068" t="s">
        <v>1560</v>
      </c>
      <c r="BS21" s="1429"/>
      <c r="BT21" s="1281">
        <v>4189673</v>
      </c>
      <c r="BU21" s="1068" t="s">
        <v>1561</v>
      </c>
      <c r="BV21" s="1070"/>
      <c r="BW21" s="1695">
        <v>4189707</v>
      </c>
      <c r="BX21" s="1693" t="s">
        <v>1562</v>
      </c>
      <c r="BZ21" s="1281">
        <v>4189712</v>
      </c>
      <c r="CA21" s="1068" t="s">
        <v>1563</v>
      </c>
      <c r="CC21" s="1281">
        <v>4189710</v>
      </c>
      <c r="CD21" s="1068" t="s">
        <v>1564</v>
      </c>
    </row>
    <row customHeight="1" ht="21">
      <c r="A22" s="1074" t="s">
        <v>1565</v>
      </c>
      <c r="B22" s="1075">
        <v>2020</v>
      </c>
      <c r="N22" s="1158" t="s">
        <v>1566</v>
      </c>
      <c r="AW22" s="1120" t="s">
        <v>1556</v>
      </c>
      <c r="AX22" s="1120" t="s">
        <v>1556</v>
      </c>
      <c r="AZ22" s="1120" t="s">
        <v>1567</v>
      </c>
      <c r="BB22" s="1120" t="s">
        <v>1568</v>
      </c>
      <c r="BC22" s="1120" t="s">
        <v>1365</v>
      </c>
      <c r="BE22" s="1120">
        <v>2020</v>
      </c>
      <c r="BH22" s="1068" t="s">
        <v>1491</v>
      </c>
      <c r="BJ22" s="1068" t="s">
        <v>1436</v>
      </c>
      <c r="BL22" s="1068" t="s">
        <v>1436</v>
      </c>
      <c r="BQ22" s="1281">
        <v>4190067</v>
      </c>
      <c r="BR22" s="1068" t="s">
        <v>1569</v>
      </c>
      <c r="BS22" s="1429"/>
      <c r="BT22" s="1281">
        <v>4189674</v>
      </c>
      <c r="BU22" s="1068" t="s">
        <v>1570</v>
      </c>
      <c r="BV22" s="1070"/>
      <c r="BW22" s="1070"/>
      <c r="CC22" s="1281">
        <v>4189711</v>
      </c>
      <c r="CD22" s="1068" t="s">
        <v>330</v>
      </c>
    </row>
    <row customHeight="1" ht="21">
      <c r="A23" s="1074" t="s">
        <v>1571</v>
      </c>
      <c r="B23" s="1075">
        <v>2021</v>
      </c>
      <c r="AW23" s="1120" t="s">
        <v>1572</v>
      </c>
      <c r="AX23" s="1120" t="s">
        <v>1572</v>
      </c>
      <c r="AZ23" s="1120" t="s">
        <v>1573</v>
      </c>
      <c r="BB23" s="1120" t="s">
        <v>1574</v>
      </c>
      <c r="BC23" s="1120" t="s">
        <v>1274</v>
      </c>
      <c r="BE23" s="1120">
        <v>2021</v>
      </c>
      <c r="BH23" s="1068" t="s">
        <v>1499</v>
      </c>
      <c r="BJ23" s="1068" t="s">
        <v>1452</v>
      </c>
      <c r="BL23" s="1068" t="s">
        <v>1452</v>
      </c>
      <c r="BQ23" s="1281">
        <v>4190068</v>
      </c>
      <c r="BR23" s="1068" t="s">
        <v>1575</v>
      </c>
      <c r="BS23" s="1429"/>
      <c r="BT23" s="1281">
        <v>4189675</v>
      </c>
      <c r="BU23" s="1068" t="s">
        <v>1576</v>
      </c>
      <c r="BV23" s="1070"/>
      <c r="BW23" s="1070"/>
      <c r="CC23" s="1281">
        <v>5110778</v>
      </c>
      <c r="CD23" s="1068" t="s">
        <v>1577</v>
      </c>
    </row>
    <row customHeight="1" ht="21">
      <c r="A24" s="1074" t="s">
        <v>1578</v>
      </c>
      <c r="B24" s="1075">
        <v>2022</v>
      </c>
      <c r="AW24" s="1120" t="s">
        <v>1579</v>
      </c>
      <c r="AX24" s="1120" t="s">
        <v>1579</v>
      </c>
      <c r="AZ24" s="1120" t="s">
        <v>1580</v>
      </c>
      <c r="BB24" s="1120" t="s">
        <v>1581</v>
      </c>
      <c r="BC24" s="1120" t="s">
        <v>1582</v>
      </c>
      <c r="BE24" s="1120">
        <v>2022</v>
      </c>
      <c r="BH24" s="1068" t="s">
        <v>1507</v>
      </c>
      <c r="BJ24" s="1068" t="s">
        <v>1466</v>
      </c>
      <c r="BL24" s="1068" t="s">
        <v>1466</v>
      </c>
      <c r="BQ24" s="1281">
        <v>4190069</v>
      </c>
      <c r="BR24" s="1068" t="s">
        <v>1583</v>
      </c>
      <c r="BS24" s="1429"/>
      <c r="BT24" s="1281">
        <v>4189676</v>
      </c>
      <c r="BU24" s="1068" t="s">
        <v>1584</v>
      </c>
      <c r="BV24" s="1070"/>
      <c r="BW24" s="1070"/>
      <c r="CC24" s="1281">
        <v>25575374</v>
      </c>
      <c r="CD24" s="1068" t="s">
        <v>1585</v>
      </c>
    </row>
    <row customHeight="1" ht="11.25">
      <c r="A25" s="1074" t="s">
        <v>1586</v>
      </c>
      <c r="B25" s="1075">
        <v>2023</v>
      </c>
      <c r="AW25" s="1120" t="s">
        <v>1587</v>
      </c>
      <c r="AX25" s="1120" t="s">
        <v>1587</v>
      </c>
      <c r="AZ25" s="1120" t="s">
        <v>1588</v>
      </c>
      <c r="BB25" s="1120" t="s">
        <v>1589</v>
      </c>
      <c r="BC25" s="1120" t="s">
        <v>1582</v>
      </c>
      <c r="BE25" s="1120">
        <v>2023</v>
      </c>
      <c r="BH25" s="1068" t="s">
        <v>1514</v>
      </c>
      <c r="BJ25" s="1068" t="s">
        <v>1539</v>
      </c>
      <c r="BL25" s="1068" t="s">
        <v>1539</v>
      </c>
      <c r="BQ25" s="1281">
        <v>4190070</v>
      </c>
      <c r="BR25" s="1068" t="s">
        <v>1590</v>
      </c>
      <c r="BS25" s="1429"/>
      <c r="BT25" s="1281">
        <v>4189677</v>
      </c>
      <c r="BU25" s="1068" t="s">
        <v>1591</v>
      </c>
      <c r="BV25" s="1070"/>
      <c r="BW25" s="1070"/>
    </row>
    <row customHeight="1" ht="11.25">
      <c r="A26" s="1074" t="s">
        <v>1592</v>
      </c>
      <c r="B26" s="1075">
        <v>2024</v>
      </c>
      <c r="J26" s="1731" t="s">
        <v>1593</v>
      </c>
      <c r="AX26" s="1120" t="s">
        <v>1594</v>
      </c>
      <c r="AZ26" s="1120" t="s">
        <v>1459</v>
      </c>
      <c r="BB26" s="1120" t="s">
        <v>1595</v>
      </c>
      <c r="BC26" s="1120" t="s">
        <v>1582</v>
      </c>
      <c r="BE26" s="1120">
        <v>2024</v>
      </c>
      <c r="BH26" s="1068" t="s">
        <v>1525</v>
      </c>
      <c r="BJ26" s="1068" t="s">
        <v>1477</v>
      </c>
      <c r="BL26" s="1068" t="s">
        <v>1477</v>
      </c>
      <c r="BQ26" s="1281">
        <v>4190071</v>
      </c>
      <c r="BR26" s="1068" t="s">
        <v>1596</v>
      </c>
      <c r="BS26" s="1429"/>
      <c r="BV26" s="1070"/>
      <c r="BW26" s="1070"/>
    </row>
    <row customHeight="1" ht="11.25">
      <c r="A27" s="1074" t="s">
        <v>1597</v>
      </c>
      <c r="B27" s="1075">
        <v>2025</v>
      </c>
      <c r="J27" s="176" t="s">
        <v>174</v>
      </c>
      <c r="AX27" s="1120" t="s">
        <v>1598</v>
      </c>
      <c r="BB27" s="1120" t="s">
        <v>1599</v>
      </c>
      <c r="BC27" s="1120" t="s">
        <v>1582</v>
      </c>
      <c r="BE27" s="1120">
        <v>2025</v>
      </c>
      <c r="BH27" s="1070" t="s">
        <v>28</v>
      </c>
      <c r="BJ27" s="1068" t="s">
        <v>1484</v>
      </c>
      <c r="BL27" s="1068" t="s">
        <v>1484</v>
      </c>
      <c r="BN27" s="1070" t="s">
        <v>28</v>
      </c>
      <c r="BQ27" s="1281">
        <v>4190072</v>
      </c>
      <c r="BR27" s="1068" t="s">
        <v>1600</v>
      </c>
      <c r="BS27" s="1429"/>
      <c r="BV27" s="1070"/>
      <c r="BW27" s="1070"/>
    </row>
    <row customHeight="1" ht="11.25">
      <c r="A28" s="1074" t="s">
        <v>1601</v>
      </c>
      <c r="D28" s="1101"/>
      <c r="E28" s="1102"/>
      <c r="F28" s="1102"/>
      <c r="H28" s="1103" t="s">
        <v>1602</v>
      </c>
      <c r="AX28" s="1120" t="s">
        <v>1603</v>
      </c>
      <c r="AZ28" s="1067" t="s">
        <v>1604</v>
      </c>
      <c r="BB28" s="1120" t="s">
        <v>1605</v>
      </c>
      <c r="BC28" s="1120" t="s">
        <v>1606</v>
      </c>
      <c r="BE28" s="1120">
        <v>2026</v>
      </c>
      <c r="BH28" s="1070" t="s">
        <v>28</v>
      </c>
      <c r="BJ28" s="1068" t="s">
        <v>1491</v>
      </c>
      <c r="BL28" s="1068" t="s">
        <v>1491</v>
      </c>
      <c r="BN28" s="1070" t="s">
        <v>28</v>
      </c>
      <c r="BQ28" s="1281">
        <v>4190073</v>
      </c>
      <c r="BR28" s="1068" t="s">
        <v>1607</v>
      </c>
      <c r="BS28" s="1429"/>
      <c r="BV28" s="1070"/>
      <c r="BW28" s="1070"/>
    </row>
    <row customHeight="1" ht="11.25">
      <c r="A29" s="1074" t="s">
        <v>1608</v>
      </c>
      <c r="D29" s="1104" t="s">
        <v>1609</v>
      </c>
      <c r="E29" s="1105" t="str">
        <f>IF(TEMPLATE_GROUP="","",INDEX(StartDateList,MATCH(TEMPLATE_GROUP,CodeTemplateList,0),1))</f>
        <v>01.01.2026</v>
      </c>
      <c r="F29" s="1105" t="str">
        <f>IF(TEMPLATE_GROUP="","",INDEX(EndDateList,MATCH(TEMPLATE_GROUP,CodeTemplateList,0),1))</f>
        <v>31.12.2030</v>
      </c>
      <c r="H29" s="1106" t="s">
        <v>1610</v>
      </c>
      <c r="AX29" s="1120" t="s">
        <v>1611</v>
      </c>
      <c r="AZ29" s="1120" t="s">
        <v>1259</v>
      </c>
      <c r="BB29" s="1120" t="s">
        <v>1459</v>
      </c>
      <c r="BC29" s="1091"/>
      <c r="BE29" s="1120">
        <v>2027</v>
      </c>
      <c r="BJ29" s="1068" t="s">
        <v>1499</v>
      </c>
      <c r="BL29" s="1068" t="s">
        <v>1499</v>
      </c>
    </row>
    <row customHeight="1" ht="11.25">
      <c r="A30" s="1074" t="s">
        <v>1612</v>
      </c>
      <c r="D30" s="1107"/>
      <c r="E30" s="1108"/>
      <c r="F30" s="1108"/>
      <c r="AX30" s="1120" t="s">
        <v>1613</v>
      </c>
      <c r="AZ30" s="1120" t="s">
        <v>1286</v>
      </c>
      <c r="BE30" s="1120">
        <v>2028</v>
      </c>
      <c r="BJ30" s="1068" t="s">
        <v>1614</v>
      </c>
      <c r="BL30" s="1068" t="s">
        <v>1614</v>
      </c>
    </row>
    <row customHeight="1" ht="12.75">
      <c r="A31" s="1074" t="s">
        <v>1615</v>
      </c>
      <c r="D31" s="1101"/>
      <c r="E31" s="1102"/>
      <c r="F31" s="1102"/>
      <c r="H31" s="1109"/>
      <c r="AX31" s="1120" t="s">
        <v>1616</v>
      </c>
      <c r="AZ31" s="1120" t="s">
        <v>486</v>
      </c>
      <c r="BE31" s="1120">
        <v>2029</v>
      </c>
      <c r="BJ31" s="1068" t="s">
        <v>1617</v>
      </c>
      <c r="BL31" s="1068" t="s">
        <v>1617</v>
      </c>
    </row>
    <row customHeight="1" ht="11.25">
      <c r="A32" s="1074" t="s">
        <v>1618</v>
      </c>
      <c r="D32" s="1104" t="s">
        <v>1619</v>
      </c>
      <c r="E32" s="1105" t="str">
        <f>IF(TEMPLATE_GROUP="","",INDEX(StartDateList,MATCH(TEMPLATE_GROUP,CodeTemplateList,0),1))</f>
        <v>01.01.2026</v>
      </c>
      <c r="F32" s="1105" t="str">
        <f>IF(TEMPLATE_GROUP="","",INDEX(EndDateList,MATCH(TEMPLATE_GROUP,CodeTemplateList,0),1))</f>
        <v>31.12.2030</v>
      </c>
      <c r="H32" s="1110" t="s">
        <v>1620</v>
      </c>
      <c r="O32" s="1074" t="s">
        <v>485</v>
      </c>
      <c r="AX32" s="1120" t="s">
        <v>1621</v>
      </c>
      <c r="AZ32" s="1120" t="s">
        <v>484</v>
      </c>
      <c r="BE32" s="1120">
        <v>2030</v>
      </c>
      <c r="BJ32" s="1068" t="s">
        <v>1507</v>
      </c>
      <c r="BL32" s="1068" t="s">
        <v>1507</v>
      </c>
    </row>
    <row customHeight="1" ht="11.25">
      <c r="A33" s="1074" t="s">
        <v>1622</v>
      </c>
      <c r="O33" s="1074" t="s">
        <v>1283</v>
      </c>
      <c r="AX33" s="1120" t="s">
        <v>1623</v>
      </c>
      <c r="AZ33" s="1120" t="s">
        <v>483</v>
      </c>
      <c r="BE33" s="1120">
        <v>2031</v>
      </c>
      <c r="BJ33" s="1068" t="s">
        <v>1514</v>
      </c>
      <c r="BL33" s="1068" t="s">
        <v>1514</v>
      </c>
    </row>
    <row customHeight="1" ht="11.25">
      <c r="A34" s="1074" t="s">
        <v>1624</v>
      </c>
      <c r="O34" s="1074" t="s">
        <v>1319</v>
      </c>
      <c r="AX34" s="1120" t="s">
        <v>1625</v>
      </c>
      <c r="BE34" s="1120">
        <v>2032</v>
      </c>
      <c r="BJ34" s="1068" t="s">
        <v>1525</v>
      </c>
      <c r="BL34" s="1068" t="s">
        <v>1525</v>
      </c>
    </row>
    <row customHeight="1" ht="11.25">
      <c r="A35" s="1074" t="s">
        <v>1626</v>
      </c>
      <c r="O35" s="1074" t="s">
        <v>1352</v>
      </c>
      <c r="AX35" s="1120" t="s">
        <v>1627</v>
      </c>
      <c r="AZ35" s="1067" t="s">
        <v>1628</v>
      </c>
      <c r="BE35" s="1120">
        <v>2033</v>
      </c>
      <c r="BL35" s="1068" t="s">
        <v>1629</v>
      </c>
    </row>
    <row customHeight="1" ht="11.25">
      <c r="A36" s="1870" t="s">
        <v>1630</v>
      </c>
      <c r="D36" s="1111" t="s">
        <v>1631</v>
      </c>
      <c r="E36" s="1112" t="s">
        <v>845</v>
      </c>
      <c r="F36" s="1113" t="str">
        <f>INDEX(E37:E41,MATCH(TEMPLATE_SPHERE,F37:F41,0))</f>
        <v>теплоснабжения</v>
      </c>
      <c r="G36" s="1113" t="str">
        <f>INDEX(G37:G41,MATCH(TEMPLATE_SPHERE,F37:F41,0))</f>
        <v>теплоснабжение</v>
      </c>
      <c r="O36" s="1074" t="s">
        <v>1376</v>
      </c>
      <c r="AX36" s="1120" t="s">
        <v>1632</v>
      </c>
      <c r="AZ36" s="1120" t="s">
        <v>483</v>
      </c>
      <c r="BE36" s="1120">
        <v>2034</v>
      </c>
      <c r="BL36" s="1068" t="s">
        <v>1633</v>
      </c>
    </row>
    <row customHeight="1" ht="11.25">
      <c r="A37" s="1074" t="s">
        <v>1634</v>
      </c>
      <c r="E37" s="407" t="s">
        <v>1635</v>
      </c>
      <c r="F37" s="1114" t="s">
        <v>845</v>
      </c>
      <c r="G37" s="407" t="s">
        <v>1636</v>
      </c>
      <c r="O37" s="1074" t="s">
        <v>1395</v>
      </c>
      <c r="AX37" s="1120" t="s">
        <v>1637</v>
      </c>
      <c r="AZ37" s="1120" t="s">
        <v>1285</v>
      </c>
      <c r="BE37" s="1120">
        <v>2035</v>
      </c>
    </row>
    <row customHeight="1" ht="11.25">
      <c r="A38" s="1074" t="s">
        <v>1638</v>
      </c>
      <c r="E38" s="407" t="s">
        <v>1639</v>
      </c>
      <c r="F38" s="1115" t="s">
        <v>891</v>
      </c>
      <c r="G38" s="407" t="s">
        <v>1640</v>
      </c>
      <c r="O38" s="1074" t="s">
        <v>1412</v>
      </c>
      <c r="AX38" s="1120" t="s">
        <v>1641</v>
      </c>
      <c r="AZ38" s="1120" t="s">
        <v>1320</v>
      </c>
      <c r="BE38" s="1120">
        <v>2036</v>
      </c>
      <c r="BH38" s="1067" t="s">
        <v>1642</v>
      </c>
      <c r="BJ38" s="1067" t="s">
        <v>1643</v>
      </c>
      <c r="BL38" s="1067" t="s">
        <v>1644</v>
      </c>
      <c r="BN38" s="1067" t="s">
        <v>1645</v>
      </c>
    </row>
    <row customHeight="1" ht="11.25">
      <c r="A39" s="1074" t="s">
        <v>1646</v>
      </c>
      <c r="E39" s="407" t="s">
        <v>1647</v>
      </c>
      <c r="F39" s="1115" t="s">
        <v>944</v>
      </c>
      <c r="G39" s="407" t="s">
        <v>1648</v>
      </c>
      <c r="O39" s="1074" t="s">
        <v>501</v>
      </c>
      <c r="AX39" s="1120" t="s">
        <v>1649</v>
      </c>
      <c r="AZ39" s="1120" t="s">
        <v>1353</v>
      </c>
      <c r="BE39" s="1120">
        <v>2037</v>
      </c>
      <c r="BH39" s="1068" t="s">
        <v>1650</v>
      </c>
      <c r="BJ39" s="1217" t="s">
        <v>1650</v>
      </c>
      <c r="BL39" s="1217" t="s">
        <v>1650</v>
      </c>
      <c r="BN39" s="1068" t="s">
        <v>1651</v>
      </c>
    </row>
    <row customHeight="1" ht="11.25">
      <c r="A40" s="1074" t="s">
        <v>16</v>
      </c>
      <c r="E40" s="407" t="s">
        <v>1652</v>
      </c>
      <c r="F40" s="1115" t="s">
        <v>931</v>
      </c>
      <c r="G40" s="407" t="s">
        <v>1653</v>
      </c>
      <c r="O40" s="1074" t="s">
        <v>1443</v>
      </c>
      <c r="AX40" s="1120" t="s">
        <v>1654</v>
      </c>
      <c r="BE40" s="1120">
        <v>2038</v>
      </c>
      <c r="BH40" s="1068" t="s">
        <v>1655</v>
      </c>
      <c r="BJ40" s="1217" t="s">
        <v>1064</v>
      </c>
      <c r="BL40" s="1217" t="s">
        <v>1064</v>
      </c>
      <c r="BN40" s="1068" t="s">
        <v>1098</v>
      </c>
    </row>
    <row customHeight="1" ht="11.25">
      <c r="A41" s="1074" t="s">
        <v>1656</v>
      </c>
      <c r="E41" s="407" t="s">
        <v>1657</v>
      </c>
      <c r="F41" s="1115" t="s">
        <v>1658</v>
      </c>
      <c r="G41" s="407" t="s">
        <v>1657</v>
      </c>
      <c r="O41" s="1074" t="s">
        <v>1459</v>
      </c>
      <c r="AX41" s="1120" t="s">
        <v>1659</v>
      </c>
      <c r="AZ41" s="1067" t="s">
        <v>1660</v>
      </c>
      <c r="BE41" s="1120">
        <v>2039</v>
      </c>
      <c r="BH41" s="1068" t="s">
        <v>1661</v>
      </c>
      <c r="BJ41" s="1217" t="s">
        <v>1060</v>
      </c>
      <c r="BL41" s="1217" t="s">
        <v>1060</v>
      </c>
      <c r="BN41" s="1068" t="s">
        <v>1085</v>
      </c>
    </row>
    <row customHeight="1" ht="11.25">
      <c r="A42" s="1074" t="s">
        <v>1662</v>
      </c>
      <c r="AX42" s="1120" t="s">
        <v>1663</v>
      </c>
      <c r="AZ42" s="1120" t="s">
        <v>485</v>
      </c>
      <c r="BE42" s="1120">
        <v>2040</v>
      </c>
      <c r="BH42" s="1068" t="s">
        <v>1082</v>
      </c>
      <c r="BJ42" s="1217" t="s">
        <v>1062</v>
      </c>
      <c r="BL42" s="1217" t="s">
        <v>1062</v>
      </c>
      <c r="BN42" s="1068" t="s">
        <v>1664</v>
      </c>
    </row>
    <row customHeight="1" ht="11.25">
      <c r="A43" s="1074" t="s">
        <v>1665</v>
      </c>
      <c r="AX43" s="1120" t="s">
        <v>1666</v>
      </c>
      <c r="AZ43" s="1120" t="s">
        <v>1283</v>
      </c>
      <c r="BE43" s="1120">
        <v>2041</v>
      </c>
      <c r="BH43" s="1068" t="s">
        <v>1667</v>
      </c>
      <c r="BJ43" s="1217" t="s">
        <v>1661</v>
      </c>
      <c r="BL43" s="1217" t="s">
        <v>1661</v>
      </c>
      <c r="BN43" s="1068" t="s">
        <v>1668</v>
      </c>
    </row>
    <row customHeight="1" ht="11.25">
      <c r="A44" s="1074" t="s">
        <v>1669</v>
      </c>
      <c r="G44" s="1094">
        <f>YEAR(TODAY())</f>
        <v>2025</v>
      </c>
      <c r="I44" s="799" t="s">
        <v>1670</v>
      </c>
      <c r="J44" s="1089" t="s">
        <v>1671</v>
      </c>
      <c r="K44" s="1089" t="s">
        <v>1672</v>
      </c>
      <c r="AX44" s="1120" t="s">
        <v>1673</v>
      </c>
      <c r="AZ44" s="1120" t="s">
        <v>1319</v>
      </c>
      <c r="BE44" s="1120">
        <v>2042</v>
      </c>
      <c r="BH44" s="1068" t="s">
        <v>1674</v>
      </c>
      <c r="BJ44" s="1217" t="s">
        <v>1082</v>
      </c>
      <c r="BL44" s="1217" t="s">
        <v>1082</v>
      </c>
      <c r="BN44" s="1068" t="s">
        <v>1675</v>
      </c>
    </row>
    <row customHeight="1" ht="11.25">
      <c r="A45" s="1074" t="s">
        <v>1676</v>
      </c>
      <c r="D45" s="1111" t="s">
        <v>1677</v>
      </c>
      <c r="E45" s="1112" t="s">
        <v>1678</v>
      </c>
      <c r="F45" s="797" t="s">
        <v>1679</v>
      </c>
      <c r="G45" s="796" t="s">
        <v>1680</v>
      </c>
      <c r="H45" s="799" t="s">
        <v>1681</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1682</v>
      </c>
      <c r="AZ45" s="1120" t="s">
        <v>1352</v>
      </c>
      <c r="BE45" s="1120">
        <v>2043</v>
      </c>
      <c r="BH45" s="1068" t="s">
        <v>1683</v>
      </c>
      <c r="BJ45" s="1217" t="s">
        <v>1076</v>
      </c>
      <c r="BL45" s="1217" t="s">
        <v>1076</v>
      </c>
      <c r="BN45" s="1068" t="s">
        <v>1684</v>
      </c>
    </row>
    <row customHeight="1" ht="11.25">
      <c r="A46" s="1074" t="s">
        <v>1685</v>
      </c>
      <c r="E46" s="407" t="s">
        <v>26</v>
      </c>
      <c r="F46" s="1114" t="s">
        <v>1686</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1687</v>
      </c>
      <c r="AZ46" s="1120" t="s">
        <v>1376</v>
      </c>
      <c r="BE46" s="1120">
        <v>2044</v>
      </c>
      <c r="BH46" s="1068" t="s">
        <v>1085</v>
      </c>
      <c r="BJ46" s="1217" t="s">
        <v>1066</v>
      </c>
      <c r="BL46" s="1217" t="s">
        <v>1066</v>
      </c>
      <c r="BN46" s="1068" t="s">
        <v>1688</v>
      </c>
    </row>
    <row customHeight="1" ht="11.25">
      <c r="A47" s="1074" t="s">
        <v>1689</v>
      </c>
      <c r="E47" s="407" t="s">
        <v>33</v>
      </c>
      <c r="F47" s="1115" t="s">
        <v>1690</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1691</v>
      </c>
      <c r="AZ47" s="1120" t="s">
        <v>1395</v>
      </c>
      <c r="BE47" s="1120">
        <v>2045</v>
      </c>
      <c r="BH47" s="1068" t="s">
        <v>1664</v>
      </c>
      <c r="BJ47" s="1217" t="s">
        <v>1068</v>
      </c>
      <c r="BL47" s="1217" t="s">
        <v>1068</v>
      </c>
      <c r="BN47" s="1068" t="s">
        <v>1692</v>
      </c>
    </row>
    <row customHeight="1" ht="11.25">
      <c r="A48" s="1074" t="s">
        <v>1693</v>
      </c>
      <c r="E48" s="407" t="s">
        <v>1694</v>
      </c>
      <c r="F48" s="1115" t="s">
        <v>1695</v>
      </c>
      <c r="G48" s="1116" t="str">
        <f>_xlfn.IFERROR(IF(f_year="","01.01."&amp;CURRENT_YEAR,"01.01."&amp;f_year),"01.01."&amp;CURRENT_YEAR)</f>
        <v>01.01.2025</v>
      </c>
      <c r="H48" s="1116" t="str">
        <f>_xlfn.IFERROR(IF(f_year="","31.12."&amp;CURRENT_YEAR,"31.12."&amp;f_year),"31.12."&amp;CURRENT_YEAR)</f>
        <v>31.12.2025</v>
      </c>
      <c r="I48" s="1742">
        <f>IF(f_year="",TRUE,FALSE)</f>
        <v>1</v>
      </c>
      <c r="J48" s="1745" t="s">
        <v>1696</v>
      </c>
      <c r="K48" s="1746"/>
      <c r="AX48" s="1120" t="s">
        <v>1697</v>
      </c>
      <c r="AZ48" s="1120" t="s">
        <v>1412</v>
      </c>
      <c r="BE48" s="1120">
        <v>2046</v>
      </c>
      <c r="BH48" s="1068" t="s">
        <v>1668</v>
      </c>
      <c r="BJ48" s="1217" t="s">
        <v>1070</v>
      </c>
      <c r="BL48" s="1217" t="s">
        <v>1070</v>
      </c>
      <c r="BN48" s="1068" t="s">
        <v>1698</v>
      </c>
    </row>
    <row customHeight="1" ht="11.25">
      <c r="A49" s="1074" t="s">
        <v>1699</v>
      </c>
      <c r="E49" s="407" t="s">
        <v>1700</v>
      </c>
      <c r="F49" s="1115" t="s">
        <v>1701</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1702</v>
      </c>
      <c r="AZ49" s="1120" t="s">
        <v>501</v>
      </c>
      <c r="BE49" s="1120">
        <v>2047</v>
      </c>
      <c r="BH49" s="1068" t="s">
        <v>1086</v>
      </c>
      <c r="BJ49" s="1217" t="s">
        <v>1072</v>
      </c>
      <c r="BL49" s="1217" t="s">
        <v>1072</v>
      </c>
    </row>
    <row customHeight="1" ht="11.25">
      <c r="A50" s="1074" t="s">
        <v>1703</v>
      </c>
      <c r="E50" s="407" t="s">
        <v>1704</v>
      </c>
      <c r="F50" s="1115" t="s">
        <v>1056</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1705</v>
      </c>
      <c r="AZ50" s="1120" t="s">
        <v>1443</v>
      </c>
      <c r="BE50" s="1120">
        <v>2048</v>
      </c>
      <c r="BH50" s="1068" t="s">
        <v>1675</v>
      </c>
      <c r="BJ50" s="1217" t="s">
        <v>1074</v>
      </c>
      <c r="BL50" s="1217" t="s">
        <v>1074</v>
      </c>
    </row>
    <row customHeight="1" ht="11.25">
      <c r="A51" s="1074" t="s">
        <v>1706</v>
      </c>
      <c r="E51" s="407" t="s">
        <v>1707</v>
      </c>
      <c r="F51" s="1115" t="s">
        <v>1708</v>
      </c>
      <c r="G51" s="1116" t="str">
        <f>_xlfn.IFERROR(IF(TITLE_PERIOD_START="","01.01."&amp;CURRENT_YEAR,"01.01."&amp;YEAR(TITLE_PERIOD_START)),"01.01."&amp;CURRENT_YEAR)</f>
        <v>01.01.2026</v>
      </c>
      <c r="H51" s="1116" t="str">
        <f>_xlfn.IFERROR(IF(TITLE_PERIOD_END="","31.12."&amp;CURRENT_YEAR,"31.12."&amp;YEAR(TITLE_PERIOD_END)),"31.12."&amp;CURRENT_YEAR)</f>
        <v>31.12.2030</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1709</v>
      </c>
      <c r="AZ51" s="1120" t="s">
        <v>1459</v>
      </c>
      <c r="BE51" s="1120">
        <v>2049</v>
      </c>
      <c r="BH51" s="1068" t="s">
        <v>1684</v>
      </c>
      <c r="BJ51" s="1217" t="s">
        <v>1710</v>
      </c>
      <c r="BL51" s="1217" t="s">
        <v>1710</v>
      </c>
    </row>
    <row customHeight="1" ht="11.25">
      <c r="A52" s="1074" t="s">
        <v>1711</v>
      </c>
      <c r="E52" s="407" t="s">
        <v>1712</v>
      </c>
      <c r="F52" s="1115" t="s">
        <v>1678</v>
      </c>
      <c r="G52" s="1116" t="str">
        <f>_xlfn.IFERROR(IF(TITLE_PERIOD_START="","01.01."&amp;CURRENT_YEAR,"01.01."&amp;YEAR(TITLE_PERIOD_START)),"01.01."&amp;CURRENT_YEAR)</f>
        <v>01.01.2026</v>
      </c>
      <c r="H52" s="1116" t="str">
        <f>_xlfn.IFERROR(IF(TITLE_PERIOD_END="","31.12."&amp;CURRENT_YEAR,"31.12."&amp;YEAR(TITLE_PERIOD_END)),"31.12."&amp;CURRENT_YEAR)</f>
        <v>31.12.2030</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1713</v>
      </c>
      <c r="AZ52" s="1120" t="s">
        <v>483</v>
      </c>
      <c r="BE52" s="1120">
        <v>2050</v>
      </c>
      <c r="BH52" s="1068" t="s">
        <v>1688</v>
      </c>
      <c r="BJ52" s="1217" t="s">
        <v>1085</v>
      </c>
      <c r="BL52" s="1217" t="s">
        <v>1085</v>
      </c>
    </row>
    <row customHeight="1" ht="11.25">
      <c r="A53" s="1074" t="s">
        <v>1714</v>
      </c>
      <c r="E53" s="407" t="s">
        <v>1715</v>
      </c>
      <c r="F53" s="1115" t="s">
        <v>1715</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1716</v>
      </c>
      <c r="K53" s="1746"/>
      <c r="AX53" s="1120" t="s">
        <v>1717</v>
      </c>
      <c r="BE53" s="1120">
        <v>2051</v>
      </c>
      <c r="BH53" s="1068" t="s">
        <v>1692</v>
      </c>
      <c r="BJ53" s="1217" t="s">
        <v>1664</v>
      </c>
      <c r="BL53" s="1217" t="s">
        <v>1664</v>
      </c>
    </row>
    <row customHeight="1" ht="11.25">
      <c r="A54" s="1074" t="s">
        <v>1718</v>
      </c>
      <c r="AX54" s="1120" t="s">
        <v>1719</v>
      </c>
      <c r="AZ54" s="1067" t="s">
        <v>1720</v>
      </c>
      <c r="BE54" s="1120">
        <v>2052</v>
      </c>
      <c r="BH54" s="1068" t="s">
        <v>1698</v>
      </c>
      <c r="BJ54" s="1217" t="s">
        <v>1668</v>
      </c>
      <c r="BL54" s="1217" t="s">
        <v>1668</v>
      </c>
    </row>
    <row customHeight="1" ht="11.25">
      <c r="A55" s="1074" t="s">
        <v>1721</v>
      </c>
      <c r="AX55" s="1120" t="s">
        <v>1722</v>
      </c>
      <c r="AZ55" s="1120" t="s">
        <v>1260</v>
      </c>
      <c r="BE55" s="1120">
        <v>2053</v>
      </c>
      <c r="BH55" s="1070" t="s">
        <v>28</v>
      </c>
      <c r="BJ55" s="1217" t="s">
        <v>1086</v>
      </c>
      <c r="BL55" s="1217" t="s">
        <v>1086</v>
      </c>
    </row>
    <row customHeight="1" ht="11.25">
      <c r="A56" s="1074" t="s">
        <v>1723</v>
      </c>
      <c r="D56" s="1118" t="s">
        <v>1724</v>
      </c>
      <c r="E56" s="1095" t="s">
        <v>114</v>
      </c>
      <c r="F56" s="1074" t="s">
        <v>1725</v>
      </c>
      <c r="AX56" s="1120" t="s">
        <v>1726</v>
      </c>
      <c r="AZ56" s="1120" t="s">
        <v>1287</v>
      </c>
      <c r="BE56" s="1120">
        <v>2054</v>
      </c>
      <c r="BH56" s="1070" t="s">
        <v>28</v>
      </c>
      <c r="BJ56" s="1217" t="s">
        <v>1675</v>
      </c>
      <c r="BL56" s="1217" t="s">
        <v>1675</v>
      </c>
    </row>
    <row customHeight="1" ht="11.25">
      <c r="A57" s="1074" t="s">
        <v>1727</v>
      </c>
      <c r="D57" s="1118" t="s">
        <v>1728</v>
      </c>
      <c r="E57" s="1095" t="s">
        <v>114</v>
      </c>
      <c r="F57" s="1074" t="s">
        <v>1725</v>
      </c>
      <c r="AX57" s="1120" t="s">
        <v>1729</v>
      </c>
      <c r="AZ57" s="1120" t="s">
        <v>1322</v>
      </c>
      <c r="BE57" s="1120">
        <v>2055</v>
      </c>
      <c r="BJ57" s="1217" t="s">
        <v>1684</v>
      </c>
      <c r="BL57" s="1217" t="s">
        <v>1684</v>
      </c>
    </row>
    <row customHeight="1" ht="11.25">
      <c r="A58" s="1074" t="s">
        <v>1730</v>
      </c>
      <c r="D58" s="1118" t="s">
        <v>1731</v>
      </c>
      <c r="E58" s="1095" t="s">
        <v>114</v>
      </c>
      <c r="F58" s="1074" t="s">
        <v>1725</v>
      </c>
      <c r="AX58" s="1120" t="s">
        <v>1732</v>
      </c>
      <c r="BE58" s="1120">
        <v>2056</v>
      </c>
      <c r="BJ58" s="1217" t="s">
        <v>1688</v>
      </c>
      <c r="BL58" s="1217" t="s">
        <v>1688</v>
      </c>
    </row>
    <row customHeight="1" ht="11.25">
      <c r="A59" s="1074" t="s">
        <v>1733</v>
      </c>
      <c r="D59" s="1118" t="s">
        <v>134</v>
      </c>
      <c r="E59" s="1095" t="s">
        <v>1621</v>
      </c>
      <c r="F59" s="1074" t="s">
        <v>1734</v>
      </c>
      <c r="AX59" s="1120" t="s">
        <v>1735</v>
      </c>
      <c r="AZ59" s="1067" t="s">
        <v>1736</v>
      </c>
      <c r="BE59" s="1120">
        <v>2057</v>
      </c>
      <c r="BJ59" s="1217" t="s">
        <v>1692</v>
      </c>
      <c r="BL59" s="1217" t="s">
        <v>1692</v>
      </c>
    </row>
    <row customHeight="1" ht="11.25">
      <c r="A60" s="1074" t="s">
        <v>1737</v>
      </c>
      <c r="D60" s="1118" t="s">
        <v>1738</v>
      </c>
      <c r="E60" s="1095" t="s">
        <v>1621</v>
      </c>
      <c r="F60" s="1074" t="s">
        <v>1734</v>
      </c>
      <c r="AX60" s="1120" t="s">
        <v>1739</v>
      </c>
      <c r="AZ60" s="1120" t="s">
        <v>1261</v>
      </c>
      <c r="BE60" s="1120">
        <v>2058</v>
      </c>
      <c r="BJ60" s="1217" t="s">
        <v>1698</v>
      </c>
      <c r="BL60" s="1217" t="s">
        <v>1698</v>
      </c>
    </row>
    <row customHeight="1" ht="11.25">
      <c r="A61" s="1074" t="s">
        <v>1740</v>
      </c>
      <c r="D61" s="1118" t="s">
        <v>1741</v>
      </c>
      <c r="E61" s="1095" t="s">
        <v>1742</v>
      </c>
      <c r="F61" s="1074" t="s">
        <v>1734</v>
      </c>
      <c r="AX61" s="1120" t="s">
        <v>1743</v>
      </c>
      <c r="AZ61" s="1120" t="s">
        <v>1288</v>
      </c>
      <c r="BE61" s="1120">
        <v>2059</v>
      </c>
      <c r="BL61" s="1217" t="s">
        <v>1078</v>
      </c>
    </row>
    <row customHeight="1" ht="11.25">
      <c r="A62" s="1074" t="s">
        <v>1744</v>
      </c>
      <c r="D62" s="1118" t="s">
        <v>133</v>
      </c>
      <c r="E62" s="1095">
        <v>35</v>
      </c>
      <c r="F62" s="1074" t="s">
        <v>1734</v>
      </c>
      <c r="AZ62" s="1120" t="s">
        <v>1323</v>
      </c>
      <c r="BE62" s="1120">
        <v>2060</v>
      </c>
      <c r="BL62" s="1217" t="s">
        <v>1080</v>
      </c>
    </row>
    <row customHeight="1" ht="11.25">
      <c r="A63" s="1074" t="s">
        <v>1745</v>
      </c>
      <c r="D63" s="1118" t="s">
        <v>1746</v>
      </c>
      <c r="E63" s="1095">
        <v>35</v>
      </c>
      <c r="F63" s="1074" t="s">
        <v>1734</v>
      </c>
      <c r="AZ63" s="1120" t="s">
        <v>1354</v>
      </c>
      <c r="BE63" s="1120">
        <v>2061</v>
      </c>
    </row>
    <row customHeight="1" ht="11.25">
      <c r="A64" s="1074" t="s">
        <v>1747</v>
      </c>
      <c r="D64" s="1118" t="s">
        <v>1748</v>
      </c>
      <c r="E64" s="1095">
        <v>35</v>
      </c>
      <c r="F64" s="1074" t="s">
        <v>1734</v>
      </c>
      <c r="AZ64" s="1120" t="s">
        <v>1377</v>
      </c>
      <c r="BE64" s="1120">
        <v>2062</v>
      </c>
    </row>
    <row customHeight="1" ht="11.25">
      <c r="A65" s="1074" t="s">
        <v>1749</v>
      </c>
      <c r="D65" s="1074"/>
      <c r="BE65" s="1120">
        <v>2063</v>
      </c>
    </row>
    <row customHeight="1" ht="11.25">
      <c r="A66" s="1074" t="s">
        <v>1750</v>
      </c>
      <c r="AZ66" s="1067" t="s">
        <v>1751</v>
      </c>
      <c r="BE66" s="1120">
        <v>2064</v>
      </c>
    </row>
    <row customHeight="1" ht="11.25">
      <c r="A67" s="1074" t="s">
        <v>1752</v>
      </c>
      <c r="AZ67" s="1120" t="s">
        <v>1262</v>
      </c>
      <c r="BE67" s="1120">
        <v>2065</v>
      </c>
    </row>
    <row customHeight="1" ht="11.25">
      <c r="A68" s="1074" t="s">
        <v>1753</v>
      </c>
      <c r="AZ68" s="1120" t="s">
        <v>1289</v>
      </c>
      <c r="BE68" s="1120">
        <v>2066</v>
      </c>
      <c r="BH68" s="1067" t="s">
        <v>1754</v>
      </c>
      <c r="BJ68" s="1067" t="s">
        <v>1755</v>
      </c>
      <c r="BL68" s="1067" t="s">
        <v>1756</v>
      </c>
      <c r="BN68" s="1067" t="s">
        <v>1757</v>
      </c>
    </row>
    <row customHeight="1" ht="11.25">
      <c r="A69" s="1074" t="s">
        <v>1758</v>
      </c>
      <c r="AZ69" s="1120" t="s">
        <v>1324</v>
      </c>
      <c r="BE69" s="1120">
        <v>2067</v>
      </c>
      <c r="BH69" s="1068" t="s">
        <v>1759</v>
      </c>
      <c r="BI69" s="1117" t="s">
        <v>112</v>
      </c>
      <c r="BJ69" s="1068" t="s">
        <v>1760</v>
      </c>
      <c r="BK69" s="1117" t="s">
        <v>112</v>
      </c>
      <c r="BL69" s="1068" t="s">
        <v>1761</v>
      </c>
      <c r="BM69" s="1070" t="s">
        <v>112</v>
      </c>
      <c r="BN69" s="1068" t="s">
        <v>1762</v>
      </c>
    </row>
    <row customHeight="1" ht="11.25">
      <c r="A70" s="1074" t="s">
        <v>1763</v>
      </c>
      <c r="AZ70" s="1120" t="s">
        <v>1355</v>
      </c>
      <c r="BE70" s="1120">
        <v>2068</v>
      </c>
      <c r="BH70" s="1068" t="s">
        <v>1764</v>
      </c>
      <c r="BJ70" s="1068" t="s">
        <v>1765</v>
      </c>
      <c r="BL70" s="1068" t="s">
        <v>1766</v>
      </c>
      <c r="BN70" s="1068" t="s">
        <v>1767</v>
      </c>
    </row>
    <row customHeight="1" ht="11.25">
      <c r="A71" s="1074" t="s">
        <v>1768</v>
      </c>
      <c r="AZ71" s="1120" t="s">
        <v>1357</v>
      </c>
      <c r="BE71" s="1120">
        <v>2069</v>
      </c>
      <c r="BH71" s="1068" t="s">
        <v>1769</v>
      </c>
      <c r="BI71" s="1117" t="s">
        <v>92</v>
      </c>
      <c r="BJ71" s="1068" t="s">
        <v>1770</v>
      </c>
      <c r="BK71" s="1117" t="s">
        <v>92</v>
      </c>
      <c r="BL71" s="1068" t="s">
        <v>1771</v>
      </c>
      <c r="BM71" s="1070" t="s">
        <v>92</v>
      </c>
      <c r="BN71" s="1068" t="s">
        <v>1772</v>
      </c>
    </row>
    <row customHeight="1" ht="11.25">
      <c r="A72" s="1074" t="s">
        <v>1773</v>
      </c>
      <c r="AZ72" s="1120" t="s">
        <v>19</v>
      </c>
      <c r="BE72" s="1120">
        <v>2070</v>
      </c>
      <c r="BH72" s="1068" t="s">
        <v>1774</v>
      </c>
      <c r="BJ72" s="1068" t="s">
        <v>1774</v>
      </c>
      <c r="BL72" s="1068" t="s">
        <v>1774</v>
      </c>
      <c r="BN72" s="1068" t="s">
        <v>1775</v>
      </c>
    </row>
    <row customHeight="1" ht="11.25">
      <c r="A73" s="1074" t="s">
        <v>1776</v>
      </c>
      <c r="BH73" s="1068" t="s">
        <v>1777</v>
      </c>
      <c r="BI73" s="1117" t="s">
        <v>114</v>
      </c>
      <c r="BJ73" s="1068" t="s">
        <v>1778</v>
      </c>
      <c r="BK73" s="1117" t="s">
        <v>114</v>
      </c>
      <c r="BL73" s="1068" t="s">
        <v>1779</v>
      </c>
      <c r="BM73" s="1070" t="s">
        <v>114</v>
      </c>
      <c r="BN73" s="1068" t="s">
        <v>1780</v>
      </c>
    </row>
    <row customHeight="1" ht="11.25">
      <c r="A74" s="1074" t="s">
        <v>1781</v>
      </c>
      <c r="BH74" s="1068" t="s">
        <v>1782</v>
      </c>
      <c r="BJ74" s="1068" t="s">
        <v>1783</v>
      </c>
      <c r="BL74" s="1068" t="s">
        <v>1784</v>
      </c>
      <c r="BN74" s="1068" t="s">
        <v>1785</v>
      </c>
    </row>
    <row customHeight="1" ht="11.25">
      <c r="A75" s="1074" t="s">
        <v>1786</v>
      </c>
      <c r="AZ75" s="1067" t="s">
        <v>1787</v>
      </c>
      <c r="BH75" s="1068" t="s">
        <v>1788</v>
      </c>
      <c r="BJ75" s="1068" t="s">
        <v>1788</v>
      </c>
      <c r="BL75" s="1068" t="s">
        <v>1788</v>
      </c>
    </row>
    <row customHeight="1" ht="11.25">
      <c r="A76" s="1074" t="s">
        <v>1789</v>
      </c>
      <c r="AZ76" s="1120" t="s">
        <v>1271</v>
      </c>
      <c r="BH76" s="1068" t="s">
        <v>1790</v>
      </c>
      <c r="BJ76" s="1068" t="s">
        <v>1791</v>
      </c>
      <c r="BL76" s="1068" t="s">
        <v>1792</v>
      </c>
    </row>
    <row customHeight="1" ht="11.25">
      <c r="A77" s="1074" t="s">
        <v>1793</v>
      </c>
      <c r="AZ77" s="1120" t="s">
        <v>1299</v>
      </c>
    </row>
    <row customHeight="1" ht="11.25">
      <c r="A78" s="1074" t="s">
        <v>1794</v>
      </c>
      <c r="AZ78" s="1120" t="s">
        <v>1331</v>
      </c>
    </row>
    <row customHeight="1" ht="11.25">
      <c r="A79" s="1074" t="s">
        <v>1795</v>
      </c>
      <c r="AZ79" s="1120" t="s">
        <v>1361</v>
      </c>
      <c r="BH79" s="1067" t="s">
        <v>1796</v>
      </c>
      <c r="BJ79" s="1067" t="s">
        <v>1797</v>
      </c>
      <c r="BL79" s="1067" t="s">
        <v>1798</v>
      </c>
    </row>
    <row customHeight="1" ht="11.25">
      <c r="A80" s="1074" t="s">
        <v>1799</v>
      </c>
      <c r="AZ80" s="1120" t="s">
        <v>1382</v>
      </c>
      <c r="BH80" s="1068" t="s">
        <v>1800</v>
      </c>
      <c r="BJ80" s="1068" t="s">
        <v>1801</v>
      </c>
      <c r="BL80" s="1068" t="s">
        <v>1802</v>
      </c>
    </row>
    <row customHeight="1" ht="11.25">
      <c r="A81" s="1074" t="s">
        <v>1803</v>
      </c>
      <c r="AZ81" s="1120" t="s">
        <v>1399</v>
      </c>
      <c r="BH81" s="1068" t="s">
        <v>1804</v>
      </c>
      <c r="BJ81" s="1068" t="s">
        <v>1805</v>
      </c>
      <c r="BL81" s="1068" t="s">
        <v>1806</v>
      </c>
    </row>
    <row customHeight="1" ht="11.25">
      <c r="A82" s="1074" t="s">
        <v>1807</v>
      </c>
      <c r="AZ82" s="1120" t="s">
        <v>1414</v>
      </c>
      <c r="BH82" s="1068" t="s">
        <v>1808</v>
      </c>
      <c r="BJ82" s="1068" t="s">
        <v>1809</v>
      </c>
      <c r="BL82" s="1068" t="s">
        <v>1810</v>
      </c>
    </row>
    <row customHeight="1" ht="11.25">
      <c r="A83" s="1074" t="s">
        <v>1811</v>
      </c>
      <c r="BH83" s="1068" t="s">
        <v>1812</v>
      </c>
      <c r="BJ83" s="1068" t="s">
        <v>1813</v>
      </c>
      <c r="BL83" s="1068" t="s">
        <v>1814</v>
      </c>
    </row>
    <row customHeight="1" ht="11.25">
      <c r="A84" s="1074" t="s">
        <v>1815</v>
      </c>
      <c r="AZ84" s="1067" t="s">
        <v>1816</v>
      </c>
    </row>
    <row customHeight="1" ht="11.25">
      <c r="A85" s="1870" t="s">
        <v>1817</v>
      </c>
      <c r="AZ85" s="1120" t="s">
        <v>1818</v>
      </c>
    </row>
    <row customHeight="1" ht="11.25">
      <c r="A86" s="1074" t="s">
        <v>1819</v>
      </c>
      <c r="AZ86" s="1120" t="s">
        <v>1820</v>
      </c>
      <c r="BH86" s="1067" t="s">
        <v>1821</v>
      </c>
      <c r="BJ86" s="1067" t="s">
        <v>1822</v>
      </c>
      <c r="BL86" s="1067" t="s">
        <v>1823</v>
      </c>
    </row>
    <row customHeight="1" ht="11.25">
      <c r="A87" s="1074" t="s">
        <v>1824</v>
      </c>
      <c r="AZ87" s="1120" t="s">
        <v>1825</v>
      </c>
      <c r="BH87" s="1068" t="s">
        <v>1826</v>
      </c>
      <c r="BJ87" s="1068" t="s">
        <v>1827</v>
      </c>
      <c r="BL87" s="1068" t="s">
        <v>1828</v>
      </c>
    </row>
    <row customHeight="1" ht="11.25">
      <c r="A88" s="1074" t="s">
        <v>1829</v>
      </c>
      <c r="AZ88" s="1606"/>
      <c r="BH88" s="1068" t="s">
        <v>1830</v>
      </c>
      <c r="BJ88" s="1068" t="s">
        <v>1831</v>
      </c>
      <c r="BL88" s="1068" t="s">
        <v>1832</v>
      </c>
    </row>
    <row customHeight="1" ht="11.25">
      <c r="A89" s="1074" t="s">
        <v>1833</v>
      </c>
      <c r="AZ89" s="1067" t="s">
        <v>1834</v>
      </c>
    </row>
    <row customHeight="1" ht="11.25">
      <c r="A90" s="1074" t="s">
        <v>1835</v>
      </c>
      <c r="AZ90" s="1120" t="s">
        <v>1056</v>
      </c>
    </row>
    <row customHeight="1" ht="11.25">
      <c r="A91" s="1074" t="s">
        <v>1836</v>
      </c>
      <c r="AZ91" s="1120" t="s">
        <v>1092</v>
      </c>
      <c r="BH91" s="1067" t="s">
        <v>1837</v>
      </c>
      <c r="BJ91" s="1067" t="s">
        <v>1838</v>
      </c>
      <c r="BL91" s="1067" t="s">
        <v>1839</v>
      </c>
    </row>
    <row customHeight="1" ht="11.25">
      <c r="AZ92" s="1120" t="s">
        <v>1840</v>
      </c>
      <c r="BH92" s="1068" t="s">
        <v>1841</v>
      </c>
      <c r="BJ92" s="1068" t="s">
        <v>1842</v>
      </c>
      <c r="BL92" s="1068" t="s">
        <v>1843</v>
      </c>
    </row>
    <row customHeight="1" ht="11.25">
      <c r="AZ93" s="1120" t="s">
        <v>1844</v>
      </c>
      <c r="BH93" s="1068" t="s">
        <v>1845</v>
      </c>
      <c r="BJ93" s="1068" t="s">
        <v>1846</v>
      </c>
      <c r="BL93" s="1068" t="s">
        <v>1847</v>
      </c>
    </row>
    <row customHeight="1" ht="11.25">
      <c r="AZ94" s="1120" t="s">
        <v>1848</v>
      </c>
    </row>
    <row r="96" customHeight="1" ht="11.25">
      <c r="AZ96" s="1067" t="s">
        <v>1849</v>
      </c>
      <c r="BH96" s="1067" t="s">
        <v>1850</v>
      </c>
      <c r="BJ96" s="1067" t="s">
        <v>1851</v>
      </c>
      <c r="BL96" s="1067" t="s">
        <v>1852</v>
      </c>
      <c r="BN96" s="1067" t="s">
        <v>1853</v>
      </c>
    </row>
    <row customHeight="1" ht="11.25">
      <c r="AZ97" s="1901" t="s">
        <v>1854</v>
      </c>
      <c r="BA97" s="1902" t="s">
        <v>1855</v>
      </c>
      <c r="BH97" s="1068" t="s">
        <v>1856</v>
      </c>
      <c r="BJ97" s="1068" t="s">
        <v>1857</v>
      </c>
      <c r="BL97" s="1068" t="s">
        <v>1858</v>
      </c>
      <c r="BN97" s="1068" t="s">
        <v>1859</v>
      </c>
    </row>
    <row customHeight="1" ht="11.25">
      <c r="AZ98" s="1901" t="s">
        <v>1860</v>
      </c>
      <c r="BA98" s="1902" t="s">
        <v>1861</v>
      </c>
      <c r="BH98" s="1068" t="s">
        <v>1862</v>
      </c>
      <c r="BJ98" s="1068" t="s">
        <v>1863</v>
      </c>
      <c r="BL98" s="1068" t="s">
        <v>1864</v>
      </c>
      <c r="BN98" s="1068" t="s">
        <v>1865</v>
      </c>
    </row>
    <row customHeight="1" ht="22.5">
      <c r="AZ99" s="1901" t="s">
        <v>1866</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1867</v>
      </c>
      <c r="BJ99" s="1068" t="s">
        <v>1868</v>
      </c>
      <c r="BL99" s="1068" t="s">
        <v>1869</v>
      </c>
      <c r="BN99" s="1068" t="s">
        <v>1870</v>
      </c>
    </row>
    <row customHeight="1" ht="22.5">
      <c r="AZ100" s="1901" t="s">
        <v>1871</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1459</v>
      </c>
      <c r="BL100" s="1068" t="s">
        <v>1459</v>
      </c>
      <c r="BN100" s="1068" t="s">
        <v>1872</v>
      </c>
    </row>
    <row customHeight="1" ht="22.5">
      <c r="AZ101" s="1901" t="s">
        <v>1873</v>
      </c>
      <c r="BA101" s="1902" t="s">
        <v>1874</v>
      </c>
      <c r="BN101" s="1068" t="s">
        <v>1875</v>
      </c>
    </row>
    <row customHeight="1" ht="22.5">
      <c r="AZ102" s="1901" t="s">
        <v>1876</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1877</v>
      </c>
    </row>
    <row customHeight="1" ht="11.25">
      <c r="AZ103" s="1901" t="s">
        <v>1878</v>
      </c>
      <c r="BA103" s="1902" t="s">
        <v>1879</v>
      </c>
      <c r="BN103" s="1068" t="s">
        <v>1880</v>
      </c>
    </row>
    <row customHeight="1" ht="11.25">
      <c r="BN104" s="1068" t="s">
        <v>1881</v>
      </c>
    </row>
    <row customHeight="1" ht="11.25">
      <c r="AZ105" s="1692" t="s">
        <v>1882</v>
      </c>
    </row>
    <row customHeight="1" ht="11.25">
      <c r="AZ106" s="1120" t="s">
        <v>1883</v>
      </c>
    </row>
    <row customHeight="1" ht="11.25">
      <c r="AZ107" s="1120" t="s">
        <v>1884</v>
      </c>
      <c r="BH107" s="1067" t="s">
        <v>1885</v>
      </c>
      <c r="BJ107" s="1067" t="s">
        <v>1886</v>
      </c>
      <c r="BL107" s="1067" t="s">
        <v>1887</v>
      </c>
      <c r="BN107" s="1067" t="s">
        <v>1888</v>
      </c>
    </row>
    <row customHeight="1" ht="11.25">
      <c r="AZ108" s="1120" t="s">
        <v>609</v>
      </c>
      <c r="BH108" s="1068" t="s">
        <v>1889</v>
      </c>
      <c r="BJ108" s="1068" t="s">
        <v>1890</v>
      </c>
      <c r="BL108" s="1068" t="s">
        <v>1544</v>
      </c>
      <c r="BN108" s="1068" t="s">
        <v>1891</v>
      </c>
    </row>
    <row customHeight="1" ht="11.25">
      <c r="BH109" s="1068" t="s">
        <v>1892</v>
      </c>
    </row>
    <row customHeight="1" ht="11.25">
      <c r="AZ110" s="1692" t="s">
        <v>1893</v>
      </c>
      <c r="BH110" s="1068" t="s">
        <v>1892</v>
      </c>
    </row>
    <row customHeight="1" ht="11.25">
      <c r="AZ111" s="1901" t="s">
        <v>1854</v>
      </c>
      <c r="BA111" s="1902" t="s">
        <v>1855</v>
      </c>
    </row>
    <row customHeight="1" ht="11.25">
      <c r="AZ112" s="1901" t="s">
        <v>1860</v>
      </c>
      <c r="BA112" s="1902" t="s">
        <v>1861</v>
      </c>
    </row>
    <row customHeight="1" ht="22.5">
      <c r="AZ113" s="1901" t="s">
        <v>1866</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1871</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1894</v>
      </c>
    </row>
    <row customHeight="1" ht="22.5">
      <c r="AZ115" s="1901" t="s">
        <v>1876</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483</v>
      </c>
    </row>
    <row customHeight="1" ht="11.25">
      <c r="AZ116" s="1901" t="s">
        <v>1878</v>
      </c>
      <c r="BA116" s="1902" t="s">
        <v>1879</v>
      </c>
      <c r="BH116" s="1068" t="s">
        <v>1285</v>
      </c>
    </row>
    <row customHeight="1" ht="11.25">
      <c r="BH117" s="1068" t="s">
        <v>1320</v>
      </c>
    </row>
    <row customHeight="1" ht="11.25">
      <c r="BH118" s="1068" t="s">
        <v>1353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09BB9-9954-2813-86EE-0.C8043725}"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336</v>
      </c>
      <c r="J1" s="455" t="s">
        <v>14</v>
      </c>
    </row>
    <row customHeight="1" ht="22.5" hidden="1">
      <c r="A2" s="502"/>
      <c r="B2" s="502"/>
      <c r="C2" s="1730" t="s">
        <v>174</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Ненецкий автономный округ</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337</v>
      </c>
      <c r="E9" s="2205"/>
      <c r="F9" s="2205"/>
      <c r="G9" s="2208" t="s">
        <v>338</v>
      </c>
      <c r="J9" s="455">
        <v>11</v>
      </c>
    </row>
    <row customHeight="1" ht="11.549999999999999">
      <c r="A10" s="502"/>
      <c r="B10" s="502"/>
      <c r="C10" s="457"/>
      <c r="D10" s="1474" t="s">
        <v>90</v>
      </c>
      <c r="E10" s="1476" t="s">
        <v>339</v>
      </c>
      <c r="F10" s="1476" t="s">
        <v>340</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ИМУП «ПОСЖИЛКОМСЕРВИС»</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1895</v>
      </c>
      <c r="F13" s="1521" t="s">
        <v>343</v>
      </c>
      <c r="G13" s="474"/>
      <c r="H13" s="1533"/>
      <c r="J13" s="455">
        <v>19</v>
      </c>
    </row>
    <row customHeight="1" ht="19.95">
      <c r="A14" s="502"/>
      <c r="B14" s="502"/>
      <c r="C14" s="457"/>
      <c r="D14" s="1523" t="s">
        <v>746</v>
      </c>
      <c r="E14" s="1524" t="s">
        <v>1896</v>
      </c>
      <c r="F14" s="1526"/>
      <c r="G14" s="1525" t="s">
        <v>1897</v>
      </c>
      <c r="H14" s="1533"/>
      <c r="J14" s="455">
        <v>19</v>
      </c>
    </row>
    <row customHeight="1" ht="19.95">
      <c r="A15" s="502"/>
      <c r="B15" s="502"/>
      <c r="C15" s="457"/>
      <c r="D15" s="1523" t="s">
        <v>344</v>
      </c>
      <c r="E15" s="1524" t="s">
        <v>1898</v>
      </c>
      <c r="F15" s="1526"/>
      <c r="G15" s="1525" t="s">
        <v>1899</v>
      </c>
      <c r="H15" s="1533"/>
      <c r="J15" s="455">
        <v>19</v>
      </c>
    </row>
    <row customHeight="1" ht="24">
      <c r="A16" s="502"/>
      <c r="B16" s="502"/>
      <c r="C16" s="457"/>
      <c r="D16" s="1523" t="s">
        <v>347</v>
      </c>
      <c r="E16" s="1522" t="s">
        <v>1900</v>
      </c>
      <c r="F16" s="1531"/>
      <c r="G16" s="474" t="s">
        <v>1901</v>
      </c>
      <c r="H16" s="1533"/>
      <c r="J16" s="455">
        <v>23</v>
      </c>
    </row>
    <row customHeight="1" ht="48.29999999999999">
      <c r="A17" s="502"/>
      <c r="B17" s="502"/>
      <c r="C17" s="457"/>
      <c r="D17" s="1520">
        <v>3</v>
      </c>
      <c r="E17" s="1527" t="s">
        <v>1902</v>
      </c>
      <c r="F17" s="1526"/>
      <c r="G17" s="474" t="s">
        <v>1903</v>
      </c>
      <c r="H17" s="1533"/>
      <c r="J17" s="455">
        <v>46</v>
      </c>
    </row>
    <row customHeight="1" ht="48.29999999999999">
      <c r="A18" s="1475">
        <v>1</v>
      </c>
      <c r="B18" s="502"/>
      <c r="C18" s="1477"/>
      <c r="D18" s="1520" t="s">
        <v>93</v>
      </c>
      <c r="E18" s="1527" t="s">
        <v>1904</v>
      </c>
      <c r="F18" s="1526"/>
      <c r="G18" s="474" t="s">
        <v>1903</v>
      </c>
      <c r="H18" s="1533"/>
      <c r="I18" s="852"/>
      <c r="J18" s="455">
        <v>46</v>
      </c>
    </row>
    <row customHeight="1" ht="23.25">
      <c r="A19" s="502"/>
      <c r="B19" s="502"/>
      <c r="C19" s="457"/>
      <c r="D19" s="1520" t="s">
        <v>114</v>
      </c>
      <c r="E19" s="1527" t="s">
        <v>1905</v>
      </c>
      <c r="F19" s="1521" t="s">
        <v>343</v>
      </c>
      <c r="G19" s="2471" t="s">
        <v>1906</v>
      </c>
      <c r="H19" s="475"/>
      <c r="J19" s="455">
        <v>22</v>
      </c>
    </row>
    <row s="1530" customFormat="1" customHeight="1" ht="5.25" hidden="1">
      <c r="A20" s="502"/>
      <c r="B20" s="502"/>
      <c r="C20" s="1529"/>
      <c r="D20" s="1528" t="s">
        <v>1153</v>
      </c>
      <c r="E20" s="1014"/>
      <c r="F20" s="1013"/>
      <c r="G20" s="2472"/>
      <c r="J20" s="1530">
        <v>0</v>
      </c>
    </row>
    <row customHeight="1" ht="15.75">
      <c r="A21" s="502"/>
      <c r="B21" s="502"/>
      <c r="C21" s="457"/>
      <c r="D21" s="467"/>
      <c r="E21" s="415" t="s">
        <v>376</v>
      </c>
      <c r="F21" s="469"/>
      <c r="G21" s="2473"/>
      <c r="H21" s="1533"/>
      <c r="J21" s="455">
        <v>15</v>
      </c>
    </row>
    <row s="501" customFormat="1" customHeight="1" ht="26.25">
      <c r="A22" s="502"/>
      <c r="B22" s="502"/>
      <c r="C22" s="502"/>
      <c r="D22" s="1520" t="s">
        <v>94</v>
      </c>
      <c r="E22" s="474" t="s">
        <v>1907</v>
      </c>
      <c r="F22" s="1526"/>
      <c r="G22" s="474" t="s">
        <v>1908</v>
      </c>
      <c r="H22" s="1532"/>
      <c r="J22" s="501">
        <v>25</v>
      </c>
    </row>
    <row s="501" customFormat="1" customHeight="1" ht="19.95">
      <c r="A23" s="502"/>
      <c r="B23" s="502"/>
      <c r="C23" s="502"/>
      <c r="D23" s="1520" t="s">
        <v>95</v>
      </c>
      <c r="E23" s="1527" t="s">
        <v>1909</v>
      </c>
      <c r="F23" s="1531"/>
      <c r="G23" s="474" t="s">
        <v>1910</v>
      </c>
      <c r="H23" s="1532"/>
      <c r="J23" s="501">
        <v>19</v>
      </c>
    </row>
    <row s="501" customFormat="1" customHeight="1" ht="144" hidden="1">
      <c r="A24" s="502"/>
      <c r="B24" s="502"/>
      <c r="C24" s="502"/>
      <c r="D24" s="1520" t="s">
        <v>115</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84</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341DE1-EB13-581F-C787-0.B3221161}"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1911</v>
      </c>
      <c r="G1" s="1631" t="s">
        <v>50</v>
      </c>
      <c r="H1" s="1631" t="s">
        <v>52</v>
      </c>
      <c r="IU1" s="1155" t="s">
        <v>14</v>
      </c>
    </row>
    <row s="1850" customFormat="1" customHeight="1" ht="22.5" hidden="1">
      <c r="A2" s="831"/>
      <c r="B2" s="1160">
        <v>1</v>
      </c>
      <c r="C2" s="1160"/>
      <c r="D2" s="1928" t="s">
        <v>174</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85</v>
      </c>
      <c r="G3" s="494" t="s">
        <v>86</v>
      </c>
      <c r="H3" s="494"/>
      <c r="I3" s="494"/>
      <c r="J3" s="227" t="s">
        <v>87</v>
      </c>
      <c r="K3" s="247" t="s">
        <v>85</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337</v>
      </c>
      <c r="F7" s="2102"/>
      <c r="G7" s="2102"/>
      <c r="H7" s="2102"/>
      <c r="I7" s="2102"/>
      <c r="J7" s="2474" t="s">
        <v>338</v>
      </c>
      <c r="K7" s="500"/>
      <c r="L7" s="500"/>
      <c r="M7" s="500"/>
      <c r="N7" s="500"/>
      <c r="O7" s="226"/>
      <c r="P7" s="500"/>
      <c r="Q7" s="225"/>
      <c r="R7" s="225"/>
      <c r="S7" s="225"/>
      <c r="T7" s="225"/>
      <c r="IU7" s="507">
        <v>14</v>
      </c>
    </row>
    <row s="1819" customFormat="1" customHeight="1" ht="21">
      <c r="A8" s="1155"/>
      <c r="B8" s="1160"/>
      <c r="C8" s="1155"/>
      <c r="D8" s="1495"/>
      <c r="E8" s="1548" t="s">
        <v>90</v>
      </c>
      <c r="F8" s="1540" t="s">
        <v>1911</v>
      </c>
      <c r="G8" s="1540" t="s">
        <v>50</v>
      </c>
      <c r="H8" s="1540" t="s">
        <v>52</v>
      </c>
      <c r="I8" s="1540" t="s">
        <v>1912</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1913</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84</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FC71EC-3D5A-91E9-455A-0.3CD5A635}"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174</v>
      </c>
      <c r="E2" s="1889"/>
      <c r="F2" s="1892" t="str">
        <f>IF(ROIV_INFO_NAME="","",ROIV_INFO_NAME)</f>
        <v>ИМУП «ПОСЖИЛКОМСЕРВИС»</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85</v>
      </c>
      <c r="G3" s="1735" t="s">
        <v>86</v>
      </c>
      <c r="H3" s="494"/>
      <c r="I3" s="494"/>
      <c r="J3" s="494"/>
      <c r="K3" s="494"/>
      <c r="L3" s="227" t="s">
        <v>87</v>
      </c>
      <c r="M3" s="247" t="s">
        <v>85</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337</v>
      </c>
      <c r="F7" s="2102"/>
      <c r="G7" s="2102"/>
      <c r="H7" s="2102"/>
      <c r="I7" s="2102"/>
      <c r="J7" s="2102"/>
      <c r="K7" s="2102"/>
      <c r="L7" s="2474" t="s">
        <v>338</v>
      </c>
      <c r="M7" s="500"/>
      <c r="N7" s="500"/>
      <c r="O7" s="500"/>
      <c r="P7" s="500"/>
      <c r="Q7" s="226"/>
      <c r="R7" s="500"/>
      <c r="S7" s="225"/>
      <c r="T7" s="225"/>
      <c r="U7" s="225"/>
      <c r="V7" s="225"/>
      <c r="IW7" s="507">
        <v>14</v>
      </c>
    </row>
    <row s="1819" customFormat="1" customHeight="1" ht="67.2">
      <c r="A8" s="1155"/>
      <c r="B8" s="1160"/>
      <c r="C8" s="1155"/>
      <c r="D8" s="1495"/>
      <c r="E8" s="2478" t="s">
        <v>90</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1914</v>
      </c>
      <c r="H9" s="1537" t="s">
        <v>1915</v>
      </c>
      <c r="I9" s="1537" t="s">
        <v>1916</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ИМУП «ПОСЖИЛКОМСЕРВИС»</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1917</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84</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6018BB-64BD-CE55-FC75-0.486CAE}"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174</v>
      </c>
      <c r="E2" s="1904"/>
      <c r="F2" s="1906" t="str">
        <f>IF(ROIV_INFO_NAME="","",ROIV_INFO_NAME)</f>
        <v>ИМУП «ПОСЖИЛКОМСЕРВИС»</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85</v>
      </c>
      <c r="G3" s="1735" t="s">
        <v>86</v>
      </c>
      <c r="H3" s="1893"/>
      <c r="I3" s="1893"/>
      <c r="J3" s="1893"/>
      <c r="K3" s="1893"/>
      <c r="L3" s="227" t="s">
        <v>87</v>
      </c>
      <c r="M3" s="248" t="s">
        <v>85</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337</v>
      </c>
      <c r="F7" s="2102"/>
      <c r="G7" s="2102"/>
      <c r="H7" s="2102"/>
      <c r="I7" s="2102"/>
      <c r="J7" s="2102"/>
      <c r="K7" s="2102"/>
      <c r="L7" s="2474" t="s">
        <v>338</v>
      </c>
      <c r="M7" s="1624"/>
      <c r="N7" s="1624"/>
      <c r="O7" s="1624"/>
      <c r="P7" s="1624"/>
      <c r="Q7" s="1624"/>
      <c r="R7" s="1624"/>
      <c r="S7" s="225"/>
      <c r="T7" s="225"/>
      <c r="U7" s="225"/>
      <c r="V7" s="225"/>
      <c r="IW7" s="1609">
        <v>14</v>
      </c>
    </row>
    <row s="1819" customFormat="1" customHeight="1" ht="67.2">
      <c r="A8" s="1631"/>
      <c r="B8" s="1366"/>
      <c r="C8" s="1631"/>
      <c r="D8" s="1515"/>
      <c r="E8" s="2478" t="s">
        <v>90</v>
      </c>
      <c r="F8" s="2478" t="s">
        <v>1918</v>
      </c>
      <c r="G8" s="2480" t="s">
        <v>1919</v>
      </c>
      <c r="H8" s="2481"/>
      <c r="I8" s="2482"/>
      <c r="J8" s="2478" t="s">
        <v>1920</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1914</v>
      </c>
      <c r="H9" s="1894" t="s">
        <v>1915</v>
      </c>
      <c r="I9" s="1894" t="s">
        <v>1916</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ИМУП «ПОСЖИЛКОМСЕРВИС»</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1917</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84</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2AC5-F77F-9382-BB3C-0.F047C76C}"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174</v>
      </c>
      <c r="E2" s="2127">
        <v>1</v>
      </c>
      <c r="F2" s="2303" t="str">
        <f>IF(region_name="","",region_name)</f>
        <v>Ненецкий автономный округ</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1921</v>
      </c>
      <c r="L3" s="1543"/>
      <c r="M3" s="1920"/>
      <c r="N3" s="1913"/>
      <c r="O3" s="1535"/>
      <c r="P3" s="511"/>
      <c r="Q3" s="423">
        <v>0</v>
      </c>
    </row>
    <row s="1642" customFormat="1" customHeight="1" ht="5.25" hidden="1">
      <c r="A4" s="496"/>
      <c r="D4" s="494"/>
      <c r="F4" s="247" t="s">
        <v>85</v>
      </c>
      <c r="G4" s="494" t="s">
        <v>86</v>
      </c>
      <c r="H4" s="494"/>
      <c r="I4" s="1923"/>
      <c r="J4" s="1544"/>
      <c r="K4" s="1911"/>
      <c r="L4" s="1911"/>
      <c r="M4" s="1911"/>
      <c r="N4" s="1907"/>
      <c r="O4" s="247" t="s">
        <v>85</v>
      </c>
      <c r="P4" s="247"/>
      <c r="Q4" s="511">
        <v>0</v>
      </c>
    </row>
    <row s="1850" customFormat="1" customHeight="1" ht="22.5" hidden="1">
      <c r="A5" s="1641"/>
      <c r="B5" s="1366">
        <v>1</v>
      </c>
      <c r="C5" s="1366"/>
      <c r="D5" s="801"/>
      <c r="E5" s="1913"/>
      <c r="F5" s="1913"/>
      <c r="G5" s="1913"/>
      <c r="H5" s="1924"/>
      <c r="I5" s="1929" t="s">
        <v>174</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337</v>
      </c>
      <c r="F10" s="2127"/>
      <c r="G10" s="2127"/>
      <c r="H10" s="2127"/>
      <c r="I10" s="2127"/>
      <c r="J10" s="2127"/>
      <c r="K10" s="2127"/>
      <c r="L10" s="2127"/>
      <c r="M10" s="2101"/>
      <c r="N10" s="2478" t="s">
        <v>338</v>
      </c>
      <c r="O10" s="500"/>
      <c r="P10" s="500"/>
      <c r="Q10" s="507">
        <v>14</v>
      </c>
    </row>
    <row s="1819" customFormat="1" customHeight="1" ht="44.25">
      <c r="A11" s="1631"/>
      <c r="B11" s="1366"/>
      <c r="C11" s="1631"/>
      <c r="D11" s="1515"/>
      <c r="E11" s="2492" t="s">
        <v>90</v>
      </c>
      <c r="F11" s="2492" t="s">
        <v>341</v>
      </c>
      <c r="G11" s="2492" t="s">
        <v>1922</v>
      </c>
      <c r="H11" s="2492"/>
      <c r="I11" s="2492" t="s">
        <v>1923</v>
      </c>
      <c r="J11" s="2492"/>
      <c r="K11" s="2492"/>
      <c r="L11" s="2492" t="s">
        <v>1924</v>
      </c>
      <c r="M11" s="2480" t="s">
        <v>1925</v>
      </c>
      <c r="N11" s="2491"/>
      <c r="O11" s="1624"/>
      <c r="P11" s="1624"/>
      <c r="Q11" s="1609">
        <v>42</v>
      </c>
    </row>
    <row s="1819" customFormat="1" customHeight="1" ht="29.25">
      <c r="A12" s="1155"/>
      <c r="B12" s="1160"/>
      <c r="C12" s="1155"/>
      <c r="D12" s="1495"/>
      <c r="E12" s="2478"/>
      <c r="F12" s="2492"/>
      <c r="G12" s="1909" t="s">
        <v>1926</v>
      </c>
      <c r="H12" s="1909" t="s">
        <v>345</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Ненецкий автономный округ</v>
      </c>
      <c r="G13" s="2487"/>
      <c r="H13" s="2494"/>
      <c r="I13" s="474"/>
      <c r="J13" s="1905">
        <v>1</v>
      </c>
      <c r="K13" s="1918"/>
      <c r="L13" s="1919"/>
      <c r="M13" s="1919"/>
      <c r="N13" s="2488" t="s">
        <v>1927</v>
      </c>
      <c r="O13" s="1535"/>
      <c r="P13" s="511"/>
      <c r="Q13" s="423">
        <v>22</v>
      </c>
    </row>
    <row s="1850" customFormat="1" customHeight="1" ht="23.25">
      <c r="A14" s="2099"/>
      <c r="B14" s="1160"/>
      <c r="C14" s="1160"/>
      <c r="D14" s="801"/>
      <c r="E14" s="2127"/>
      <c r="F14" s="2486"/>
      <c r="G14" s="2487"/>
      <c r="H14" s="2495"/>
      <c r="I14" s="421"/>
      <c r="J14" s="1500"/>
      <c r="K14" s="1500" t="s">
        <v>1921</v>
      </c>
      <c r="L14" s="1543"/>
      <c r="M14" s="1543"/>
      <c r="N14" s="2489"/>
      <c r="O14" s="1535"/>
      <c r="P14" s="511"/>
      <c r="Q14" s="423">
        <v>22</v>
      </c>
    </row>
    <row s="1850" customFormat="1" customHeight="1" ht="23.25">
      <c r="A15" s="2099"/>
      <c r="B15" s="1160"/>
      <c r="C15" s="412"/>
      <c r="D15" s="801"/>
      <c r="E15" s="421"/>
      <c r="F15" s="1500" t="s">
        <v>1913</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84</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F416E-45DD-8C2E-B872-0.3580B90F}"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1928</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337</v>
      </c>
      <c r="E8" s="2209"/>
      <c r="F8" s="2209"/>
      <c r="G8" s="2209"/>
      <c r="H8" s="2209"/>
      <c r="I8" s="2209" t="s">
        <v>338</v>
      </c>
      <c r="M8" s="121">
        <v>14</v>
      </c>
    </row>
    <row customHeight="1" ht="29.25">
      <c r="D9" s="2209" t="s">
        <v>90</v>
      </c>
      <c r="E9" s="2209" t="s">
        <v>1929</v>
      </c>
      <c r="F9" s="2209"/>
      <c r="G9" s="2209"/>
      <c r="H9" s="2209"/>
      <c r="I9" s="2209"/>
      <c r="M9" s="121">
        <v>28</v>
      </c>
    </row>
    <row customHeight="1" ht="24">
      <c r="D10" s="2209"/>
      <c r="E10" s="127" t="s">
        <v>1930</v>
      </c>
      <c r="F10" s="127" t="s">
        <v>1931</v>
      </c>
      <c r="G10" s="127" t="s">
        <v>1932</v>
      </c>
      <c r="H10" s="127" t="s">
        <v>427</v>
      </c>
      <c r="I10" s="2209"/>
      <c r="M10" s="121">
        <v>23</v>
      </c>
    </row>
    <row customHeight="1" ht="12" hidden="1">
      <c r="D11" s="87" t="s">
        <v>112</v>
      </c>
      <c r="E11" s="87" t="s">
        <v>93</v>
      </c>
      <c r="F11" s="87" t="s">
        <v>114</v>
      </c>
      <c r="G11" s="87" t="s">
        <v>94</v>
      </c>
      <c r="H11" s="87" t="s">
        <v>95</v>
      </c>
      <c r="I11" s="87" t="s">
        <v>115</v>
      </c>
      <c r="M11" s="121">
        <v>0</v>
      </c>
    </row>
    <row s="1823" customFormat="1" customHeight="1" ht="26.25">
      <c r="A12" s="145" t="s">
        <v>92</v>
      </c>
      <c r="B12" s="125" t="s">
        <v>28</v>
      </c>
      <c r="C12" s="126"/>
      <c r="D12" s="128" t="s">
        <v>112</v>
      </c>
      <c r="E12" s="381"/>
      <c r="F12" s="381"/>
      <c r="G12" s="1734" t="s">
        <v>28</v>
      </c>
      <c r="H12" s="382"/>
      <c r="I12" s="2169" t="s">
        <v>1933</v>
      </c>
      <c r="K12" s="272"/>
      <c r="L12" s="273"/>
      <c r="M12" s="117">
        <v>25</v>
      </c>
    </row>
    <row customHeight="1" ht="15.75">
      <c r="A13" s="121"/>
      <c r="B13" s="121"/>
      <c r="C13" s="121"/>
      <c r="D13" s="109"/>
      <c r="E13" s="130" t="s">
        <v>506</v>
      </c>
      <c r="F13" s="129"/>
      <c r="G13" s="129"/>
      <c r="H13" s="214"/>
      <c r="I13" s="2171"/>
      <c r="M13" s="121">
        <v>15</v>
      </c>
    </row>
    <row customHeight="1" ht="3">
      <c r="A14" s="121"/>
      <c r="B14" s="121"/>
      <c r="C14" s="121"/>
      <c r="M14" s="121">
        <v>3</v>
      </c>
    </row>
    <row customHeight="1" ht="29.25">
      <c r="E15" s="2496" t="s">
        <v>1934</v>
      </c>
      <c r="F15" s="2496"/>
      <c r="G15" s="2496"/>
      <c r="H15" s="2496"/>
      <c r="M15" s="121">
        <v>28</v>
      </c>
    </row>
    <row customHeight="1" ht="14.25" hidden="1">
      <c r="A16" s="118" t="s">
        <v>84</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879C6-34B9-21DB-0BD2-0.5CE16B6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1935</v>
      </c>
      <c r="E7" s="2498"/>
      <c r="F7" s="267"/>
      <c r="J7" s="69">
        <v>22</v>
      </c>
    </row>
    <row customHeight="1" ht="3">
      <c r="C8" s="92"/>
      <c r="D8" s="70"/>
      <c r="E8" s="70"/>
      <c r="J8" s="69">
        <v>3</v>
      </c>
    </row>
    <row customHeight="1" ht="16.8">
      <c r="C9" s="92"/>
      <c r="D9" s="105" t="s">
        <v>90</v>
      </c>
      <c r="E9" s="260" t="s">
        <v>1936</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1937</v>
      </c>
      <c r="J13" s="69">
        <v>12</v>
      </c>
    </row>
    <row customHeight="1" ht="3">
      <c r="J14" s="69">
        <v>3</v>
      </c>
    </row>
    <row customHeight="1" ht="23.25">
      <c r="C15" s="137"/>
      <c r="D15" s="2499" t="s">
        <v>1938</v>
      </c>
      <c r="E15" s="2499"/>
      <c r="F15" s="138"/>
      <c r="G15" s="138"/>
      <c r="H15" s="138"/>
      <c r="I15" s="138"/>
      <c r="J15" s="69">
        <v>22</v>
      </c>
    </row>
    <row customHeight="1" ht="14.25" hidden="1">
      <c r="A16" s="69" t="s">
        <v>84</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B56366-5B78-FE14-50D3-0.EA781287}"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1939</v>
      </c>
      <c r="E7" s="2100"/>
      <c r="F7" s="267"/>
      <c r="M7" s="69">
        <v>22</v>
      </c>
    </row>
    <row customHeight="1" ht="3">
      <c r="C8" s="92"/>
      <c r="D8" s="70"/>
      <c r="E8" s="70"/>
      <c r="M8" s="69">
        <v>3</v>
      </c>
    </row>
    <row customHeight="1" ht="16.8">
      <c r="C9" s="92"/>
      <c r="D9" s="105" t="s">
        <v>90</v>
      </c>
      <c r="E9" s="108" t="s">
        <v>324</v>
      </c>
      <c r="M9" s="69">
        <v>16</v>
      </c>
    </row>
    <row customHeight="1" ht="12.75">
      <c r="C10" s="92"/>
      <c r="D10" s="87" t="s">
        <v>112</v>
      </c>
      <c r="E10" s="87" t="s">
        <v>113</v>
      </c>
      <c r="M10" s="69">
        <v>12</v>
      </c>
    </row>
    <row customHeight="1" ht="15" hidden="1">
      <c r="C11" s="92"/>
      <c r="D11" s="113">
        <v>0</v>
      </c>
      <c r="E11" s="149"/>
      <c r="M11" s="69">
        <v>0</v>
      </c>
    </row>
    <row customHeight="1" ht="14.699999999999998">
      <c r="C12" s="92"/>
      <c r="D12" s="109"/>
      <c r="E12" s="107" t="s">
        <v>1937</v>
      </c>
      <c r="M12" s="69">
        <v>14</v>
      </c>
    </row>
    <row customHeight="1" ht="14.25" hidden="1">
      <c r="A13" s="69" t="s">
        <v>84</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DA3D91-AEE2-ADD8-3C39-0.3F9861EE}"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316</v>
      </c>
      <c r="M2" s="1553" t="s">
        <v>317</v>
      </c>
      <c r="R2" s="1553" t="s">
        <v>318</v>
      </c>
      <c r="S2" s="1553" t="s">
        <v>317</v>
      </c>
      <c r="X2" s="1553" t="s">
        <v>316</v>
      </c>
      <c r="Y2" s="1553" t="s">
        <v>317</v>
      </c>
      <c r="AD2" s="1553" t="s">
        <v>316</v>
      </c>
      <c r="AE2" s="1553" t="s">
        <v>317</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319</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ИМУП «ПОСЖИЛКОМСЕРВИС»</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90</v>
      </c>
      <c r="E8" s="2127" t="s">
        <v>108</v>
      </c>
      <c r="F8" s="2192" t="s">
        <v>125</v>
      </c>
      <c r="G8" s="2193"/>
      <c r="H8" s="2192" t="s">
        <v>90</v>
      </c>
      <c r="I8" s="2193"/>
      <c r="J8" s="2127" t="s">
        <v>126</v>
      </c>
      <c r="K8" s="1556"/>
      <c r="L8" s="2196" t="s">
        <v>320</v>
      </c>
      <c r="M8" s="2196"/>
      <c r="N8" s="2196"/>
      <c r="O8" s="2196"/>
      <c r="P8" s="2196"/>
      <c r="Q8" s="1557"/>
      <c r="R8" s="2096" t="s">
        <v>321</v>
      </c>
      <c r="S8" s="2197"/>
      <c r="T8" s="2197"/>
      <c r="U8" s="2197"/>
      <c r="V8" s="2197"/>
      <c r="W8" s="1557"/>
      <c r="X8" s="2198" t="s">
        <v>322</v>
      </c>
      <c r="Y8" s="2198"/>
      <c r="Z8" s="2198"/>
      <c r="AA8" s="2198"/>
      <c r="AB8" s="2198"/>
      <c r="AC8" s="1558"/>
      <c r="AD8" s="2127" t="s">
        <v>323</v>
      </c>
      <c r="AE8" s="2127"/>
      <c r="AF8" s="2127"/>
      <c r="AG8" s="2127"/>
      <c r="AH8" s="2101"/>
      <c r="AI8" s="2127" t="s">
        <v>324</v>
      </c>
      <c r="AJ8" s="1574"/>
      <c r="BM8" s="293">
        <v>32</v>
      </c>
    </row>
    <row customHeight="1" ht="23.25">
      <c r="D9" s="2127"/>
      <c r="E9" s="2127"/>
      <c r="F9" s="2175" t="s">
        <v>91</v>
      </c>
      <c r="G9" s="2175" t="s">
        <v>131</v>
      </c>
      <c r="H9" s="2194"/>
      <c r="I9" s="2195"/>
      <c r="J9" s="2101"/>
      <c r="K9" s="1559"/>
      <c r="L9" s="2127" t="s">
        <v>325</v>
      </c>
      <c r="M9" s="2101"/>
      <c r="N9" s="2192" t="s">
        <v>90</v>
      </c>
      <c r="O9" s="2193"/>
      <c r="P9" s="2127" t="s">
        <v>132</v>
      </c>
      <c r="Q9" s="1556"/>
      <c r="R9" s="2127" t="s">
        <v>325</v>
      </c>
      <c r="S9" s="2101"/>
      <c r="T9" s="2192" t="s">
        <v>90</v>
      </c>
      <c r="U9" s="2193"/>
      <c r="V9" s="2127" t="s">
        <v>132</v>
      </c>
      <c r="W9" s="1556"/>
      <c r="X9" s="2127" t="s">
        <v>325</v>
      </c>
      <c r="Y9" s="2101"/>
      <c r="Z9" s="2192" t="s">
        <v>90</v>
      </c>
      <c r="AA9" s="2193"/>
      <c r="AB9" s="2127" t="s">
        <v>326</v>
      </c>
      <c r="AC9" s="1556"/>
      <c r="AD9" s="2127" t="s">
        <v>325</v>
      </c>
      <c r="AE9" s="2101"/>
      <c r="AF9" s="2192" t="s">
        <v>90</v>
      </c>
      <c r="AG9" s="2193"/>
      <c r="AH9" s="2101" t="s">
        <v>326</v>
      </c>
      <c r="AI9" s="2127"/>
      <c r="AJ9" s="1574"/>
      <c r="BM9" s="293">
        <v>22</v>
      </c>
    </row>
    <row customHeight="1" ht="24">
      <c r="D10" s="2175"/>
      <c r="E10" s="2175"/>
      <c r="F10" s="2199"/>
      <c r="G10" s="2199"/>
      <c r="H10" s="2200"/>
      <c r="I10" s="2201"/>
      <c r="J10" s="2192"/>
      <c r="K10" s="1559"/>
      <c r="L10" s="1578" t="s">
        <v>327</v>
      </c>
      <c r="M10" s="1573" t="s">
        <v>328</v>
      </c>
      <c r="N10" s="2194"/>
      <c r="O10" s="2195"/>
      <c r="P10" s="2175"/>
      <c r="Q10" s="1556"/>
      <c r="R10" s="1578" t="s">
        <v>327</v>
      </c>
      <c r="S10" s="1573" t="s">
        <v>328</v>
      </c>
      <c r="T10" s="2194"/>
      <c r="U10" s="2195"/>
      <c r="V10" s="2175"/>
      <c r="W10" s="1556"/>
      <c r="X10" s="1578" t="s">
        <v>327</v>
      </c>
      <c r="Y10" s="1573" t="s">
        <v>328</v>
      </c>
      <c r="Z10" s="2194"/>
      <c r="AA10" s="2195"/>
      <c r="AB10" s="2175"/>
      <c r="AC10" s="1556"/>
      <c r="AD10" s="1578" t="s">
        <v>327</v>
      </c>
      <c r="AE10" s="1573" t="s">
        <v>328</v>
      </c>
      <c r="AF10" s="2194"/>
      <c r="AG10" s="2195"/>
      <c r="AH10" s="2192"/>
      <c r="AI10" s="2175"/>
      <c r="AJ10" s="1574"/>
      <c r="AK10" s="254" t="s">
        <v>329</v>
      </c>
      <c r="AL10" s="254" t="s">
        <v>133</v>
      </c>
      <c r="BM10" s="293">
        <v>23</v>
      </c>
    </row>
    <row customHeight="1" ht="15">
      <c r="D11" s="2183" t="s">
        <v>112</v>
      </c>
      <c r="E11" s="2179" t="s">
        <v>330</v>
      </c>
      <c r="F11" s="2179" t="s">
        <v>331</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113</v>
      </c>
      <c r="E17" s="2179" t="s">
        <v>330</v>
      </c>
      <c r="F17" s="2179" t="s">
        <v>332</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92</v>
      </c>
      <c r="E23" s="2179" t="s">
        <v>330</v>
      </c>
      <c r="F23" s="2179" t="s">
        <v>333</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100</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93</v>
      </c>
      <c r="E29" s="2179" t="s">
        <v>330</v>
      </c>
      <c r="F29" s="2179" t="s">
        <v>334</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114</v>
      </c>
      <c r="E35" s="2179" t="s">
        <v>330</v>
      </c>
      <c r="F35" s="2179" t="s">
        <v>335</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84</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8309E-FF03-8DA5-DDFF-0.A37F812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1940</v>
      </c>
      <c r="C2" s="2500"/>
      <c r="D2" s="2500"/>
      <c r="E2" s="268"/>
      <c r="F2" s="89">
        <v>22</v>
      </c>
    </row>
    <row customHeight="1" ht="3">
      <c r="F3" s="89">
        <v>3</v>
      </c>
    </row>
    <row customHeight="1" ht="23.25">
      <c r="B4" s="2614" t="s">
        <v>1941</v>
      </c>
      <c r="C4" s="383" t="s">
        <v>1942</v>
      </c>
      <c r="D4" s="383" t="s">
        <v>1943</v>
      </c>
      <c r="F4" s="89">
        <v>22</v>
      </c>
    </row>
    <row customHeight="1" ht="11.25" hidden="1">
      <c r="A5" s="89" t="s">
        <v>84</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61251-EA7B-96DE-BFAD-0.19C3F6E}"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1944</v>
      </c>
    </row>
    <row r="4" s="264" customFormat="1" customHeight="1" ht="15">
      <c r="C4" s="1816"/>
      <c r="D4" s="113"/>
      <c r="E4" s="377"/>
    </row>
    <row r="6" s="1815" customFormat="1" customHeight="1" ht="17.25">
      <c r="A6" s="1815" t="s">
        <v>1945</v>
      </c>
    </row>
    <row r="8" s="264" customFormat="1" customHeight="1" ht="17.25">
      <c r="C8" s="1817"/>
      <c r="D8" s="113"/>
      <c r="E8" s="114"/>
    </row>
    <row r="11" s="1815" customFormat="1" customHeight="1" ht="17.25">
      <c r="A11" s="1815" t="s">
        <v>1946</v>
      </c>
    </row>
    <row r="13" s="1819" customFormat="1" customHeight="1" ht="15">
      <c r="A13" s="2217">
        <v>1</v>
      </c>
      <c r="B13" s="1160"/>
      <c r="C13" s="801" t="s">
        <v>174</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105</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1947</v>
      </c>
    </row>
    <row r="19" s="1850" customFormat="1" customHeight="1" ht="15">
      <c r="A19" s="1882"/>
      <c r="B19" s="1366">
        <v>1</v>
      </c>
      <c r="C19" s="1366"/>
      <c r="D19" s="800" t="s">
        <v>174</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1948</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174</v>
      </c>
      <c r="D23" s="2108" t="s">
        <v>112</v>
      </c>
      <c r="E23" s="2109"/>
      <c r="F23" s="2107" t="s">
        <v>19</v>
      </c>
      <c r="G23" s="2557"/>
      <c r="H23" s="2127">
        <v>1</v>
      </c>
      <c r="I23" s="2559" t="str">
        <f>IF(U23="","",INDEX(TERRITORY_MR_LIST,MATCH(U23,TERRITORY_LIST_ID,0)))</f>
        <v/>
      </c>
      <c r="J23" s="2107" t="s">
        <v>19</v>
      </c>
      <c r="K23" s="832"/>
      <c r="L23" s="1782" t="s">
        <v>112</v>
      </c>
      <c r="M23" s="603"/>
      <c r="N23" s="604"/>
      <c r="O23" s="604"/>
      <c r="P23" s="604"/>
      <c r="Q23" s="604"/>
      <c r="R23" s="604"/>
      <c r="S23" s="604"/>
      <c r="T23" s="604"/>
      <c r="U23" s="605"/>
      <c r="V23" s="604"/>
      <c r="W23" s="604"/>
      <c r="X23" s="595"/>
      <c r="Y23" s="595" t="s">
        <v>121</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122</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123</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1949</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174</v>
      </c>
      <c r="H29" s="2103">
        <v>1</v>
      </c>
      <c r="I29" s="2562" t="str">
        <f>IF(U29="","",INDEX(TERRITORY_MR_LIST,MATCH(U29,TERRITORY_LIST_ID,0)))</f>
        <v/>
      </c>
      <c r="J29" s="2107" t="s">
        <v>19</v>
      </c>
      <c r="K29" s="832"/>
      <c r="L29" s="1782" t="s">
        <v>112</v>
      </c>
      <c r="M29" s="603"/>
      <c r="N29" s="604"/>
      <c r="O29" s="604"/>
      <c r="P29" s="604"/>
      <c r="Q29" s="604"/>
      <c r="R29" s="604"/>
      <c r="S29" s="604"/>
      <c r="T29" s="604"/>
      <c r="U29" s="605"/>
      <c r="V29" s="604"/>
      <c r="W29" s="604"/>
      <c r="X29" s="595"/>
      <c r="Y29" s="595" t="s">
        <v>121</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122</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1950</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174</v>
      </c>
      <c r="L34" s="1729" t="s">
        <v>112</v>
      </c>
      <c r="M34" s="811"/>
      <c r="N34" s="812"/>
      <c r="O34" s="604"/>
      <c r="P34" s="604"/>
      <c r="Q34" s="604"/>
      <c r="R34" s="604"/>
      <c r="S34" s="604"/>
      <c r="T34" s="604"/>
      <c r="U34" s="605"/>
      <c r="V34" s="604"/>
      <c r="W34" s="604"/>
      <c r="X34" s="595"/>
      <c r="Y34" s="595" t="s">
        <v>121</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1951</v>
      </c>
    </row>
    <row customHeight="1" ht="11.25"/>
    <row s="455" customFormat="1" customHeight="1" ht="22.5">
      <c r="A39" s="1791"/>
      <c r="B39" s="457"/>
      <c r="C39" s="859"/>
      <c r="D39" s="440"/>
      <c r="E39" s="860"/>
      <c r="F39" s="1812"/>
      <c r="G39" s="1822"/>
      <c r="H39" s="475"/>
    </row>
    <row customHeight="1" ht="11.25"/>
    <row s="1815" customFormat="1" customHeight="1" ht="11.25">
      <c r="A41" s="1815" t="s">
        <v>1952</v>
      </c>
    </row>
    <row customHeight="1" ht="11.25"/>
    <row s="455" customFormat="1" customHeight="1" ht="22.5">
      <c r="A43" s="457"/>
      <c r="B43" s="457"/>
      <c r="C43" s="457"/>
      <c r="D43" s="440"/>
      <c r="E43" s="860"/>
      <c r="F43" s="861"/>
      <c r="G43" s="1822"/>
      <c r="H43" s="475"/>
    </row>
    <row customHeight="1" ht="11.25"/>
    <row s="1815" customFormat="1" customHeight="1" ht="11.25">
      <c r="A45" s="1815" t="s">
        <v>1953</v>
      </c>
    </row>
    <row customHeight="1" ht="11.25"/>
    <row s="455" customFormat="1" customHeight="1" ht="24">
      <c r="A47" s="2202" t="s">
        <v>350</v>
      </c>
      <c r="B47" s="502"/>
      <c r="C47" s="2213"/>
      <c r="D47" s="445" t="str">
        <f>A47</f>
        <v>5.1</v>
      </c>
      <c r="E47" s="442" t="s">
        <v>351</v>
      </c>
      <c r="F47" s="1976" t="s">
        <v>343</v>
      </c>
      <c r="G47" s="444" t="s">
        <v>352</v>
      </c>
      <c r="H47" s="475"/>
      <c r="I47" s="852"/>
    </row>
    <row s="455" customFormat="1" customHeight="1" ht="22.5">
      <c r="A48" s="2202"/>
      <c r="B48" s="502"/>
      <c r="C48" s="2213"/>
      <c r="D48" s="440" t="str">
        <f>D47&amp;".1"</f>
        <v>5.1.1</v>
      </c>
      <c r="E48" s="439" t="s">
        <v>353</v>
      </c>
      <c r="F48" s="1977" t="s">
        <v>28</v>
      </c>
      <c r="G48" s="474"/>
      <c r="H48" s="475"/>
      <c r="I48" s="852"/>
    </row>
    <row s="455" customFormat="1" customHeight="1" ht="22.5">
      <c r="A49" s="2202"/>
      <c r="B49" s="502"/>
      <c r="C49" s="2213"/>
      <c r="D49" s="440" t="str">
        <f>D47&amp;".2"</f>
        <v>5.1.2</v>
      </c>
      <c r="E49" s="439" t="s">
        <v>354</v>
      </c>
      <c r="F49" s="1732" t="s">
        <v>28</v>
      </c>
      <c r="G49" s="444" t="s">
        <v>355</v>
      </c>
      <c r="H49" s="475"/>
      <c r="I49" s="852"/>
    </row>
    <row s="455" customFormat="1" customHeight="1" ht="22.5">
      <c r="A50" s="2202"/>
      <c r="B50" s="502"/>
      <c r="C50" s="2213"/>
      <c r="D50" s="440" t="str">
        <f>D47&amp;".3"</f>
        <v>5.1.3</v>
      </c>
      <c r="E50" s="439" t="s">
        <v>356</v>
      </c>
      <c r="F50" s="1977" t="s">
        <v>28</v>
      </c>
      <c r="G50" s="474"/>
      <c r="H50" s="475"/>
      <c r="I50" s="852"/>
    </row>
    <row s="455" customFormat="1" customHeight="1" ht="22.5">
      <c r="A51" s="2202"/>
      <c r="B51" s="502"/>
      <c r="C51" s="2213"/>
      <c r="D51" s="440" t="str">
        <f>D47&amp;".4"</f>
        <v>5.1.4</v>
      </c>
      <c r="E51" s="439" t="s">
        <v>357</v>
      </c>
      <c r="F51" s="1977" t="s">
        <v>28</v>
      </c>
      <c r="G51" s="444" t="s">
        <v>358</v>
      </c>
      <c r="H51" s="475"/>
      <c r="I51" s="852"/>
    </row>
    <row r="54" s="1815" customFormat="1" customHeight="1" ht="17.25">
      <c r="A54" s="1815" t="s">
        <v>1954</v>
      </c>
    </row>
    <row r="56" s="1612" customFormat="1" customHeight="1" ht="18.75">
      <c r="A56" s="89"/>
      <c r="B56" s="1823"/>
      <c r="C56" s="1823"/>
      <c r="D56" s="1824"/>
      <c r="E56" s="1809"/>
      <c r="F56" s="868">
        <v>13</v>
      </c>
      <c r="G56" s="867"/>
      <c r="H56" s="793"/>
      <c r="I56" s="791"/>
      <c r="J56" s="520" t="s">
        <v>63</v>
      </c>
      <c r="K56" s="1825" t="s">
        <v>28</v>
      </c>
      <c r="L56" s="89"/>
      <c r="M56" s="1636"/>
      <c r="N56" s="1636"/>
      <c r="O56" s="1636"/>
      <c r="P56" s="516" t="s">
        <v>429</v>
      </c>
      <c r="Q56" s="516" t="s">
        <v>430</v>
      </c>
      <c r="R56" s="517" t="s">
        <v>431</v>
      </c>
      <c r="S56" s="1636" t="s">
        <v>432</v>
      </c>
      <c r="T56" s="1636"/>
      <c r="U56" s="1636"/>
      <c r="V56" s="1636"/>
    </row>
    <row r="58" s="1815" customFormat="1" customHeight="1" ht="11.25">
      <c r="A58" s="1815" t="s">
        <v>1955</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418</v>
      </c>
      <c r="AQ60" s="1624" t="s">
        <v>418</v>
      </c>
      <c r="AR60" s="1636"/>
      <c r="AS60" s="1636"/>
    </row>
    <row r="62" s="1815" customFormat="1" customHeight="1" ht="11.25">
      <c r="A62" s="1815" t="s">
        <v>1956</v>
      </c>
    </row>
    <row r="64" s="1823" customFormat="1" customHeight="1" ht="15">
      <c r="A64" s="145" t="s">
        <v>92</v>
      </c>
      <c r="B64" s="125" t="s">
        <v>28</v>
      </c>
      <c r="C64" s="1826"/>
      <c r="D64" s="128"/>
      <c r="E64" s="381"/>
      <c r="F64" s="381"/>
      <c r="G64" s="1803"/>
      <c r="H64" s="1825"/>
      <c r="I64" s="1804"/>
      <c r="K64" s="272"/>
      <c r="L64" s="273"/>
    </row>
    <row r="66" s="1815" customFormat="1" customHeight="1" ht="11.25">
      <c r="A66" s="1815" t="s">
        <v>1957</v>
      </c>
    </row>
    <row r="68" s="1635" customFormat="1" customHeight="1" ht="14.25">
      <c r="A68" s="343"/>
      <c r="B68" s="1160"/>
      <c r="C68" s="376"/>
      <c r="D68" s="1810"/>
      <c r="E68" s="886"/>
      <c r="F68" s="1825"/>
      <c r="G68" s="89"/>
      <c r="I68" s="1624"/>
      <c r="J68" s="1624"/>
    </row>
    <row r="70" s="1815" customFormat="1" customHeight="1" ht="11.25">
      <c r="A70" s="1815" t="s">
        <v>1958</v>
      </c>
    </row>
    <row r="72" s="1635" customFormat="1" customHeight="1" ht="27">
      <c r="A72" s="1166"/>
      <c r="B72" s="1166"/>
      <c r="C72" s="1166"/>
      <c r="D72" s="1160"/>
      <c r="E72" s="1827"/>
      <c r="F72" s="2581"/>
      <c r="G72" s="2582"/>
      <c r="H72" s="2583" t="s">
        <v>63</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63</v>
      </c>
      <c r="Z72" s="1808"/>
      <c r="AA72" s="1792">
        <v>1</v>
      </c>
      <c r="AB72" s="1242"/>
      <c r="AD72" s="1636" t="s">
        <v>1959</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1960</v>
      </c>
    </row>
    <row r="75" s="1815" customFormat="1" customHeight="1" ht="11.25">
      <c r="A75" s="1815" t="s">
        <v>1961</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1959</v>
      </c>
    </row>
    <row r="79" s="1815" customFormat="1" customHeight="1" ht="11.25">
      <c r="A79" s="1815" t="s">
        <v>1962</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413</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1963</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1964</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1965</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1966</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1967</v>
      </c>
    </row>
    <row r="101" s="1635" customFormat="1" customHeight="1" ht="11.25">
      <c r="A101" s="1166"/>
      <c r="B101" s="1166"/>
      <c r="C101" s="1166"/>
      <c r="D101" s="1160"/>
      <c r="E101" s="1170"/>
      <c r="F101" s="1829"/>
      <c r="G101" s="1830"/>
      <c r="H101" s="2515" t="s">
        <v>112</v>
      </c>
      <c r="I101" s="2516"/>
      <c r="J101" s="2485"/>
      <c r="K101" s="2517"/>
      <c r="L101" s="2107" t="s">
        <v>19</v>
      </c>
      <c r="M101" s="2108"/>
      <c r="N101" s="1986"/>
      <c r="O101" s="1177" t="s">
        <v>413</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1965</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1968</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1969</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1970</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1971</v>
      </c>
    </row>
    <row r="115" s="1850" customFormat="1" customHeight="1" ht="15">
      <c r="A115" s="623"/>
      <c r="B115" s="624"/>
      <c r="C115" s="624"/>
      <c r="D115" s="2578" t="s">
        <v>112</v>
      </c>
      <c r="E115" s="2377" t="s">
        <v>108</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647</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602</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603</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648</v>
      </c>
      <c r="F118" s="2376"/>
      <c r="G118" s="2376"/>
      <c r="H118" s="2376"/>
      <c r="I118" s="2376"/>
      <c r="J118" s="2376"/>
      <c r="K118" s="2376"/>
      <c r="L118" s="2376"/>
      <c r="M118" s="2376"/>
      <c r="N118" s="2376"/>
      <c r="O118" s="2376"/>
      <c r="P118" s="2376"/>
      <c r="Q118" s="558">
        <f>SUMIF(T119:T120,"i",Q119:Q120)</f>
        <v>0</v>
      </c>
      <c r="R118" s="1017"/>
      <c r="S118" s="1798" t="s">
        <v>649</v>
      </c>
      <c r="T118" s="717" t="s">
        <v>650</v>
      </c>
      <c r="U118" s="2374">
        <v>1</v>
      </c>
      <c r="V118" s="2374" t="s">
        <v>613</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1972</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651</v>
      </c>
      <c r="F121" s="2376"/>
      <c r="G121" s="2376"/>
      <c r="H121" s="2376"/>
      <c r="I121" s="2376"/>
      <c r="J121" s="2376"/>
      <c r="K121" s="2376"/>
      <c r="L121" s="2376"/>
      <c r="M121" s="2376"/>
      <c r="N121" s="2376"/>
      <c r="O121" s="2376"/>
      <c r="P121" s="2376"/>
      <c r="Q121" s="558">
        <f>SUMIF(T122:T123,"i",Q122:Q123)</f>
        <v>0</v>
      </c>
      <c r="R121" s="1017"/>
      <c r="S121" s="1798" t="s">
        <v>652</v>
      </c>
      <c r="T121" s="717" t="s">
        <v>650</v>
      </c>
      <c r="U121" s="2374">
        <v>1</v>
      </c>
      <c r="V121" s="2374" t="s">
        <v>613</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1972</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1973</v>
      </c>
    </row>
    <row r="127" s="1850" customFormat="1" customHeight="1" ht="15">
      <c r="A127" s="623"/>
      <c r="B127" s="624"/>
      <c r="C127" s="624"/>
      <c r="D127" s="2578" t="s">
        <v>112</v>
      </c>
      <c r="E127" s="2377" t="s">
        <v>108</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647</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602</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603</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648</v>
      </c>
      <c r="F130" s="2376"/>
      <c r="G130" s="2376"/>
      <c r="H130" s="2376"/>
      <c r="I130" s="2376"/>
      <c r="J130" s="2376"/>
      <c r="K130" s="2376"/>
      <c r="L130" s="2376"/>
      <c r="M130" s="2376"/>
      <c r="N130" s="2376"/>
      <c r="O130" s="2376"/>
      <c r="P130" s="2376"/>
      <c r="Q130" s="558">
        <f>SUMIF(T131:T132,"i",Q131:Q132)</f>
        <v>0</v>
      </c>
      <c r="R130" s="1017"/>
      <c r="S130" s="1798" t="s">
        <v>649</v>
      </c>
      <c r="T130" s="717" t="s">
        <v>650</v>
      </c>
      <c r="U130" s="2374">
        <v>1</v>
      </c>
      <c r="V130" s="2374" t="s">
        <v>613</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1972</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650</v>
      </c>
      <c r="U133" s="2374">
        <v>1</v>
      </c>
      <c r="V133" s="2374" t="s">
        <v>613</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1974</v>
      </c>
    </row>
    <row r="139" s="1850" customFormat="1" customHeight="1" ht="45">
      <c r="A139" s="1806"/>
      <c r="B139" s="1160"/>
      <c r="C139" s="412"/>
      <c r="D139" s="89"/>
      <c r="E139" s="2572"/>
      <c r="F139" s="2108" t="s">
        <v>112</v>
      </c>
      <c r="G139" s="2575" t="s">
        <v>28</v>
      </c>
      <c r="H139" s="289"/>
      <c r="I139" s="637" t="s">
        <v>112</v>
      </c>
      <c r="J139" s="1807" t="s">
        <v>1975</v>
      </c>
      <c r="K139" s="638" t="s">
        <v>584</v>
      </c>
      <c r="L139" s="2224" t="s">
        <v>584</v>
      </c>
      <c r="M139" s="2577"/>
      <c r="N139" s="638" t="s">
        <v>584</v>
      </c>
      <c r="O139" s="638" t="s">
        <v>584</v>
      </c>
      <c r="P139" s="638" t="s">
        <v>584</v>
      </c>
      <c r="Q139" s="639">
        <f>SUM(Q140:Q142)</f>
        <v>0</v>
      </c>
      <c r="R139" s="639">
        <f>IF(R136=0,0,(Q136/R136)*100)</f>
        <v>0</v>
      </c>
      <c r="S139" s="2179"/>
      <c r="T139" s="717" t="s">
        <v>650</v>
      </c>
      <c r="U139" s="89"/>
      <c r="V139" s="89"/>
      <c r="AC139" s="89"/>
    </row>
    <row s="1850" customFormat="1" customHeight="1" ht="11.25">
      <c r="A140" s="1806"/>
      <c r="B140" s="1160"/>
      <c r="C140" s="412"/>
      <c r="D140" s="89"/>
      <c r="E140" s="2573"/>
      <c r="F140" s="2108"/>
      <c r="G140" s="2575"/>
      <c r="H140" s="2127"/>
      <c r="I140" s="2515" t="s">
        <v>1059</v>
      </c>
      <c r="J140" s="2569"/>
      <c r="K140" s="2570"/>
      <c r="L140" s="640"/>
      <c r="M140" s="641" t="s">
        <v>112</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1976</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1977</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1059</v>
      </c>
      <c r="J147" s="2569"/>
      <c r="K147" s="2570"/>
      <c r="L147" s="640"/>
      <c r="M147" s="641" t="s">
        <v>112</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1976</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112</v>
      </c>
      <c r="N150" s="1795"/>
      <c r="O150" s="642"/>
      <c r="P150" s="643"/>
      <c r="Q150" s="642"/>
      <c r="R150" s="644">
        <v>0</v>
      </c>
      <c r="S150" s="89"/>
      <c r="T150" s="717"/>
      <c r="U150" s="89"/>
      <c r="V150" s="89"/>
      <c r="AC150" s="89"/>
    </row>
    <row r="152" s="1815" customFormat="1" customHeight="1" ht="17.25">
      <c r="A152" s="1815" t="s">
        <v>1978</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63</v>
      </c>
      <c r="L154" s="2108"/>
      <c r="M154" s="2108" t="s">
        <v>112</v>
      </c>
      <c r="N154" s="2504" t="str">
        <f>IF(Z154="","",INDEX(TERRITORY_MR_LIST,MATCH(Z154,TERRITORY_LIST_ID,0)))</f>
        <v/>
      </c>
      <c r="O154" s="2185" t="s">
        <v>63</v>
      </c>
      <c r="P154" s="2108"/>
      <c r="Q154" s="2108" t="s">
        <v>112</v>
      </c>
      <c r="R154" s="2502" t="s">
        <v>28</v>
      </c>
      <c r="S154" s="2107" t="s">
        <v>63</v>
      </c>
      <c r="T154" s="1811"/>
      <c r="U154" s="1811" t="s">
        <v>112</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171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172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173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190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63</v>
      </c>
      <c r="L160" s="2108"/>
      <c r="M160" s="2108" t="s">
        <v>112</v>
      </c>
      <c r="N160" s="2504" t="str">
        <f>IF(Z160="","",INDEX(TERRITORY_MR_LIST,MATCH(Z160,TERRITORY_LIST_ID,0)))</f>
        <v/>
      </c>
      <c r="O160" s="2185" t="s">
        <v>63</v>
      </c>
      <c r="P160" s="2108"/>
      <c r="Q160" s="2108" t="s">
        <v>112</v>
      </c>
      <c r="R160" s="2502" t="s">
        <v>28</v>
      </c>
      <c r="S160" s="2107" t="s">
        <v>63</v>
      </c>
      <c r="T160" s="1811"/>
      <c r="U160" s="1811" t="s">
        <v>112</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171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172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173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112</v>
      </c>
      <c r="N165" s="2504" t="str">
        <f>IF(Z165="","",INDEX(TERRITORY_MR_LIST,MATCH(Z165,TERRITORY_LIST_ID,0)))</f>
        <v/>
      </c>
      <c r="O165" s="2185" t="s">
        <v>63</v>
      </c>
      <c r="P165" s="2108"/>
      <c r="Q165" s="2108" t="s">
        <v>112</v>
      </c>
      <c r="R165" s="2502" t="s">
        <v>28</v>
      </c>
      <c r="S165" s="2107" t="s">
        <v>63</v>
      </c>
      <c r="T165" s="1811"/>
      <c r="U165" s="1811" t="s">
        <v>112</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171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172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112</v>
      </c>
      <c r="R169" s="2502" t="s">
        <v>28</v>
      </c>
      <c r="S169" s="2107" t="s">
        <v>63</v>
      </c>
      <c r="T169" s="1811"/>
      <c r="U169" s="1811" t="s">
        <v>112</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171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112</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1979</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63</v>
      </c>
      <c r="L176" s="2108"/>
      <c r="M176" s="2108" t="s">
        <v>112</v>
      </c>
      <c r="N176" s="2504" t="str">
        <f>IF(Z176="","",INDEX(TERRITORY_MR_LIST,MATCH(Z176,TERRITORY_LIST_ID,0)))</f>
        <v/>
      </c>
      <c r="O176" s="2185" t="s">
        <v>63</v>
      </c>
      <c r="P176" s="2108"/>
      <c r="Q176" s="2108" t="s">
        <v>112</v>
      </c>
      <c r="R176" s="2502" t="s">
        <v>28</v>
      </c>
      <c r="S176" s="2406" t="s">
        <v>19</v>
      </c>
      <c r="T176" s="1802"/>
      <c r="U176" s="1802" t="s">
        <v>112</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172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173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190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63</v>
      </c>
      <c r="L182" s="2108"/>
      <c r="M182" s="2108" t="s">
        <v>112</v>
      </c>
      <c r="N182" s="2504" t="str">
        <f>IF(Z182="","",INDEX(TERRITORY_MR_LIST,MATCH(Z182,TERRITORY_LIST_ID,0)))</f>
        <v/>
      </c>
      <c r="O182" s="2185" t="s">
        <v>63</v>
      </c>
      <c r="P182" s="2108"/>
      <c r="Q182" s="2108" t="s">
        <v>112</v>
      </c>
      <c r="R182" s="2502" t="s">
        <v>28</v>
      </c>
      <c r="S182" s="2406" t="s">
        <v>19</v>
      </c>
      <c r="T182" s="1802"/>
      <c r="U182" s="1802" t="s">
        <v>112</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172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173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112</v>
      </c>
      <c r="N187" s="2504" t="str">
        <f>IF(Z187="","",INDEX(TERRITORY_MR_LIST,MATCH(Z187,TERRITORY_LIST_ID,0)))</f>
        <v/>
      </c>
      <c r="O187" s="2185" t="s">
        <v>63</v>
      </c>
      <c r="P187" s="2108"/>
      <c r="Q187" s="2108" t="s">
        <v>112</v>
      </c>
      <c r="R187" s="2502" t="s">
        <v>28</v>
      </c>
      <c r="S187" s="2406" t="s">
        <v>19</v>
      </c>
      <c r="T187" s="1802"/>
      <c r="U187" s="1802" t="s">
        <v>112</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172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112</v>
      </c>
      <c r="R191" s="2502" t="s">
        <v>28</v>
      </c>
      <c r="S191" s="2406" t="s">
        <v>19</v>
      </c>
      <c r="T191" s="1802"/>
      <c r="U191" s="1802" t="s">
        <v>112</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1980</v>
      </c>
    </row>
    <row customHeight="1" ht="17.25">
      <c r="G201" s="1839"/>
      <c r="H201" s="1839"/>
      <c r="I201" s="1839"/>
      <c r="M201" s="1835"/>
    </row>
    <row s="1850" customFormat="1" customHeight="1" ht="15">
      <c r="D202" s="2523"/>
      <c r="E202" s="2199"/>
      <c r="F202" s="2199"/>
      <c r="G202" s="2185"/>
      <c r="H202" s="1564"/>
      <c r="I202" s="2527">
        <v>1</v>
      </c>
      <c r="J202" s="2501"/>
      <c r="K202" s="1579"/>
      <c r="L202" s="2185" t="s">
        <v>63</v>
      </c>
      <c r="M202" s="2185" t="s">
        <v>63</v>
      </c>
      <c r="N202" s="1564"/>
      <c r="O202" s="2108" t="s">
        <v>112</v>
      </c>
      <c r="P202" s="2517"/>
      <c r="Q202" s="1580"/>
      <c r="R202" s="2185" t="s">
        <v>63</v>
      </c>
      <c r="S202" s="2185" t="s">
        <v>63</v>
      </c>
      <c r="T202" s="1855"/>
      <c r="U202" s="2108" t="s">
        <v>112</v>
      </c>
      <c r="V202" s="2524" t="str">
        <f>IF(AK202="","",INDEX(TERRITORY_MR_LIST,MATCH(AK202,TERRITORY_LIST_ID,0)))</f>
        <v/>
      </c>
      <c r="W202" s="1581"/>
      <c r="X202" s="2185" t="s">
        <v>63</v>
      </c>
      <c r="Y202" s="2185" t="s">
        <v>19</v>
      </c>
      <c r="Z202" s="1564"/>
      <c r="AA202" s="2108" t="s">
        <v>112</v>
      </c>
      <c r="AB202" s="2526"/>
      <c r="AC202" s="1582"/>
      <c r="AD202" s="2185" t="s">
        <v>63</v>
      </c>
      <c r="AE202" s="2185" t="s">
        <v>19</v>
      </c>
      <c r="AF202" s="1562"/>
      <c r="AG202" s="1811" t="s">
        <v>112</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1981</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1982</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106</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1983</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190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E0BC94-2985-3502-2039-0.4E5AF88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1984</v>
      </c>
      <c r="B1" s="846"/>
      <c r="C1" s="982" t="s">
        <v>1985</v>
      </c>
      <c r="D1" s="980" t="s">
        <v>845</v>
      </c>
      <c r="E1" s="980" t="s">
        <v>891</v>
      </c>
      <c r="F1" s="980" t="s">
        <v>944</v>
      </c>
      <c r="G1" s="980" t="s">
        <v>931</v>
      </c>
      <c r="H1" s="980" t="s">
        <v>1658</v>
      </c>
    </row>
    <row customHeight="1" ht="9">
      <c r="A2" s="983" t="s">
        <v>1986</v>
      </c>
      <c r="B2" s="983"/>
      <c r="C2" s="984" t="str">
        <f>INDEX(TEMPLATE_NUMBER_FORM_LIST,MATCH(TEMPLATE_SPHERE,TEMPLATE_SPHERE_LIST,0))</f>
        <v>16</v>
      </c>
      <c r="D2" s="983" t="s">
        <v>1509</v>
      </c>
      <c r="E2" s="983" t="s">
        <v>152</v>
      </c>
      <c r="F2" s="985" t="s">
        <v>152</v>
      </c>
      <c r="G2" s="983" t="s">
        <v>152</v>
      </c>
      <c r="H2" s="986"/>
    </row>
    <row customHeight="1" ht="63">
      <c r="A3" s="846"/>
      <c r="B3" s="846" t="s">
        <v>112</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1987</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1988</v>
      </c>
      <c r="B4" s="846" t="s">
        <v>113</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1989</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1990</v>
      </c>
    </row>
    <row customHeight="1" ht="117">
      <c r="A5" s="846" t="s">
        <v>1991</v>
      </c>
      <c r="B5" s="846" t="s">
        <v>92</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1992</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1993</v>
      </c>
    </row>
    <row customHeight="1" ht="90">
      <c r="A6" s="846" t="s">
        <v>1994</v>
      </c>
      <c r="B6" s="846" t="s">
        <v>93</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1995</v>
      </c>
      <c r="B7" s="846" t="s">
        <v>114</v>
      </c>
      <c r="C7" s="984" t="str">
        <f>IF(TEMPLATE_SPHERE="HEAT",D7,E7)</f>
        <v>Форма 11. Информация о расходах на капитальный и текущий ремонт основных средств</v>
      </c>
      <c r="D7" s="846" t="s">
        <v>1996</v>
      </c>
      <c r="E7" s="846" t="s">
        <v>1997</v>
      </c>
      <c r="F7" s="986"/>
      <c r="G7" s="986"/>
      <c r="H7" s="986"/>
    </row>
    <row customHeight="1" ht="108">
      <c r="A8" s="846" t="s">
        <v>1998</v>
      </c>
      <c r="B8" s="846" t="s">
        <v>94</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1201</v>
      </c>
      <c r="E8" s="846" t="s">
        <v>1999</v>
      </c>
      <c r="F8" s="986"/>
      <c r="G8" s="986"/>
      <c r="H8" s="986"/>
    </row>
    <row customHeight="1" ht="99">
      <c r="A9" s="846" t="s">
        <v>2000</v>
      </c>
      <c r="B9" s="846"/>
      <c r="C9" s="846" t="s">
        <v>2001</v>
      </c>
      <c r="D9" s="846"/>
      <c r="E9" s="846"/>
      <c r="F9" s="986"/>
      <c r="G9" s="986"/>
      <c r="H9" s="986"/>
    </row>
    <row customHeight="1" ht="126">
      <c r="A10" s="846" t="s">
        <v>2002</v>
      </c>
      <c r="B10" s="846"/>
      <c r="C10" s="846" t="s">
        <v>2003</v>
      </c>
      <c r="D10" s="846"/>
      <c r="E10" s="846"/>
      <c r="F10" s="986"/>
      <c r="G10" s="986"/>
      <c r="H10" s="986"/>
    </row>
    <row customHeight="1" ht="108">
      <c r="A11" s="846" t="s">
        <v>2004</v>
      </c>
      <c r="B11" s="846"/>
      <c r="C11" s="846" t="s">
        <v>2005</v>
      </c>
      <c r="D11" s="846"/>
      <c r="E11" s="846"/>
      <c r="F11" s="986"/>
      <c r="G11" s="986"/>
      <c r="H11" s="986"/>
    </row>
    <row customHeight="1" ht="54">
      <c r="A12" s="846" t="s">
        <v>2006</v>
      </c>
      <c r="B12" s="846"/>
      <c r="C12" s="846" t="s">
        <v>2007</v>
      </c>
      <c r="D12" s="846"/>
      <c r="E12" s="846"/>
      <c r="F12" s="986"/>
      <c r="G12" s="986"/>
      <c r="H12" s="986"/>
    </row>
    <row customHeight="1" ht="45">
      <c r="A13" s="846" t="s">
        <v>2008</v>
      </c>
      <c r="B13" s="846"/>
      <c r="C13" s="846" t="s">
        <v>2009</v>
      </c>
      <c r="D13" s="846"/>
      <c r="E13" s="846"/>
      <c r="F13" s="986"/>
      <c r="G13" s="986"/>
      <c r="H13" s="986"/>
    </row>
    <row customHeight="1" ht="117">
      <c r="A14" s="846" t="s">
        <v>2010</v>
      </c>
      <c r="B14" s="846"/>
      <c r="C14" s="846" t="s">
        <v>2011</v>
      </c>
      <c r="D14" s="846"/>
      <c r="E14" s="846"/>
      <c r="F14" s="986"/>
      <c r="G14" s="986"/>
      <c r="H14" s="986"/>
    </row>
    <row customHeight="1" ht="117">
      <c r="A15" s="846" t="s">
        <v>2012</v>
      </c>
      <c r="B15" s="846"/>
      <c r="C15" s="846" t="s">
        <v>2013</v>
      </c>
      <c r="D15" s="846"/>
      <c r="E15" s="846"/>
      <c r="F15" s="986"/>
      <c r="G15" s="986"/>
      <c r="H15" s="986"/>
    </row>
    <row customHeight="1" ht="63">
      <c r="A16" s="846" t="s">
        <v>2014</v>
      </c>
      <c r="B16" s="846"/>
      <c r="C16" s="846" t="s">
        <v>2015</v>
      </c>
      <c r="D16" s="846"/>
      <c r="E16" s="846"/>
      <c r="F16" s="986"/>
      <c r="G16" s="986"/>
      <c r="H16" s="986"/>
    </row>
    <row customHeight="1" ht="54">
      <c r="A17" s="846" t="s">
        <v>2016</v>
      </c>
      <c r="B17" s="846"/>
      <c r="C17" s="984" t="s">
        <v>2017</v>
      </c>
      <c r="D17" s="846"/>
      <c r="E17" s="846"/>
      <c r="F17" s="986"/>
      <c r="G17" s="986"/>
      <c r="H17" s="986"/>
    </row>
    <row customHeight="1" ht="27">
      <c r="A18" s="846" t="s">
        <v>2018</v>
      </c>
      <c r="B18" s="846"/>
      <c r="C18" s="984" t="s">
        <v>2019</v>
      </c>
      <c r="D18" s="846"/>
      <c r="E18" s="846"/>
      <c r="F18" s="986"/>
      <c r="G18" s="986"/>
      <c r="H18" s="986"/>
    </row>
    <row customHeight="1" ht="54">
      <c r="A19" s="846" t="s">
        <v>2020</v>
      </c>
      <c r="B19" s="846"/>
      <c r="C19" s="984" t="s">
        <v>2021</v>
      </c>
      <c r="D19" s="846"/>
      <c r="E19" s="846"/>
      <c r="F19" s="986"/>
      <c r="G19" s="986"/>
      <c r="H19" s="986"/>
    </row>
    <row customHeight="1" ht="36">
      <c r="A20" s="846" t="s">
        <v>2022</v>
      </c>
      <c r="B20" s="846"/>
      <c r="C20" s="984" t="s">
        <v>2023</v>
      </c>
      <c r="D20" s="846"/>
      <c r="E20" s="846"/>
      <c r="F20" s="986"/>
      <c r="G20" s="986"/>
      <c r="H20" s="986"/>
    </row>
    <row customHeight="1" ht="36">
      <c r="A21" s="846" t="s">
        <v>2024</v>
      </c>
      <c r="B21" s="846"/>
      <c r="C21" s="984" t="s">
        <v>2025</v>
      </c>
      <c r="D21" s="846"/>
      <c r="E21" s="846"/>
      <c r="F21" s="986"/>
      <c r="G21" s="986"/>
      <c r="H21" s="986"/>
    </row>
    <row customHeight="1" ht="27">
      <c r="A22" s="846" t="s">
        <v>2026</v>
      </c>
      <c r="B22" s="846"/>
      <c r="C22" s="984" t="s">
        <v>2027</v>
      </c>
      <c r="D22" s="846"/>
      <c r="E22" s="846"/>
      <c r="F22" s="986"/>
      <c r="G22" s="986"/>
      <c r="H22" s="986"/>
    </row>
    <row customHeight="1" ht="36">
      <c r="A23" s="846" t="s">
        <v>2028</v>
      </c>
      <c r="B23" s="846"/>
      <c r="C23" s="984" t="s">
        <v>2029</v>
      </c>
      <c r="D23" s="846"/>
      <c r="E23" s="846"/>
      <c r="F23" s="986"/>
      <c r="G23" s="986"/>
      <c r="H23" s="986"/>
    </row>
    <row customHeight="1" ht="28.5">
      <c r="A24" s="846" t="s">
        <v>2030</v>
      </c>
      <c r="B24" s="846"/>
      <c r="C24" s="984" t="s">
        <v>2031</v>
      </c>
      <c r="D24" s="846"/>
      <c r="E24" s="846"/>
      <c r="F24" s="986"/>
      <c r="G24" s="986"/>
      <c r="H24" s="986"/>
    </row>
    <row customHeight="1" ht="36">
      <c r="A25" s="846" t="s">
        <v>2032</v>
      </c>
      <c r="B25" s="846"/>
      <c r="C25" s="984" t="s">
        <v>2033</v>
      </c>
      <c r="D25" s="846"/>
      <c r="E25" s="846"/>
      <c r="F25" s="986"/>
      <c r="G25" s="986"/>
      <c r="H25" s="986"/>
    </row>
    <row customHeight="1" ht="27">
      <c r="A26" s="846" t="s">
        <v>2034</v>
      </c>
      <c r="B26" s="846"/>
      <c r="C26" s="984" t="s">
        <v>2035</v>
      </c>
      <c r="D26" s="846"/>
      <c r="E26" s="846"/>
      <c r="F26" s="986"/>
      <c r="G26" s="986"/>
      <c r="H26" s="986"/>
    </row>
    <row customHeight="1" ht="36">
      <c r="A27" s="846" t="s">
        <v>2036</v>
      </c>
      <c r="B27" s="846"/>
      <c r="C27" s="984" t="s">
        <v>2037</v>
      </c>
      <c r="D27" s="846"/>
      <c r="E27" s="846"/>
      <c r="F27" s="986"/>
      <c r="G27" s="986"/>
      <c r="H27" s="986"/>
    </row>
    <row customHeight="1" ht="28.5">
      <c r="A28" s="846" t="s">
        <v>2038</v>
      </c>
      <c r="B28" s="846"/>
      <c r="C28" s="984" t="s">
        <v>2039</v>
      </c>
      <c r="D28" s="846"/>
      <c r="E28" s="846"/>
      <c r="F28" s="986"/>
      <c r="G28" s="986"/>
      <c r="H28" s="986"/>
    </row>
    <row customHeight="1" ht="126">
      <c r="A29" s="846" t="s">
        <v>2040</v>
      </c>
      <c r="B29" s="846" t="s">
        <v>1611</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2041</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2042</v>
      </c>
    </row>
    <row customHeight="1" ht="36">
      <c r="A30" s="846" t="s">
        <v>2043</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2044</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2045</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2046</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2047</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2048</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2049</v>
      </c>
    </row>
    <row customHeight="1" ht="9">
      <c r="A33" s="846"/>
      <c r="B33" s="846"/>
      <c r="C33" s="984"/>
      <c r="D33" s="846"/>
      <c r="E33" s="846"/>
      <c r="F33" s="986"/>
      <c r="G33" s="986"/>
      <c r="H33" s="986"/>
    </row>
    <row customHeight="1" ht="9">
      <c r="A34" s="846"/>
      <c r="B34" s="846" t="s">
        <v>1547</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BBFA49C-4643-5BFB-725C-0.FF3B8F5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2050</v>
      </c>
      <c r="D1" s="898"/>
      <c r="E1" s="898"/>
      <c r="F1" s="898"/>
      <c r="G1" s="898"/>
      <c r="H1" s="898" t="s">
        <v>2051</v>
      </c>
      <c r="I1" s="898"/>
      <c r="J1" s="898"/>
      <c r="K1" s="898"/>
      <c r="L1" s="898"/>
      <c r="M1" s="898" t="s">
        <v>2052</v>
      </c>
      <c r="N1" s="898" t="s">
        <v>2053</v>
      </c>
      <c r="O1" s="2592" t="s">
        <v>2054</v>
      </c>
      <c r="P1" s="2592"/>
      <c r="Q1" s="2592"/>
      <c r="R1" s="2592"/>
      <c r="S1" s="2592"/>
      <c r="T1" s="2592" t="s">
        <v>2052</v>
      </c>
      <c r="U1" s="2592"/>
      <c r="V1" s="2592"/>
      <c r="W1" s="2592"/>
      <c r="X1" s="2592"/>
      <c r="Y1" s="999"/>
      <c r="Z1" s="2592" t="s">
        <v>2055</v>
      </c>
      <c r="AA1" s="2592"/>
      <c r="AB1" s="2592"/>
      <c r="AC1" s="2592"/>
      <c r="AD1" s="2592"/>
    </row>
    <row customHeight="1" ht="18">
      <c r="A2" s="846"/>
      <c r="B2" s="846"/>
      <c r="C2" s="841" t="s">
        <v>845</v>
      </c>
      <c r="D2" s="841" t="s">
        <v>891</v>
      </c>
      <c r="E2" s="841" t="s">
        <v>944</v>
      </c>
      <c r="F2" s="841" t="s">
        <v>931</v>
      </c>
      <c r="G2" s="841" t="s">
        <v>1658</v>
      </c>
      <c r="H2" s="843"/>
      <c r="I2" s="843"/>
      <c r="J2" s="843"/>
      <c r="K2" s="843"/>
      <c r="L2" s="843"/>
      <c r="M2" s="843"/>
      <c r="N2" s="843"/>
      <c r="O2" s="841" t="s">
        <v>845</v>
      </c>
      <c r="P2" s="841" t="s">
        <v>891</v>
      </c>
      <c r="Q2" s="841" t="s">
        <v>931</v>
      </c>
      <c r="R2" s="841" t="s">
        <v>944</v>
      </c>
      <c r="S2" s="841" t="s">
        <v>1658</v>
      </c>
      <c r="T2" s="841" t="s">
        <v>845</v>
      </c>
      <c r="U2" s="841" t="s">
        <v>891</v>
      </c>
      <c r="V2" s="841" t="s">
        <v>931</v>
      </c>
      <c r="W2" s="841" t="s">
        <v>944</v>
      </c>
      <c r="X2" s="841" t="s">
        <v>1658</v>
      </c>
      <c r="Y2" s="841"/>
      <c r="Z2" s="841" t="s">
        <v>845</v>
      </c>
      <c r="AA2" s="850" t="s">
        <v>891</v>
      </c>
      <c r="AB2" s="841" t="s">
        <v>931</v>
      </c>
      <c r="AC2" s="841" t="s">
        <v>944</v>
      </c>
      <c r="AD2" s="841" t="s">
        <v>1658</v>
      </c>
    </row>
    <row customHeight="1" ht="162">
      <c r="A3" s="845" t="s">
        <v>26</v>
      </c>
      <c r="B3" s="845"/>
      <c r="C3" s="2596" t="s">
        <v>2056</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2057</v>
      </c>
      <c r="AA3" s="843" t="s">
        <v>2058</v>
      </c>
      <c r="AB3" s="846" t="s">
        <v>2059</v>
      </c>
      <c r="AC3" s="846" t="s">
        <v>2060</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1598</v>
      </c>
      <c r="D11" s="2599" t="s">
        <v>1594</v>
      </c>
      <c r="E11" s="2599" t="s">
        <v>1691</v>
      </c>
      <c r="F11" s="2599" t="s">
        <v>2061</v>
      </c>
      <c r="G11" s="2599"/>
      <c r="H11" s="898" t="s">
        <v>2062</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2063</v>
      </c>
      <c r="U11" s="843" t="s">
        <v>2064</v>
      </c>
      <c r="V11" s="843"/>
      <c r="W11" s="843"/>
      <c r="X11" s="843"/>
      <c r="Y11" s="1000"/>
      <c r="Z11" s="846" t="s">
        <v>2065</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2066</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2067</v>
      </c>
      <c r="U12" s="843" t="s">
        <v>2068</v>
      </c>
      <c r="V12" s="843"/>
      <c r="W12" s="843"/>
      <c r="X12" s="843"/>
      <c r="Y12" s="1000"/>
      <c r="Z12" s="846" t="s">
        <v>2069</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2070</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2071</v>
      </c>
      <c r="U13" s="844" t="s">
        <v>2072</v>
      </c>
      <c r="V13" s="844"/>
      <c r="W13" s="844"/>
      <c r="X13" s="843"/>
      <c r="Y13" s="1000"/>
      <c r="Z13" s="846" t="s">
        <v>2073</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2074</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2075</v>
      </c>
      <c r="AA14" s="849" t="s">
        <v>2075</v>
      </c>
      <c r="AB14" s="846"/>
      <c r="AC14" s="846"/>
      <c r="AD14" s="846"/>
    </row>
    <row customHeight="1" ht="108">
      <c r="A15" s="2593"/>
      <c r="B15" s="899">
        <v>5</v>
      </c>
      <c r="C15" s="2600"/>
      <c r="D15" s="2600"/>
      <c r="E15" s="2600"/>
      <c r="F15" s="2600"/>
      <c r="G15" s="2600"/>
      <c r="H15" s="2594" t="s">
        <v>2076</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2077</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2078</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2078</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1694</v>
      </c>
      <c r="B18" s="899">
        <v>1</v>
      </c>
      <c r="C18" s="843" t="s">
        <v>2062</v>
      </c>
      <c r="D18" s="967" t="s">
        <v>2062</v>
      </c>
      <c r="E18" s="843" t="s">
        <v>2062</v>
      </c>
      <c r="F18" s="843" t="s">
        <v>2062</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2079</v>
      </c>
      <c r="U18" s="846" t="s">
        <v>2080</v>
      </c>
      <c r="V18" s="846" t="s">
        <v>2081</v>
      </c>
      <c r="W18" s="846" t="s">
        <v>2082</v>
      </c>
      <c r="X18" s="843"/>
      <c r="Y18" s="1000"/>
      <c r="Z18" s="846" t="s">
        <v>2083</v>
      </c>
      <c r="AA18" s="849" t="s">
        <v>2084</v>
      </c>
      <c r="AB18" s="849" t="s">
        <v>2084</v>
      </c>
      <c r="AC18" s="849" t="s">
        <v>2084</v>
      </c>
      <c r="AD18" s="846"/>
    </row>
    <row customHeight="1" ht="36">
      <c r="A19" s="845"/>
      <c r="B19" s="899">
        <v>2</v>
      </c>
      <c r="C19" s="843" t="s">
        <v>2066</v>
      </c>
      <c r="D19" s="967" t="s">
        <v>2066</v>
      </c>
      <c r="E19" s="843" t="s">
        <v>2066</v>
      </c>
      <c r="F19" s="843" t="s">
        <v>2066</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2085</v>
      </c>
      <c r="U19" s="846" t="s">
        <v>2086</v>
      </c>
      <c r="V19" s="846" t="s">
        <v>2087</v>
      </c>
      <c r="W19" s="846" t="s">
        <v>2088</v>
      </c>
      <c r="X19" s="843"/>
      <c r="Y19" s="1000"/>
      <c r="Z19" s="846" t="s">
        <v>2089</v>
      </c>
      <c r="AA19" s="849" t="s">
        <v>2089</v>
      </c>
      <c r="AB19" s="849" t="s">
        <v>2089</v>
      </c>
      <c r="AC19" s="849" t="s">
        <v>2089</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746</v>
      </c>
      <c r="P20" s="957" t="s">
        <v>746</v>
      </c>
      <c r="Q20" s="957" t="s">
        <v>746</v>
      </c>
      <c r="R20" s="957" t="s">
        <v>746</v>
      </c>
      <c r="S20" s="957"/>
      <c r="T20" s="964" t="s">
        <v>2090</v>
      </c>
      <c r="U20" s="846" t="s">
        <v>2091</v>
      </c>
      <c r="V20" s="846" t="s">
        <v>2092</v>
      </c>
      <c r="W20" s="846" t="s">
        <v>2093</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344</v>
      </c>
      <c r="P21" s="957"/>
      <c r="Q21" s="957"/>
      <c r="R21" s="957"/>
      <c r="S21" s="957"/>
      <c r="T21" s="964" t="s">
        <v>2094</v>
      </c>
      <c r="U21" s="846"/>
      <c r="V21" s="846"/>
      <c r="W21" s="846"/>
      <c r="X21" s="843"/>
      <c r="Y21" s="1000"/>
      <c r="Z21" s="846" t="s">
        <v>2095</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344</v>
      </c>
      <c r="R22" s="957"/>
      <c r="S22" s="957"/>
      <c r="T22" s="964"/>
      <c r="U22" s="846"/>
      <c r="V22" s="846" t="s">
        <v>2096</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347</v>
      </c>
      <c r="R23" s="957"/>
      <c r="S23" s="957"/>
      <c r="T23" s="964"/>
      <c r="U23" s="846"/>
      <c r="V23" s="846" t="s">
        <v>2097</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766</v>
      </c>
      <c r="R24" s="957"/>
      <c r="S24" s="957"/>
      <c r="T24" s="964"/>
      <c r="U24" s="846"/>
      <c r="V24" s="846" t="s">
        <v>2098</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347</v>
      </c>
      <c r="P25" s="957" t="s">
        <v>344</v>
      </c>
      <c r="Q25" s="957" t="s">
        <v>773</v>
      </c>
      <c r="R25" s="957" t="s">
        <v>344</v>
      </c>
      <c r="S25" s="957"/>
      <c r="T25" s="964" t="s">
        <v>2099</v>
      </c>
      <c r="U25" s="846" t="s">
        <v>2099</v>
      </c>
      <c r="V25" s="846" t="s">
        <v>2099</v>
      </c>
      <c r="W25" s="846" t="s">
        <v>2099</v>
      </c>
      <c r="X25" s="843"/>
      <c r="Y25" s="1000"/>
      <c r="Z25" s="846"/>
      <c r="AA25" s="849"/>
      <c r="AB25" s="846"/>
      <c r="AC25" s="846"/>
      <c r="AD25" s="846"/>
    </row>
    <row customHeight="1" ht="18">
      <c r="A26" s="845"/>
      <c r="B26" s="899">
        <v>9</v>
      </c>
      <c r="C26" s="843" t="s">
        <v>690</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762</v>
      </c>
      <c r="P26" s="957" t="s">
        <v>756</v>
      </c>
      <c r="Q26" s="957" t="s">
        <v>2100</v>
      </c>
      <c r="R26" s="957" t="s">
        <v>756</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2101</v>
      </c>
      <c r="V26" s="964" t="s">
        <v>2101</v>
      </c>
      <c r="W26" s="964" t="s">
        <v>2101</v>
      </c>
      <c r="X26" s="843"/>
      <c r="Y26" s="1000"/>
      <c r="Z26" s="846"/>
      <c r="AA26" s="849"/>
      <c r="AB26" s="846"/>
      <c r="AC26" s="846"/>
      <c r="AD26" s="846"/>
    </row>
    <row customHeight="1" ht="18">
      <c r="A27" s="845"/>
      <c r="B27" s="899">
        <v>10</v>
      </c>
      <c r="C27" s="843" t="s">
        <v>694</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764</v>
      </c>
      <c r="P27" s="957" t="s">
        <v>758</v>
      </c>
      <c r="Q27" s="957" t="s">
        <v>2102</v>
      </c>
      <c r="R27" s="957" t="s">
        <v>758</v>
      </c>
      <c r="S27" s="957"/>
      <c r="T27" s="964" t="s">
        <v>2103</v>
      </c>
      <c r="U27" s="964" t="s">
        <v>2103</v>
      </c>
      <c r="V27" s="964" t="s">
        <v>2103</v>
      </c>
      <c r="W27" s="964" t="s">
        <v>2103</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766</v>
      </c>
      <c r="P28" s="957"/>
      <c r="Q28" s="957"/>
      <c r="R28" s="957"/>
      <c r="S28" s="957"/>
      <c r="T28" s="964" t="s">
        <v>2104</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773</v>
      </c>
      <c r="P29" s="957" t="s">
        <v>347</v>
      </c>
      <c r="Q29" s="957"/>
      <c r="R29" s="957" t="s">
        <v>347</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2105</v>
      </c>
      <c r="V29" s="846"/>
      <c r="W29" s="846" t="s">
        <v>2105</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775</v>
      </c>
      <c r="P30" s="957" t="s">
        <v>766</v>
      </c>
      <c r="Q30" s="957" t="s">
        <v>775</v>
      </c>
      <c r="R30" s="957" t="s">
        <v>766</v>
      </c>
      <c r="S30" s="957"/>
      <c r="T30" s="964" t="s">
        <v>2106</v>
      </c>
      <c r="U30" s="846" t="s">
        <v>2106</v>
      </c>
      <c r="V30" s="846" t="s">
        <v>2106</v>
      </c>
      <c r="W30" s="846" t="s">
        <v>2106</v>
      </c>
      <c r="X30" s="843"/>
      <c r="Y30" s="1000"/>
      <c r="Z30" s="846"/>
      <c r="AA30" s="849" t="s">
        <v>2107</v>
      </c>
      <c r="AB30" s="849" t="s">
        <v>2107</v>
      </c>
      <c r="AC30" s="849" t="s">
        <v>2107</v>
      </c>
      <c r="AD30" s="846"/>
    </row>
    <row customHeight="1" ht="18">
      <c r="A31" s="845"/>
      <c r="B31" s="899">
        <v>14</v>
      </c>
      <c r="C31" s="843" t="s">
        <v>2108</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2109</v>
      </c>
      <c r="P31" s="957" t="s">
        <v>769</v>
      </c>
      <c r="Q31" s="957" t="s">
        <v>2109</v>
      </c>
      <c r="R31" s="957" t="s">
        <v>769</v>
      </c>
      <c r="S31" s="957"/>
      <c r="T31" s="965" t="s">
        <v>2110</v>
      </c>
      <c r="U31" s="846" t="s">
        <v>2110</v>
      </c>
      <c r="V31" s="846" t="s">
        <v>2110</v>
      </c>
      <c r="W31" s="846" t="s">
        <v>2110</v>
      </c>
      <c r="X31" s="843"/>
      <c r="Y31" s="1000"/>
      <c r="Z31" s="846"/>
      <c r="AA31" s="849"/>
      <c r="AB31" s="849"/>
      <c r="AC31" s="849"/>
      <c r="AD31" s="846"/>
    </row>
    <row customHeight="1" ht="36">
      <c r="A32" s="845"/>
      <c r="B32" s="899">
        <v>15</v>
      </c>
      <c r="C32" s="843" t="s">
        <v>2111</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2112</v>
      </c>
      <c r="P32" s="957" t="s">
        <v>771</v>
      </c>
      <c r="Q32" s="957" t="s">
        <v>2112</v>
      </c>
      <c r="R32" s="957" t="s">
        <v>771</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2113</v>
      </c>
      <c r="V32" s="846" t="s">
        <v>2113</v>
      </c>
      <c r="W32" s="846" t="s">
        <v>2113</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777</v>
      </c>
      <c r="P33" s="957" t="s">
        <v>773</v>
      </c>
      <c r="Q33" s="957" t="s">
        <v>777</v>
      </c>
      <c r="R33" s="957" t="s">
        <v>773</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2114</v>
      </c>
      <c r="V33" s="846" t="s">
        <v>2114</v>
      </c>
      <c r="W33" s="846" t="s">
        <v>2115</v>
      </c>
      <c r="X33" s="843"/>
      <c r="Y33" s="1000"/>
      <c r="Z33" s="846"/>
      <c r="AA33" s="849" t="s">
        <v>2116</v>
      </c>
      <c r="AB33" s="849" t="s">
        <v>2116</v>
      </c>
      <c r="AC33" s="849" t="s">
        <v>2116</v>
      </c>
      <c r="AD33" s="846"/>
    </row>
    <row customHeight="1" ht="27">
      <c r="A34" s="845"/>
      <c r="B34" s="899">
        <v>17</v>
      </c>
      <c r="C34" s="843" t="s">
        <v>2117</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2118</v>
      </c>
      <c r="P34" s="957" t="s">
        <v>2100</v>
      </c>
      <c r="Q34" s="957" t="s">
        <v>2118</v>
      </c>
      <c r="R34" s="957" t="s">
        <v>2100</v>
      </c>
      <c r="S34" s="957"/>
      <c r="T34" s="966" t="s">
        <v>2119</v>
      </c>
      <c r="U34" s="846" t="s">
        <v>2119</v>
      </c>
      <c r="V34" s="846" t="s">
        <v>2119</v>
      </c>
      <c r="W34" s="846" t="s">
        <v>2120</v>
      </c>
      <c r="X34" s="843"/>
      <c r="Y34" s="1000"/>
      <c r="Z34" s="846"/>
      <c r="AA34" s="849"/>
      <c r="AB34" s="846"/>
      <c r="AC34" s="846"/>
      <c r="AD34" s="846"/>
    </row>
    <row customHeight="1" ht="45">
      <c r="A35" s="845"/>
      <c r="B35" s="899">
        <v>18</v>
      </c>
      <c r="C35" s="843" t="s">
        <v>2121</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2122</v>
      </c>
      <c r="P35" s="957" t="s">
        <v>2102</v>
      </c>
      <c r="Q35" s="957" t="s">
        <v>2122</v>
      </c>
      <c r="R35" s="957" t="s">
        <v>2102</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2123</v>
      </c>
      <c r="V35" s="846" t="s">
        <v>2123</v>
      </c>
      <c r="W35" s="846" t="s">
        <v>2123</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779</v>
      </c>
      <c r="P36" s="957" t="s">
        <v>775</v>
      </c>
      <c r="Q36" s="957" t="s">
        <v>779</v>
      </c>
      <c r="R36" s="957" t="s">
        <v>775</v>
      </c>
      <c r="S36" s="957"/>
      <c r="T36" s="964" t="s">
        <v>2124</v>
      </c>
      <c r="U36" s="846" t="s">
        <v>2124</v>
      </c>
      <c r="V36" s="846" t="s">
        <v>2124</v>
      </c>
      <c r="W36" s="846" t="s">
        <v>2124</v>
      </c>
      <c r="X36" s="843"/>
      <c r="Y36" s="1000"/>
      <c r="Z36" s="846"/>
      <c r="AA36" s="849"/>
      <c r="AB36" s="846"/>
      <c r="AC36" s="846"/>
      <c r="AD36" s="846"/>
    </row>
    <row customHeight="1" ht="18">
      <c r="A37" s="845"/>
      <c r="B37" s="899">
        <v>20</v>
      </c>
      <c r="C37" s="843" t="s">
        <v>2125</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2126</v>
      </c>
      <c r="P37" s="957" t="s">
        <v>2109</v>
      </c>
      <c r="Q37" s="957" t="s">
        <v>2126</v>
      </c>
      <c r="R37" s="957" t="s">
        <v>2109</v>
      </c>
      <c r="S37" s="957"/>
      <c r="T37" s="964" t="s">
        <v>2127</v>
      </c>
      <c r="U37" s="846" t="s">
        <v>2127</v>
      </c>
      <c r="V37" s="846" t="s">
        <v>2127</v>
      </c>
      <c r="W37" s="846" t="s">
        <v>2127</v>
      </c>
      <c r="X37" s="843"/>
      <c r="Y37" s="1000"/>
      <c r="Z37" s="846"/>
      <c r="AA37" s="849"/>
      <c r="AB37" s="846"/>
      <c r="AC37" s="846"/>
      <c r="AD37" s="846"/>
    </row>
    <row customHeight="1" ht="18">
      <c r="A38" s="845"/>
      <c r="B38" s="899">
        <v>21</v>
      </c>
      <c r="C38" s="843" t="s">
        <v>2128</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2129</v>
      </c>
      <c r="P38" s="957" t="s">
        <v>2112</v>
      </c>
      <c r="Q38" s="957" t="s">
        <v>2129</v>
      </c>
      <c r="R38" s="957" t="s">
        <v>2112</v>
      </c>
      <c r="S38" s="957"/>
      <c r="T38" s="964" t="s">
        <v>2130</v>
      </c>
      <c r="U38" s="846" t="s">
        <v>2130</v>
      </c>
      <c r="V38" s="846" t="s">
        <v>2130</v>
      </c>
      <c r="W38" s="846" t="s">
        <v>2130</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783</v>
      </c>
      <c r="P39" s="957" t="s">
        <v>777</v>
      </c>
      <c r="Q39" s="957" t="s">
        <v>783</v>
      </c>
      <c r="R39" s="957" t="s">
        <v>777</v>
      </c>
      <c r="S39" s="957"/>
      <c r="T39" s="964" t="s">
        <v>2131</v>
      </c>
      <c r="U39" s="846" t="s">
        <v>2132</v>
      </c>
      <c r="V39" s="846" t="s">
        <v>2133</v>
      </c>
      <c r="W39" s="846" t="s">
        <v>2134</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2135</v>
      </c>
      <c r="P40" s="957" t="s">
        <v>779</v>
      </c>
      <c r="Q40" s="957" t="s">
        <v>2135</v>
      </c>
      <c r="R40" s="957" t="s">
        <v>779</v>
      </c>
      <c r="S40" s="957"/>
      <c r="T40" s="843" t="s">
        <v>2136</v>
      </c>
      <c r="U40" s="843" t="s">
        <v>2136</v>
      </c>
      <c r="V40" s="843" t="s">
        <v>2136</v>
      </c>
      <c r="W40" s="843" t="s">
        <v>2136</v>
      </c>
      <c r="X40" s="843"/>
      <c r="Y40" s="1000"/>
      <c r="Z40" s="846" t="s">
        <v>2137</v>
      </c>
      <c r="AA40" s="849" t="s">
        <v>2137</v>
      </c>
      <c r="AB40" s="849" t="s">
        <v>2137</v>
      </c>
      <c r="AC40" s="849" t="s">
        <v>2137</v>
      </c>
      <c r="AD40" s="846"/>
    </row>
    <row customHeight="1" ht="27">
      <c r="A41" s="845"/>
      <c r="B41" s="899">
        <v>24</v>
      </c>
      <c r="C41" s="843" t="s">
        <v>2138</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2139</v>
      </c>
      <c r="P41" s="957" t="s">
        <v>2126</v>
      </c>
      <c r="Q41" s="957" t="s">
        <v>2139</v>
      </c>
      <c r="R41" s="957" t="s">
        <v>2126</v>
      </c>
      <c r="S41" s="957"/>
      <c r="T41" s="843" t="s">
        <v>2140</v>
      </c>
      <c r="U41" s="843" t="s">
        <v>2140</v>
      </c>
      <c r="V41" s="843" t="s">
        <v>2140</v>
      </c>
      <c r="W41" s="843" t="s">
        <v>2140</v>
      </c>
      <c r="X41" s="843"/>
      <c r="Y41" s="1000"/>
      <c r="Z41" s="846" t="s">
        <v>2141</v>
      </c>
      <c r="AA41" s="846" t="s">
        <v>2141</v>
      </c>
      <c r="AB41" s="846" t="s">
        <v>2141</v>
      </c>
      <c r="AC41" s="846" t="s">
        <v>2141</v>
      </c>
      <c r="AD41" s="846"/>
    </row>
    <row customHeight="1" ht="27">
      <c r="A42" s="845"/>
      <c r="B42" s="899">
        <v>25</v>
      </c>
      <c r="C42" s="843" t="s">
        <v>2142</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2143</v>
      </c>
      <c r="P42" s="957" t="s">
        <v>2129</v>
      </c>
      <c r="Q42" s="957" t="s">
        <v>2143</v>
      </c>
      <c r="R42" s="957" t="s">
        <v>2129</v>
      </c>
      <c r="S42" s="957"/>
      <c r="T42" s="843" t="s">
        <v>2144</v>
      </c>
      <c r="U42" s="843" t="s">
        <v>2144</v>
      </c>
      <c r="V42" s="843" t="s">
        <v>2144</v>
      </c>
      <c r="W42" s="843" t="s">
        <v>2144</v>
      </c>
      <c r="X42" s="843"/>
      <c r="Y42" s="1000"/>
      <c r="Z42" s="846" t="s">
        <v>2145</v>
      </c>
      <c r="AA42" s="846" t="s">
        <v>2145</v>
      </c>
      <c r="AB42" s="846" t="s">
        <v>2145</v>
      </c>
      <c r="AC42" s="846" t="s">
        <v>2145</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2146</v>
      </c>
      <c r="P43" s="957" t="s">
        <v>783</v>
      </c>
      <c r="Q43" s="957" t="s">
        <v>2146</v>
      </c>
      <c r="R43" s="957" t="s">
        <v>783</v>
      </c>
      <c r="S43" s="957"/>
      <c r="T43" s="843" t="s">
        <v>2147</v>
      </c>
      <c r="U43" s="843" t="s">
        <v>2147</v>
      </c>
      <c r="V43" s="843" t="s">
        <v>2147</v>
      </c>
      <c r="W43" s="843" t="s">
        <v>2147</v>
      </c>
      <c r="X43" s="843"/>
      <c r="Y43" s="1000"/>
      <c r="Z43" s="846" t="s">
        <v>2148</v>
      </c>
      <c r="AA43" s="846" t="s">
        <v>2148</v>
      </c>
      <c r="AB43" s="846" t="s">
        <v>2148</v>
      </c>
      <c r="AC43" s="846" t="s">
        <v>2148</v>
      </c>
      <c r="AD43" s="846"/>
    </row>
    <row customHeight="1" ht="27">
      <c r="A44" s="845"/>
      <c r="B44" s="899">
        <v>27</v>
      </c>
      <c r="C44" s="843" t="s">
        <v>2149</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2150</v>
      </c>
      <c r="P44" s="957" t="s">
        <v>2151</v>
      </c>
      <c r="Q44" s="957" t="s">
        <v>2150</v>
      </c>
      <c r="R44" s="957" t="s">
        <v>2151</v>
      </c>
      <c r="S44" s="957"/>
      <c r="T44" s="843" t="s">
        <v>2140</v>
      </c>
      <c r="U44" s="843" t="s">
        <v>2140</v>
      </c>
      <c r="V44" s="843" t="s">
        <v>2140</v>
      </c>
      <c r="W44" s="843" t="s">
        <v>2140</v>
      </c>
      <c r="X44" s="843"/>
      <c r="Y44" s="1000"/>
      <c r="Z44" s="846" t="s">
        <v>2152</v>
      </c>
      <c r="AA44" s="846" t="s">
        <v>2152</v>
      </c>
      <c r="AB44" s="846" t="s">
        <v>2152</v>
      </c>
      <c r="AC44" s="846" t="s">
        <v>2152</v>
      </c>
      <c r="AD44" s="846"/>
    </row>
    <row customHeight="1" ht="27">
      <c r="A45" s="845"/>
      <c r="B45" s="899">
        <v>28</v>
      </c>
      <c r="C45" s="843" t="s">
        <v>2153</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2154</v>
      </c>
      <c r="P45" s="957" t="s">
        <v>2155</v>
      </c>
      <c r="Q45" s="957" t="s">
        <v>2154</v>
      </c>
      <c r="R45" s="957" t="s">
        <v>2155</v>
      </c>
      <c r="S45" s="957"/>
      <c r="T45" s="843" t="s">
        <v>2144</v>
      </c>
      <c r="U45" s="843" t="s">
        <v>2144</v>
      </c>
      <c r="V45" s="843" t="s">
        <v>2144</v>
      </c>
      <c r="W45" s="843" t="s">
        <v>2144</v>
      </c>
      <c r="X45" s="843"/>
      <c r="Y45" s="1000"/>
      <c r="Z45" s="846" t="s">
        <v>2156</v>
      </c>
      <c r="AA45" s="846" t="s">
        <v>2156</v>
      </c>
      <c r="AB45" s="846" t="s">
        <v>2156</v>
      </c>
      <c r="AC45" s="846" t="s">
        <v>2156</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2157</v>
      </c>
      <c r="P46" s="957" t="s">
        <v>2135</v>
      </c>
      <c r="Q46" s="957" t="s">
        <v>2157</v>
      </c>
      <c r="R46" s="957" t="s">
        <v>2135</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2158</v>
      </c>
      <c r="V46" s="843" t="s">
        <v>2158</v>
      </c>
      <c r="W46" s="843" t="s">
        <v>2158</v>
      </c>
      <c r="X46" s="843"/>
      <c r="Y46" s="1000"/>
      <c r="Z46" s="846" t="s">
        <v>2159</v>
      </c>
      <c r="AA46" s="846" t="s">
        <v>2160</v>
      </c>
      <c r="AB46" s="846" t="s">
        <v>2160</v>
      </c>
      <c r="AC46" s="846" t="s">
        <v>2160</v>
      </c>
      <c r="AD46" s="846"/>
    </row>
    <row customHeight="1" ht="54">
      <c r="A47" s="845"/>
      <c r="B47" s="899">
        <v>30</v>
      </c>
      <c r="C47" s="843" t="s">
        <v>2161</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2162</v>
      </c>
      <c r="P47" s="957" t="s">
        <v>2139</v>
      </c>
      <c r="Q47" s="957" t="s">
        <v>2162</v>
      </c>
      <c r="R47" s="957" t="s">
        <v>2139</v>
      </c>
      <c r="S47" s="957"/>
      <c r="T47" s="843" t="s">
        <v>2163</v>
      </c>
      <c r="U47" s="843" t="s">
        <v>2163</v>
      </c>
      <c r="V47" s="843" t="s">
        <v>2163</v>
      </c>
      <c r="W47" s="843" t="s">
        <v>2163</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2146</v>
      </c>
      <c r="Q48" s="957" t="s">
        <v>2164</v>
      </c>
      <c r="R48" s="957" t="s">
        <v>2146</v>
      </c>
      <c r="S48" s="957"/>
      <c r="T48" s="843"/>
      <c r="U48" s="843" t="s">
        <v>2165</v>
      </c>
      <c r="V48" s="843" t="s">
        <v>2166</v>
      </c>
      <c r="W48" s="843" t="s">
        <v>2166</v>
      </c>
      <c r="X48" s="843"/>
      <c r="Y48" s="1000"/>
      <c r="Z48" s="846"/>
      <c r="AA48" s="849" t="s">
        <v>2160</v>
      </c>
      <c r="AB48" s="849" t="s">
        <v>2160</v>
      </c>
      <c r="AC48" s="849" t="s">
        <v>2160</v>
      </c>
      <c r="AD48" s="846"/>
    </row>
    <row customHeight="1" ht="54">
      <c r="A49" s="845"/>
      <c r="B49" s="899">
        <v>32</v>
      </c>
      <c r="C49" s="843" t="s">
        <v>2167</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2150</v>
      </c>
      <c r="Q49" s="957" t="s">
        <v>2168</v>
      </c>
      <c r="R49" s="957" t="s">
        <v>2150</v>
      </c>
      <c r="S49" s="957"/>
      <c r="T49" s="843"/>
      <c r="U49" s="843" t="s">
        <v>2163</v>
      </c>
      <c r="V49" s="843" t="s">
        <v>2163</v>
      </c>
      <c r="W49" s="843" t="s">
        <v>2163</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2164</v>
      </c>
      <c r="P50" s="957" t="s">
        <v>2157</v>
      </c>
      <c r="Q50" s="957" t="s">
        <v>2169</v>
      </c>
      <c r="R50" s="957" t="s">
        <v>2157</v>
      </c>
      <c r="S50" s="957"/>
      <c r="T50" s="843" t="s">
        <v>2170</v>
      </c>
      <c r="U50" s="843" t="s">
        <v>2171</v>
      </c>
      <c r="V50" s="843" t="s">
        <v>2172</v>
      </c>
      <c r="W50" s="843" t="s">
        <v>2173</v>
      </c>
      <c r="X50" s="843"/>
      <c r="Y50" s="1000"/>
      <c r="Z50" s="846" t="s">
        <v>2174</v>
      </c>
      <c r="AA50" s="849" t="s">
        <v>2175</v>
      </c>
      <c r="AB50" s="849" t="s">
        <v>2175</v>
      </c>
      <c r="AC50" s="849" t="s">
        <v>2175</v>
      </c>
      <c r="AD50" s="846"/>
    </row>
    <row customHeight="1" ht="27">
      <c r="A51" s="845"/>
      <c r="B51" s="899">
        <v>34</v>
      </c>
      <c r="C51" s="843" t="s">
        <v>2176</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92</v>
      </c>
      <c r="P51" s="957"/>
      <c r="Q51" s="957"/>
      <c r="R51" s="957"/>
      <c r="S51" s="957"/>
      <c r="T51" s="843" t="s">
        <v>2177</v>
      </c>
      <c r="U51" s="843"/>
      <c r="V51" s="843"/>
      <c r="W51" s="843"/>
      <c r="X51" s="843"/>
      <c r="Y51" s="1000"/>
      <c r="Z51" s="846"/>
      <c r="AA51" s="849"/>
      <c r="AB51" s="849"/>
      <c r="AC51" s="849"/>
      <c r="AD51" s="846"/>
    </row>
    <row customHeight="1" ht="36">
      <c r="A52" s="845"/>
      <c r="B52" s="899">
        <v>35</v>
      </c>
      <c r="C52" s="843" t="s">
        <v>2070</v>
      </c>
      <c r="D52" s="967" t="s">
        <v>2070</v>
      </c>
      <c r="E52" s="843" t="s">
        <v>2070</v>
      </c>
      <c r="F52" s="843" t="s">
        <v>2070</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93</v>
      </c>
      <c r="P52" s="957" t="s">
        <v>92</v>
      </c>
      <c r="Q52" s="957" t="s">
        <v>92</v>
      </c>
      <c r="R52" s="957" t="s">
        <v>92</v>
      </c>
      <c r="S52" s="957"/>
      <c r="T52" s="843" t="s">
        <v>2178</v>
      </c>
      <c r="U52" s="843" t="s">
        <v>2179</v>
      </c>
      <c r="V52" s="843" t="s">
        <v>2180</v>
      </c>
      <c r="W52" s="843" t="s">
        <v>2181</v>
      </c>
      <c r="X52" s="843"/>
      <c r="Y52" s="1000"/>
      <c r="Z52" s="846" t="s">
        <v>787</v>
      </c>
      <c r="AA52" s="849" t="s">
        <v>787</v>
      </c>
      <c r="AB52" s="849" t="s">
        <v>787</v>
      </c>
      <c r="AC52" s="849" t="s">
        <v>787</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791</v>
      </c>
      <c r="P53" s="957" t="s">
        <v>361</v>
      </c>
      <c r="Q53" s="957" t="s">
        <v>361</v>
      </c>
      <c r="R53" s="957" t="s">
        <v>361</v>
      </c>
      <c r="S53" s="957"/>
      <c r="T53" s="843" t="s">
        <v>2182</v>
      </c>
      <c r="U53" s="843" t="s">
        <v>2182</v>
      </c>
      <c r="V53" s="843" t="s">
        <v>2182</v>
      </c>
      <c r="W53" s="843" t="s">
        <v>2182</v>
      </c>
      <c r="X53" s="843"/>
      <c r="Y53" s="1000"/>
      <c r="Z53" s="846"/>
      <c r="AA53" s="849"/>
      <c r="AB53" s="846"/>
      <c r="AC53" s="846"/>
      <c r="AD53" s="846"/>
    </row>
    <row customHeight="1" ht="18">
      <c r="A54" s="845"/>
      <c r="B54" s="899">
        <v>37</v>
      </c>
      <c r="C54" s="843" t="s">
        <v>2076</v>
      </c>
      <c r="D54" s="967" t="s">
        <v>2076</v>
      </c>
      <c r="E54" s="843" t="s">
        <v>2076</v>
      </c>
      <c r="F54" s="843" t="s">
        <v>2076</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114</v>
      </c>
      <c r="P54" s="957" t="s">
        <v>93</v>
      </c>
      <c r="Q54" s="957" t="s">
        <v>93</v>
      </c>
      <c r="R54" s="957" t="s">
        <v>93</v>
      </c>
      <c r="S54" s="957"/>
      <c r="T54" s="843" t="s">
        <v>789</v>
      </c>
      <c r="U54" s="843" t="s">
        <v>789</v>
      </c>
      <c r="V54" s="843" t="s">
        <v>789</v>
      </c>
      <c r="W54" s="843" t="s">
        <v>789</v>
      </c>
      <c r="X54" s="843"/>
      <c r="Y54" s="1000"/>
      <c r="Z54" s="846" t="s">
        <v>790</v>
      </c>
      <c r="AA54" s="846" t="s">
        <v>790</v>
      </c>
      <c r="AB54" s="846" t="s">
        <v>790</v>
      </c>
      <c r="AC54" s="846" t="s">
        <v>790</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350</v>
      </c>
      <c r="P55" s="957" t="s">
        <v>791</v>
      </c>
      <c r="Q55" s="957" t="s">
        <v>791</v>
      </c>
      <c r="R55" s="957" t="s">
        <v>791</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2183</v>
      </c>
      <c r="V55" s="843" t="s">
        <v>2183</v>
      </c>
      <c r="W55" s="843" t="s">
        <v>2183</v>
      </c>
      <c r="X55" s="843"/>
      <c r="Y55" s="1000"/>
      <c r="Z55" s="846" t="s">
        <v>2184</v>
      </c>
      <c r="AA55" s="846" t="s">
        <v>2184</v>
      </c>
      <c r="AB55" s="846" t="s">
        <v>2184</v>
      </c>
      <c r="AC55" s="846" t="s">
        <v>2184</v>
      </c>
      <c r="AD55" s="846"/>
    </row>
    <row customHeight="1" ht="27">
      <c r="A56" s="845"/>
      <c r="B56" s="899">
        <v>39</v>
      </c>
      <c r="C56" s="843" t="s">
        <v>1059</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1182</v>
      </c>
      <c r="P56" s="957" t="s">
        <v>794</v>
      </c>
      <c r="Q56" s="957" t="s">
        <v>794</v>
      </c>
      <c r="R56" s="957" t="s">
        <v>794</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2185</v>
      </c>
      <c r="V56" s="843" t="s">
        <v>2185</v>
      </c>
      <c r="W56" s="843" t="s">
        <v>2185</v>
      </c>
      <c r="X56" s="843"/>
      <c r="Y56" s="1000"/>
      <c r="Z56" s="846" t="s">
        <v>796</v>
      </c>
      <c r="AA56" s="846" t="s">
        <v>796</v>
      </c>
      <c r="AB56" s="846" t="s">
        <v>796</v>
      </c>
      <c r="AC56" s="846" t="s">
        <v>796</v>
      </c>
      <c r="AD56" s="846"/>
    </row>
    <row customHeight="1" ht="27">
      <c r="A57" s="845"/>
      <c r="B57" s="899">
        <v>40</v>
      </c>
      <c r="C57" s="843" t="s">
        <v>1061</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2186</v>
      </c>
      <c r="P57" s="957" t="s">
        <v>797</v>
      </c>
      <c r="Q57" s="957" t="s">
        <v>797</v>
      </c>
      <c r="R57" s="957" t="s">
        <v>797</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2187</v>
      </c>
      <c r="V57" s="843" t="s">
        <v>2187</v>
      </c>
      <c r="W57" s="843" t="s">
        <v>2187</v>
      </c>
      <c r="X57" s="843"/>
      <c r="Y57" s="1000"/>
      <c r="Z57" s="846" t="s">
        <v>799</v>
      </c>
      <c r="AA57" s="846" t="s">
        <v>799</v>
      </c>
      <c r="AB57" s="846" t="s">
        <v>799</v>
      </c>
      <c r="AC57" s="846" t="s">
        <v>799</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919</v>
      </c>
      <c r="P58" s="957" t="s">
        <v>833</v>
      </c>
      <c r="Q58" s="957" t="s">
        <v>833</v>
      </c>
      <c r="R58" s="957" t="s">
        <v>833</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2188</v>
      </c>
      <c r="V58" s="843" t="s">
        <v>2188</v>
      </c>
      <c r="W58" s="843" t="s">
        <v>2188</v>
      </c>
      <c r="X58" s="843"/>
      <c r="Y58" s="1000"/>
      <c r="Z58" s="846"/>
      <c r="AA58" s="849"/>
      <c r="AB58" s="846"/>
      <c r="AC58" s="846"/>
      <c r="AD58" s="846"/>
    </row>
    <row customHeight="1" ht="36">
      <c r="A59" s="845"/>
      <c r="B59" s="899">
        <v>42</v>
      </c>
      <c r="C59" s="843">
        <v>3</v>
      </c>
      <c r="D59" s="967" t="s">
        <v>2176</v>
      </c>
      <c r="E59" s="843" t="s">
        <v>2176</v>
      </c>
      <c r="F59" s="843" t="s">
        <v>2176</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114</v>
      </c>
      <c r="Q59" s="957" t="s">
        <v>114</v>
      </c>
      <c r="R59" s="957" t="s">
        <v>114</v>
      </c>
      <c r="S59" s="957"/>
      <c r="T59" s="843"/>
      <c r="U59" s="843" t="s">
        <v>2189</v>
      </c>
      <c r="V59" s="843" t="s">
        <v>2190</v>
      </c>
      <c r="W59" s="843" t="s">
        <v>2191</v>
      </c>
      <c r="X59" s="843"/>
      <c r="Y59" s="1000"/>
      <c r="Z59" s="846"/>
      <c r="AA59" s="849"/>
      <c r="AB59" s="846"/>
      <c r="AC59" s="846"/>
      <c r="AD59" s="846"/>
    </row>
    <row customHeight="1" ht="81">
      <c r="A60" s="845"/>
      <c r="B60" s="899">
        <v>43</v>
      </c>
      <c r="C60" s="843" t="s">
        <v>2192</v>
      </c>
      <c r="D60" s="967" t="s">
        <v>2192</v>
      </c>
      <c r="E60" s="843" t="s">
        <v>2192</v>
      </c>
      <c r="F60" s="843" t="s">
        <v>2192</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94</v>
      </c>
      <c r="P60" s="957" t="s">
        <v>94</v>
      </c>
      <c r="Q60" s="957" t="s">
        <v>94</v>
      </c>
      <c r="R60" s="957" t="s">
        <v>94</v>
      </c>
      <c r="S60" s="957"/>
      <c r="T60" s="843" t="s">
        <v>667</v>
      </c>
      <c r="U60" s="843" t="s">
        <v>667</v>
      </c>
      <c r="V60" s="843" t="s">
        <v>667</v>
      </c>
      <c r="W60" s="843" t="s">
        <v>667</v>
      </c>
      <c r="X60" s="843"/>
      <c r="Y60" s="1000"/>
      <c r="Z60" s="846" t="s">
        <v>2193</v>
      </c>
      <c r="AA60" s="849" t="s">
        <v>2194</v>
      </c>
      <c r="AB60" s="846" t="s">
        <v>2195</v>
      </c>
      <c r="AC60" s="846" t="s">
        <v>2194</v>
      </c>
      <c r="AD60" s="846"/>
    </row>
    <row customHeight="1" ht="9">
      <c r="A61" s="845"/>
      <c r="B61" s="899">
        <v>44</v>
      </c>
      <c r="C61" s="843"/>
      <c r="D61" s="967" t="s">
        <v>2196</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95</v>
      </c>
      <c r="Q61" s="957"/>
      <c r="R61" s="957"/>
      <c r="S61" s="957"/>
      <c r="T61" s="843"/>
      <c r="U61" s="843" t="s">
        <v>2197</v>
      </c>
      <c r="V61" s="843"/>
      <c r="W61" s="843"/>
      <c r="X61" s="843"/>
      <c r="Y61" s="1000"/>
      <c r="Z61" s="846"/>
      <c r="AA61" s="849"/>
      <c r="AB61" s="846"/>
      <c r="AC61" s="846"/>
      <c r="AD61" s="846"/>
    </row>
    <row customHeight="1" ht="9">
      <c r="A62" s="845"/>
      <c r="B62" s="899">
        <v>45</v>
      </c>
      <c r="C62" s="843"/>
      <c r="D62" s="967" t="s">
        <v>2198</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115</v>
      </c>
      <c r="Q62" s="957"/>
      <c r="R62" s="957"/>
      <c r="S62" s="957"/>
      <c r="T62" s="843"/>
      <c r="U62" s="843" t="s">
        <v>2199</v>
      </c>
      <c r="V62" s="843"/>
      <c r="W62" s="843"/>
      <c r="X62" s="843"/>
      <c r="Y62" s="1000"/>
      <c r="Z62" s="846"/>
      <c r="AA62" s="849"/>
      <c r="AB62" s="846"/>
      <c r="AC62" s="846"/>
      <c r="AD62" s="846"/>
    </row>
    <row customHeight="1" ht="18">
      <c r="A63" s="845"/>
      <c r="B63" s="899">
        <v>46</v>
      </c>
      <c r="C63" s="843"/>
      <c r="D63" s="967" t="s">
        <v>2200</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151</v>
      </c>
      <c r="Q63" s="957"/>
      <c r="R63" s="957"/>
      <c r="S63" s="957"/>
      <c r="T63" s="843"/>
      <c r="U63" s="843" t="s">
        <v>2201</v>
      </c>
      <c r="V63" s="843"/>
      <c r="W63" s="843"/>
      <c r="X63" s="843"/>
      <c r="Y63" s="1000"/>
      <c r="Z63" s="846"/>
      <c r="AA63" s="849"/>
      <c r="AB63" s="846"/>
      <c r="AC63" s="846"/>
      <c r="AD63" s="846"/>
    </row>
    <row customHeight="1" ht="18">
      <c r="A64" s="845"/>
      <c r="B64" s="899">
        <v>47</v>
      </c>
      <c r="C64" s="843"/>
      <c r="D64" s="967" t="s">
        <v>2202</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152</v>
      </c>
      <c r="Q64" s="957"/>
      <c r="R64" s="957"/>
      <c r="S64" s="957"/>
      <c r="T64" s="843"/>
      <c r="U64" s="843" t="s">
        <v>2203</v>
      </c>
      <c r="V64" s="843"/>
      <c r="W64" s="843"/>
      <c r="X64" s="843"/>
      <c r="Y64" s="1000"/>
      <c r="Z64" s="846"/>
      <c r="AA64" s="849" t="s">
        <v>2204</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2117</v>
      </c>
      <c r="Q65" s="957"/>
      <c r="R65" s="957"/>
      <c r="S65" s="957"/>
      <c r="T65" s="843"/>
      <c r="U65" s="843" t="s">
        <v>2205</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2121</v>
      </c>
      <c r="Q66" s="957"/>
      <c r="R66" s="957"/>
      <c r="S66" s="957"/>
      <c r="T66" s="843"/>
      <c r="U66" s="843" t="s">
        <v>2206</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2207</v>
      </c>
      <c r="Q67" s="957"/>
      <c r="R67" s="957"/>
      <c r="S67" s="957"/>
      <c r="T67" s="843"/>
      <c r="U67" s="843" t="s">
        <v>2208</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2209</v>
      </c>
      <c r="Q68" s="957"/>
      <c r="R68" s="957"/>
      <c r="S68" s="957"/>
      <c r="T68" s="843"/>
      <c r="U68" s="843" t="s">
        <v>2210</v>
      </c>
      <c r="V68" s="843"/>
      <c r="W68" s="843"/>
      <c r="X68" s="843"/>
      <c r="Y68" s="1000"/>
      <c r="Z68" s="846"/>
      <c r="AA68" s="849"/>
      <c r="AB68" s="846"/>
      <c r="AC68" s="846"/>
      <c r="AD68" s="846"/>
    </row>
    <row customHeight="1" ht="9">
      <c r="A69" s="845"/>
      <c r="B69" s="899">
        <v>52</v>
      </c>
      <c r="C69" s="843"/>
      <c r="D69" s="967" t="s">
        <v>2211</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153</v>
      </c>
      <c r="Q69" s="957"/>
      <c r="R69" s="957"/>
      <c r="S69" s="957"/>
      <c r="T69" s="843"/>
      <c r="U69" s="843" t="s">
        <v>2212</v>
      </c>
      <c r="V69" s="843"/>
      <c r="W69" s="843"/>
      <c r="X69" s="843"/>
      <c r="Y69" s="1000"/>
      <c r="Z69" s="846"/>
      <c r="AA69" s="849"/>
      <c r="AB69" s="846"/>
      <c r="AC69" s="846"/>
      <c r="AD69" s="846"/>
    </row>
    <row customHeight="1" ht="27">
      <c r="A70" s="845"/>
      <c r="B70" s="899">
        <v>53</v>
      </c>
      <c r="C70" s="843"/>
      <c r="D70" s="967"/>
      <c r="E70" s="843" t="s">
        <v>2196</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95</v>
      </c>
      <c r="R70" s="957"/>
      <c r="S70" s="957"/>
      <c r="T70" s="843"/>
      <c r="U70" s="843"/>
      <c r="V70" s="843" t="s">
        <v>2213</v>
      </c>
      <c r="W70" s="843"/>
      <c r="X70" s="843"/>
      <c r="Y70" s="1000"/>
      <c r="Z70" s="846"/>
      <c r="AA70" s="849"/>
      <c r="AB70" s="846"/>
      <c r="AC70" s="846"/>
      <c r="AD70" s="846"/>
    </row>
    <row customHeight="1" ht="36">
      <c r="A71" s="845"/>
      <c r="B71" s="899">
        <v>54</v>
      </c>
      <c r="C71" s="843"/>
      <c r="D71" s="967"/>
      <c r="E71" s="843" t="s">
        <v>2198</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115</v>
      </c>
      <c r="R71" s="957"/>
      <c r="S71" s="957"/>
      <c r="T71" s="843"/>
      <c r="U71" s="843"/>
      <c r="V71" s="843" t="s">
        <v>2214</v>
      </c>
      <c r="W71" s="843"/>
      <c r="X71" s="843"/>
      <c r="Y71" s="1000"/>
      <c r="Z71" s="846"/>
      <c r="AA71" s="849"/>
      <c r="AB71" s="846"/>
      <c r="AC71" s="846"/>
      <c r="AD71" s="846"/>
    </row>
    <row customHeight="1" ht="27">
      <c r="A72" s="845"/>
      <c r="B72" s="899">
        <v>55</v>
      </c>
      <c r="C72" s="843"/>
      <c r="D72" s="967"/>
      <c r="E72" s="843" t="s">
        <v>2200</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151</v>
      </c>
      <c r="R72" s="957"/>
      <c r="S72" s="957"/>
      <c r="T72" s="843"/>
      <c r="U72" s="843"/>
      <c r="V72" s="843" t="s">
        <v>2215</v>
      </c>
      <c r="W72" s="843"/>
      <c r="X72" s="843"/>
      <c r="Y72" s="1000"/>
      <c r="Z72" s="846"/>
      <c r="AA72" s="849"/>
      <c r="AB72" s="846"/>
      <c r="AC72" s="846"/>
      <c r="AD72" s="846"/>
    </row>
    <row customHeight="1" ht="36">
      <c r="A73" s="845"/>
      <c r="B73" s="899">
        <v>56</v>
      </c>
      <c r="C73" s="843"/>
      <c r="D73" s="967"/>
      <c r="E73" s="843" t="s">
        <v>2202</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152</v>
      </c>
      <c r="R73" s="957"/>
      <c r="S73" s="957"/>
      <c r="T73" s="843"/>
      <c r="U73" s="843"/>
      <c r="V73" s="843" t="s">
        <v>2216</v>
      </c>
      <c r="W73" s="843"/>
      <c r="X73" s="843"/>
      <c r="Y73" s="1000"/>
      <c r="Z73" s="846"/>
      <c r="AA73" s="849"/>
      <c r="AB73" s="846"/>
      <c r="AC73" s="846"/>
      <c r="AD73" s="846"/>
    </row>
    <row customHeight="1" ht="18">
      <c r="A74" s="845"/>
      <c r="B74" s="899">
        <v>57</v>
      </c>
      <c r="C74" s="843"/>
      <c r="D74" s="967"/>
      <c r="E74" s="843" t="s">
        <v>2211</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153</v>
      </c>
      <c r="R74" s="957"/>
      <c r="S74" s="957"/>
      <c r="T74" s="843"/>
      <c r="U74" s="843"/>
      <c r="V74" s="843" t="s">
        <v>2217</v>
      </c>
      <c r="W74" s="843"/>
      <c r="X74" s="843"/>
      <c r="Y74" s="1000"/>
      <c r="Z74" s="846"/>
      <c r="AA74" s="849"/>
      <c r="AB74" s="846"/>
      <c r="AC74" s="846"/>
      <c r="AD74" s="846"/>
    </row>
    <row customHeight="1" ht="18">
      <c r="A75" s="845"/>
      <c r="B75" s="899">
        <v>58</v>
      </c>
      <c r="C75" s="843"/>
      <c r="D75" s="967"/>
      <c r="E75" s="843"/>
      <c r="F75" s="843" t="s">
        <v>2196</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95</v>
      </c>
      <c r="S75" s="957"/>
      <c r="T75" s="843"/>
      <c r="U75" s="843"/>
      <c r="V75" s="843"/>
      <c r="W75" s="843" t="s">
        <v>2218</v>
      </c>
      <c r="X75" s="843"/>
      <c r="Y75" s="1000"/>
      <c r="Z75" s="846"/>
      <c r="AA75" s="849"/>
      <c r="AB75" s="846"/>
      <c r="AC75" s="846"/>
      <c r="AD75" s="846"/>
    </row>
    <row customHeight="1" ht="36">
      <c r="A76" s="845"/>
      <c r="B76" s="899">
        <v>59</v>
      </c>
      <c r="C76" s="843"/>
      <c r="D76" s="967"/>
      <c r="E76" s="843"/>
      <c r="F76" s="843" t="s">
        <v>2198</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115</v>
      </c>
      <c r="S76" s="957"/>
      <c r="T76" s="843"/>
      <c r="U76" s="843"/>
      <c r="V76" s="843"/>
      <c r="W76" s="843" t="s">
        <v>2219</v>
      </c>
      <c r="X76" s="843"/>
      <c r="Y76" s="1000"/>
      <c r="Z76" s="846"/>
      <c r="AA76" s="849"/>
      <c r="AB76" s="846"/>
      <c r="AC76" s="846"/>
      <c r="AD76" s="846"/>
    </row>
    <row customHeight="1" ht="18">
      <c r="A77" s="845"/>
      <c r="B77" s="899">
        <v>60</v>
      </c>
      <c r="C77" s="843"/>
      <c r="D77" s="967"/>
      <c r="E77" s="843"/>
      <c r="F77" s="843" t="s">
        <v>2200</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151</v>
      </c>
      <c r="S77" s="957"/>
      <c r="T77" s="843"/>
      <c r="U77" s="843"/>
      <c r="V77" s="843"/>
      <c r="W77" s="843" t="s">
        <v>2220</v>
      </c>
      <c r="X77" s="843"/>
      <c r="Y77" s="1000"/>
      <c r="Z77" s="846"/>
      <c r="AA77" s="849"/>
      <c r="AB77" s="846"/>
      <c r="AC77" s="846"/>
      <c r="AD77" s="846"/>
    </row>
    <row customHeight="1" ht="72">
      <c r="A78" s="845"/>
      <c r="B78" s="899">
        <v>61</v>
      </c>
      <c r="C78" s="843" t="s">
        <v>2196</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95</v>
      </c>
      <c r="P78" s="957"/>
      <c r="Q78" s="957"/>
      <c r="R78" s="957"/>
      <c r="S78" s="957"/>
      <c r="T78" s="843" t="s">
        <v>672</v>
      </c>
      <c r="U78" s="843"/>
      <c r="V78" s="843"/>
      <c r="W78" s="843"/>
      <c r="X78" s="843"/>
      <c r="Y78" s="1000"/>
      <c r="Z78" s="846" t="s">
        <v>2221</v>
      </c>
      <c r="AA78" s="849"/>
      <c r="AB78" s="846"/>
      <c r="AC78" s="846"/>
      <c r="AD78" s="846"/>
    </row>
    <row customHeight="1" ht="36">
      <c r="A79" s="845"/>
      <c r="B79" s="899">
        <v>62</v>
      </c>
      <c r="C79" s="843" t="s">
        <v>2198</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115</v>
      </c>
      <c r="P79" s="957"/>
      <c r="Q79" s="957"/>
      <c r="R79" s="957"/>
      <c r="S79" s="957"/>
      <c r="T79" s="843" t="s">
        <v>2222</v>
      </c>
      <c r="U79" s="843"/>
      <c r="V79" s="843"/>
      <c r="W79" s="843"/>
      <c r="X79" s="843"/>
      <c r="Y79" s="1000"/>
      <c r="Z79" s="846" t="s">
        <v>2223</v>
      </c>
      <c r="AA79" s="849"/>
      <c r="AB79" s="846"/>
      <c r="AC79" s="846"/>
      <c r="AD79" s="846"/>
    </row>
    <row customHeight="1" ht="45">
      <c r="A80" s="845"/>
      <c r="B80" s="899">
        <v>63</v>
      </c>
      <c r="C80" s="843" t="s">
        <v>2200</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151</v>
      </c>
      <c r="P80" s="957"/>
      <c r="Q80" s="957"/>
      <c r="R80" s="957"/>
      <c r="S80" s="957"/>
      <c r="T80" s="843" t="s">
        <v>2224</v>
      </c>
      <c r="U80" s="843"/>
      <c r="V80" s="843"/>
      <c r="W80" s="843"/>
      <c r="X80" s="843"/>
      <c r="Y80" s="1000"/>
      <c r="Z80" s="846" t="s">
        <v>2225</v>
      </c>
      <c r="AA80" s="849"/>
      <c r="AB80" s="846"/>
      <c r="AC80" s="846"/>
      <c r="AD80" s="846"/>
    </row>
    <row customHeight="1" ht="36">
      <c r="A81" s="845"/>
      <c r="B81" s="899">
        <v>64</v>
      </c>
      <c r="C81" s="843" t="s">
        <v>2202</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2108</v>
      </c>
      <c r="P81" s="957"/>
      <c r="Q81" s="957"/>
      <c r="R81" s="957"/>
      <c r="S81" s="957"/>
      <c r="T81" s="843" t="s">
        <v>2226</v>
      </c>
      <c r="U81" s="843"/>
      <c r="V81" s="843"/>
      <c r="W81" s="843"/>
      <c r="X81" s="843"/>
      <c r="Y81" s="1000"/>
      <c r="Z81" s="846" t="s">
        <v>2227</v>
      </c>
      <c r="AA81" s="849"/>
      <c r="AB81" s="846"/>
      <c r="AC81" s="846"/>
      <c r="AD81" s="846"/>
    </row>
    <row customHeight="1" ht="90">
      <c r="A82" s="845"/>
      <c r="B82" s="899">
        <v>65</v>
      </c>
      <c r="C82" s="843" t="s">
        <v>2211</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152</v>
      </c>
      <c r="P82" s="957"/>
      <c r="Q82" s="957"/>
      <c r="R82" s="957"/>
      <c r="S82" s="957"/>
      <c r="T82" s="843" t="s">
        <v>2228</v>
      </c>
      <c r="U82" s="843"/>
      <c r="V82" s="843"/>
      <c r="W82" s="843"/>
      <c r="X82" s="843"/>
      <c r="Y82" s="1000"/>
      <c r="Z82" s="846" t="s">
        <v>2229</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2117</v>
      </c>
      <c r="P83" s="957"/>
      <c r="Q83" s="957"/>
      <c r="R83" s="957"/>
      <c r="S83" s="957"/>
      <c r="T83" s="843" t="s">
        <v>2230</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2231</v>
      </c>
      <c r="P84" s="957"/>
      <c r="Q84" s="957"/>
      <c r="R84" s="957"/>
      <c r="S84" s="957"/>
      <c r="T84" s="843" t="s">
        <v>2232</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2121</v>
      </c>
      <c r="P85" s="957"/>
      <c r="Q85" s="957"/>
      <c r="R85" s="957"/>
      <c r="S85" s="957"/>
      <c r="T85" s="843" t="s">
        <v>2233</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2234</v>
      </c>
      <c r="P86" s="957"/>
      <c r="Q86" s="957"/>
      <c r="R86" s="957"/>
      <c r="S86" s="957"/>
      <c r="T86" s="843" t="s">
        <v>2235</v>
      </c>
      <c r="U86" s="843"/>
      <c r="V86" s="843"/>
      <c r="W86" s="843"/>
      <c r="X86" s="843"/>
      <c r="Y86" s="1000"/>
      <c r="Z86" s="846"/>
      <c r="AA86" s="849"/>
      <c r="AB86" s="846"/>
      <c r="AC86" s="846"/>
      <c r="AD86" s="846"/>
    </row>
    <row customHeight="1" ht="36">
      <c r="A87" s="845"/>
      <c r="B87" s="899">
        <v>70</v>
      </c>
      <c r="C87" s="843" t="s">
        <v>2236</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153</v>
      </c>
      <c r="P87" s="957"/>
      <c r="Q87" s="957"/>
      <c r="R87" s="957"/>
      <c r="S87" s="957"/>
      <c r="T87" s="843" t="s">
        <v>2237</v>
      </c>
      <c r="U87" s="843"/>
      <c r="V87" s="843"/>
      <c r="W87" s="843"/>
      <c r="X87" s="843"/>
      <c r="Y87" s="1000"/>
      <c r="Z87" s="846"/>
      <c r="AA87" s="849"/>
      <c r="AB87" s="846"/>
      <c r="AC87" s="846"/>
      <c r="AD87" s="846"/>
    </row>
    <row customHeight="1" ht="18">
      <c r="A88" s="845"/>
      <c r="B88" s="899">
        <v>71</v>
      </c>
      <c r="C88" s="843" t="s">
        <v>2238</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154</v>
      </c>
      <c r="P88" s="957"/>
      <c r="Q88" s="957"/>
      <c r="R88" s="957"/>
      <c r="S88" s="957"/>
      <c r="T88" s="843" t="s">
        <v>704</v>
      </c>
      <c r="U88" s="843"/>
      <c r="V88" s="843"/>
      <c r="W88" s="843"/>
      <c r="X88" s="843"/>
      <c r="Y88" s="1000"/>
      <c r="Z88" s="846"/>
      <c r="AA88" s="849"/>
      <c r="AB88" s="846"/>
      <c r="AC88" s="846"/>
      <c r="AD88" s="846"/>
    </row>
    <row customHeight="1" ht="18">
      <c r="A89" s="845"/>
      <c r="B89" s="899">
        <v>72</v>
      </c>
      <c r="C89" s="843" t="s">
        <v>2239</v>
      </c>
      <c r="D89" s="967" t="s">
        <v>2236</v>
      </c>
      <c r="E89" s="843" t="s">
        <v>2236</v>
      </c>
      <c r="F89" s="843" t="s">
        <v>2202</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155</v>
      </c>
      <c r="P89" s="957" t="s">
        <v>154</v>
      </c>
      <c r="Q89" s="957" t="s">
        <v>154</v>
      </c>
      <c r="R89" s="957" t="s">
        <v>152</v>
      </c>
      <c r="S89" s="957"/>
      <c r="T89" s="843" t="s">
        <v>712</v>
      </c>
      <c r="U89" s="843" t="s">
        <v>712</v>
      </c>
      <c r="V89" s="843" t="s">
        <v>712</v>
      </c>
      <c r="W89" s="843" t="s">
        <v>712</v>
      </c>
      <c r="X89" s="843"/>
      <c r="Y89" s="1000"/>
      <c r="Z89" s="846"/>
      <c r="AA89" s="849"/>
      <c r="AB89" s="846"/>
      <c r="AC89" s="846"/>
      <c r="AD89" s="846"/>
    </row>
    <row customHeight="1" ht="27">
      <c r="A90" s="845"/>
      <c r="B90" s="899">
        <v>73</v>
      </c>
      <c r="C90" s="843" t="s">
        <v>2240</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156</v>
      </c>
      <c r="P90" s="957"/>
      <c r="Q90" s="957"/>
      <c r="R90" s="957"/>
      <c r="S90" s="957"/>
      <c r="T90" s="843" t="s">
        <v>714</v>
      </c>
      <c r="U90" s="843"/>
      <c r="V90" s="843"/>
      <c r="W90" s="843"/>
      <c r="X90" s="843"/>
      <c r="Y90" s="1000"/>
      <c r="Z90" s="846"/>
      <c r="AA90" s="849"/>
      <c r="AB90" s="846"/>
      <c r="AC90" s="846"/>
      <c r="AD90" s="846"/>
    </row>
    <row customHeight="1" ht="18">
      <c r="A91" s="845"/>
      <c r="B91" s="899">
        <v>74</v>
      </c>
      <c r="C91" s="843"/>
      <c r="D91" s="967" t="s">
        <v>2238</v>
      </c>
      <c r="E91" s="843" t="s">
        <v>2238</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155</v>
      </c>
      <c r="Q91" s="957" t="s">
        <v>155</v>
      </c>
      <c r="R91" s="957"/>
      <c r="S91" s="957"/>
      <c r="T91" s="843"/>
      <c r="U91" s="843" t="s">
        <v>2241</v>
      </c>
      <c r="V91" s="843" t="s">
        <v>2241</v>
      </c>
      <c r="W91" s="843"/>
      <c r="X91" s="843"/>
      <c r="Y91" s="1000"/>
      <c r="Z91" s="846"/>
      <c r="AA91" s="849"/>
      <c r="AB91" s="846"/>
      <c r="AC91" s="846"/>
      <c r="AD91" s="846"/>
    </row>
    <row customHeight="1" ht="27">
      <c r="A92" s="845"/>
      <c r="B92" s="899">
        <v>75</v>
      </c>
      <c r="C92" s="843"/>
      <c r="D92" s="967" t="s">
        <v>2239</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156</v>
      </c>
      <c r="Q92" s="957"/>
      <c r="R92" s="957"/>
      <c r="S92" s="957"/>
      <c r="T92" s="843"/>
      <c r="U92" s="843" t="s">
        <v>2242</v>
      </c>
      <c r="V92" s="843"/>
      <c r="W92" s="843"/>
      <c r="X92" s="843"/>
      <c r="Y92" s="1000"/>
      <c r="Z92" s="846"/>
      <c r="AA92" s="849" t="s">
        <v>2243</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2149</v>
      </c>
      <c r="Q93" s="957"/>
      <c r="R93" s="957"/>
      <c r="S93" s="957"/>
      <c r="T93" s="843"/>
      <c r="U93" s="843" t="s">
        <v>2244</v>
      </c>
      <c r="V93" s="843"/>
      <c r="W93" s="843"/>
      <c r="X93" s="843"/>
      <c r="Y93" s="1000"/>
      <c r="Z93" s="846"/>
      <c r="AA93" s="849" t="s">
        <v>2245</v>
      </c>
      <c r="AB93" s="846"/>
      <c r="AC93" s="846"/>
      <c r="AD93" s="846"/>
    </row>
    <row customHeight="1" ht="45">
      <c r="A94" s="845"/>
      <c r="B94" s="899">
        <v>77</v>
      </c>
      <c r="C94" s="843"/>
      <c r="D94" s="967" t="s">
        <v>2240</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101</v>
      </c>
      <c r="Q94" s="957"/>
      <c r="R94" s="957"/>
      <c r="S94" s="957"/>
      <c r="T94" s="843"/>
      <c r="U94" s="843" t="s">
        <v>2246</v>
      </c>
      <c r="V94" s="843"/>
      <c r="W94" s="843"/>
      <c r="X94" s="843"/>
      <c r="Y94" s="1000"/>
      <c r="Z94" s="846"/>
      <c r="AA94" s="849" t="s">
        <v>2247</v>
      </c>
      <c r="AB94" s="846"/>
      <c r="AC94" s="846"/>
      <c r="AD94" s="846"/>
    </row>
    <row customHeight="1" ht="99">
      <c r="A95" s="845"/>
      <c r="B95" s="899">
        <v>78</v>
      </c>
      <c r="C95" s="843" t="s">
        <v>2248</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101</v>
      </c>
      <c r="P95" s="957"/>
      <c r="Q95" s="957"/>
      <c r="R95" s="957"/>
      <c r="S95" s="957"/>
      <c r="T95" s="843" t="s">
        <v>2249</v>
      </c>
      <c r="U95" s="843"/>
      <c r="V95" s="843"/>
      <c r="W95" s="843"/>
      <c r="X95" s="843"/>
      <c r="Y95" s="1000"/>
      <c r="Z95" s="846"/>
      <c r="AA95" s="849"/>
      <c r="AB95" s="846"/>
      <c r="AC95" s="846"/>
      <c r="AD95" s="846"/>
    </row>
    <row customHeight="1" ht="99">
      <c r="A96" s="845"/>
      <c r="B96" s="899">
        <v>79</v>
      </c>
      <c r="C96" s="843" t="s">
        <v>1194</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1509</v>
      </c>
      <c r="P96" s="957"/>
      <c r="Q96" s="957"/>
      <c r="R96" s="957"/>
      <c r="S96" s="957"/>
      <c r="T96" s="843" t="s">
        <v>2250</v>
      </c>
      <c r="U96" s="843"/>
      <c r="V96" s="843"/>
      <c r="W96" s="843"/>
      <c r="X96" s="843"/>
      <c r="Y96" s="1000"/>
      <c r="Z96" s="846" t="s">
        <v>2251</v>
      </c>
      <c r="AA96" s="849"/>
      <c r="AB96" s="846"/>
      <c r="AC96" s="846"/>
      <c r="AD96" s="846"/>
    </row>
    <row customHeight="1" ht="63">
      <c r="A97" s="845"/>
      <c r="B97" s="899">
        <v>80</v>
      </c>
      <c r="C97" s="843" t="s">
        <v>2252</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1521</v>
      </c>
      <c r="P97" s="957"/>
      <c r="Q97" s="957"/>
      <c r="R97" s="957"/>
      <c r="S97" s="957"/>
      <c r="T97" s="843" t="s">
        <v>2253</v>
      </c>
      <c r="U97" s="843"/>
      <c r="V97" s="843"/>
      <c r="W97" s="843"/>
      <c r="X97" s="843"/>
      <c r="Y97" s="1000"/>
      <c r="Z97" s="846" t="s">
        <v>2254</v>
      </c>
      <c r="AA97" s="849"/>
      <c r="AB97" s="846"/>
      <c r="AC97" s="846"/>
      <c r="AD97" s="846"/>
    </row>
    <row customHeight="1" ht="63">
      <c r="A98" s="845"/>
      <c r="B98" s="899">
        <v>81</v>
      </c>
      <c r="C98" s="843" t="s">
        <v>2255</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1535</v>
      </c>
      <c r="P98" s="957"/>
      <c r="Q98" s="957"/>
      <c r="R98" s="957"/>
      <c r="S98" s="957"/>
      <c r="T98" s="843" t="s">
        <v>2256</v>
      </c>
      <c r="U98" s="843"/>
      <c r="V98" s="843"/>
      <c r="W98" s="843"/>
      <c r="X98" s="843"/>
      <c r="Y98" s="1000"/>
      <c r="Z98" s="846" t="s">
        <v>2254</v>
      </c>
      <c r="AA98" s="849"/>
      <c r="AB98" s="846"/>
      <c r="AC98" s="846"/>
      <c r="AD98" s="846"/>
    </row>
    <row customHeight="1" ht="90">
      <c r="A99" s="845"/>
      <c r="B99" s="899">
        <v>82</v>
      </c>
      <c r="C99" s="843" t="s">
        <v>2257</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1547</v>
      </c>
      <c r="P99" s="957"/>
      <c r="Q99" s="957"/>
      <c r="R99" s="957"/>
      <c r="S99" s="957"/>
      <c r="T99" s="843" t="s">
        <v>2258</v>
      </c>
      <c r="U99" s="843"/>
      <c r="V99" s="843"/>
      <c r="W99" s="843"/>
      <c r="X99" s="843"/>
      <c r="Y99" s="1000"/>
      <c r="Z99" s="846" t="s">
        <v>669</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2259</v>
      </c>
      <c r="P100" s="957"/>
      <c r="Q100" s="957"/>
      <c r="R100" s="957"/>
      <c r="S100" s="957"/>
      <c r="T100" s="843" t="s">
        <v>2260</v>
      </c>
      <c r="U100" s="843"/>
      <c r="V100" s="843"/>
      <c r="W100" s="843"/>
      <c r="X100" s="843"/>
      <c r="Y100" s="1000"/>
      <c r="Z100" s="846" t="s">
        <v>669</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2261</v>
      </c>
      <c r="P101" s="957"/>
      <c r="Q101" s="957"/>
      <c r="R101" s="957"/>
      <c r="S101" s="957"/>
      <c r="T101" s="843" t="s">
        <v>2262</v>
      </c>
      <c r="U101" s="843"/>
      <c r="V101" s="843"/>
      <c r="W101" s="843"/>
      <c r="X101" s="843"/>
      <c r="Y101" s="1000"/>
      <c r="Z101" s="846" t="s">
        <v>669</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1700</v>
      </c>
      <c r="B148" s="845"/>
      <c r="C148" s="843" t="s">
        <v>2263</v>
      </c>
      <c r="D148" s="843" t="s">
        <v>1603</v>
      </c>
      <c r="E148" s="843" t="s">
        <v>1702</v>
      </c>
      <c r="F148" s="843" t="s">
        <v>2264</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2265</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2266</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1704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1707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1712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DF0A4-141F-C3F2-7489-0.0090D2FE}"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2267</v>
      </c>
      <c r="M5" s="2603"/>
      <c r="N5" s="2603"/>
      <c r="O5" s="2603"/>
      <c r="P5" s="2603"/>
      <c r="Q5" s="2603"/>
      <c r="R5" s="2603"/>
      <c r="S5" s="2603"/>
      <c r="T5" s="2603"/>
      <c r="U5" s="2603"/>
      <c r="V5" s="1243"/>
      <c r="AD5" s="1155">
        <v>64</v>
      </c>
    </row>
    <row customHeight="1" ht="14.699999999999998">
      <c r="J6" s="376"/>
      <c r="K6" s="376"/>
      <c r="L6" s="2604" t="str">
        <f>IF(org=0,"Не определено",org)</f>
        <v>ИМУП «ПОСЖИЛКОМСЕРВИС»</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Управление по государственному регулированию цен (тарифов) Ненецкого автономного округа</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457</v>
      </c>
      <c r="N9" s="304"/>
      <c r="O9" s="2251" t="str">
        <f>IF(TITLE_DATE_CHANGE_PERIOD="",IF(TITLE_DATE_PR="","",TITLE_DATE_PR),TITLE_DATE_CHANGE_PERIOD)</f>
        <v>46009.59274305555</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458</v>
      </c>
      <c r="N10" s="304"/>
      <c r="O10" s="2251" t="str">
        <f>IF(TITLE_NUMBER_PR_CHANGE="",IF(TITLE_NUMBER_PR="","",TITLE_NUMBER_PR),TITLE_NUMBER_PR_CHANGE)</f>
        <v>64</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Официальный интернет портал правовой информации http://pravo.gov.ru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461</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337</v>
      </c>
      <c r="M14" s="2127"/>
      <c r="N14" s="2127"/>
      <c r="O14" s="2127"/>
      <c r="P14" s="2127"/>
      <c r="Q14" s="2127"/>
      <c r="R14" s="2127"/>
      <c r="S14" s="2127"/>
      <c r="T14" s="2127"/>
      <c r="U14" s="2127"/>
      <c r="V14" s="2127"/>
      <c r="W14" s="2127"/>
      <c r="X14" s="2127" t="s">
        <v>338</v>
      </c>
      <c r="AD14" s="1155">
        <v>14</v>
      </c>
    </row>
    <row customHeight="1" ht="14.699999999999998">
      <c r="J15" s="376"/>
      <c r="K15" s="376"/>
      <c r="L15" s="2273" t="s">
        <v>90</v>
      </c>
      <c r="M15" s="2209" t="s">
        <v>462</v>
      </c>
      <c r="N15" s="301"/>
      <c r="O15" s="2274" t="s">
        <v>2268</v>
      </c>
      <c r="P15" s="2275"/>
      <c r="Q15" s="2275"/>
      <c r="R15" s="2275"/>
      <c r="S15" s="2275"/>
      <c r="T15" s="2275"/>
      <c r="U15" s="2276"/>
      <c r="V15" s="2277" t="s">
        <v>464</v>
      </c>
      <c r="W15" s="2280" t="s">
        <v>1191</v>
      </c>
      <c r="X15" s="2127"/>
      <c r="AD15" s="1155">
        <v>14</v>
      </c>
    </row>
    <row customHeight="1" ht="35.699999999999996">
      <c r="J16" s="376"/>
      <c r="K16" s="376"/>
      <c r="L16" s="2273"/>
      <c r="M16" s="2209"/>
      <c r="N16" s="1031"/>
      <c r="O16" s="2260" t="s">
        <v>467</v>
      </c>
      <c r="P16" s="2260" t="s">
        <v>468</v>
      </c>
      <c r="Q16" s="2262" t="s">
        <v>469</v>
      </c>
      <c r="R16" s="2263"/>
      <c r="S16" s="2262" t="s">
        <v>482</v>
      </c>
      <c r="T16" s="2269"/>
      <c r="U16" s="2263"/>
      <c r="V16" s="2278"/>
      <c r="W16" s="2281"/>
      <c r="X16" s="2127"/>
      <c r="AD16" s="1155">
        <v>34</v>
      </c>
    </row>
    <row customHeight="1" ht="35.699999999999996">
      <c r="A17" s="1370" t="s">
        <v>137</v>
      </c>
      <c r="B17" s="1370" t="s">
        <v>138</v>
      </c>
      <c r="C17" s="1370" t="s">
        <v>139</v>
      </c>
      <c r="D17" s="1370" t="s">
        <v>140</v>
      </c>
      <c r="E17" s="1370"/>
      <c r="J17" s="376"/>
      <c r="K17" s="376"/>
      <c r="L17" s="2273"/>
      <c r="M17" s="2209"/>
      <c r="N17" s="302"/>
      <c r="O17" s="2261"/>
      <c r="P17" s="2261"/>
      <c r="Q17" s="1222" t="s">
        <v>478</v>
      </c>
      <c r="R17" s="1222" t="s">
        <v>479</v>
      </c>
      <c r="S17" s="1292" t="s">
        <v>480</v>
      </c>
      <c r="T17" s="2270" t="s">
        <v>481</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112</v>
      </c>
      <c r="M18" s="1255" t="s">
        <v>113</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195</v>
      </c>
      <c r="B19" s="1363" t="s">
        <v>196</v>
      </c>
      <c r="C19" s="1363" t="s">
        <v>197</v>
      </c>
      <c r="D19" s="1363" t="s">
        <v>198</v>
      </c>
      <c r="E19" s="1363"/>
      <c r="F19" s="1365"/>
      <c r="G19" s="1365"/>
      <c r="H19" s="1365"/>
      <c r="I19" s="361"/>
      <c r="J19" s="360"/>
      <c r="K19" s="355"/>
      <c r="L19" s="1293">
        <f>INDEX(PT_DIFFERENTIATION_NUM_NTAR,MATCH(A19,PT_DIFFERENTIATION_NTAR_ID,0))</f>
        <v>1</v>
      </c>
      <c r="M19" s="298" t="s">
        <v>126</v>
      </c>
      <c r="N19" s="300"/>
      <c r="O19" s="2606" t="str">
        <f>INDEX(PT_DIFFERENTIATION_NTAR,MATCH(A19,PT_DIFFERENTIATION_NTAR_ID,0))</f>
        <v>Тарифы на теплоноситель, поставляемый потребителям</v>
      </c>
      <c r="P19" s="2606"/>
      <c r="Q19" s="2606"/>
      <c r="R19" s="2606"/>
      <c r="S19" s="2606"/>
      <c r="T19" s="2606"/>
      <c r="U19" s="2606"/>
      <c r="V19" s="2606"/>
      <c r="W19" s="2606"/>
      <c r="X19" s="1258" t="s">
        <v>433</v>
      </c>
      <c r="Z19" s="500"/>
      <c r="AA19" s="500" t="str">
        <f>IF(M19="","",M19)</f>
        <v>Наименование тарифа</v>
      </c>
      <c r="AB19" s="500"/>
      <c r="AC19" s="500"/>
      <c r="AD19" s="1155">
        <v>20</v>
      </c>
    </row>
    <row customHeight="1" ht="21">
      <c r="A20" s="1363" t="s">
        <v>195</v>
      </c>
      <c r="B20" s="1363" t="s">
        <v>196</v>
      </c>
      <c r="C20" s="1363" t="s">
        <v>197</v>
      </c>
      <c r="D20" s="1363" t="s">
        <v>198</v>
      </c>
      <c r="E20" s="1363"/>
      <c r="F20" s="1365"/>
      <c r="G20" s="1365"/>
      <c r="H20" s="1365"/>
      <c r="I20" s="1290"/>
      <c r="J20" s="352"/>
      <c r="K20" s="353"/>
      <c r="L20" s="1293" t="str">
        <f>INDEX(PT_DIFFERENTIATION_NUM_TER,MATCH(B19,PT_DIFFERENTIATION_TER_ID,0))</f>
        <v>1.1</v>
      </c>
      <c r="M20" s="308" t="s">
        <v>434</v>
      </c>
      <c r="N20" s="300"/>
      <c r="O20" s="2606" t="str">
        <f>INDEX(PT_DIFFERENTIATION_TER,MATCH(B19,PT_DIFFERENTIATION_TER_ID,0))</f>
        <v>Территория 1</v>
      </c>
      <c r="P20" s="2606"/>
      <c r="Q20" s="2606"/>
      <c r="R20" s="2606"/>
      <c r="S20" s="2606"/>
      <c r="T20" s="2606"/>
      <c r="U20" s="2606"/>
      <c r="V20" s="2606"/>
      <c r="W20" s="2606"/>
      <c r="X20" s="1258" t="s">
        <v>435</v>
      </c>
      <c r="Z20" s="500"/>
      <c r="AA20" s="500" t="str">
        <f>IF(M20="","",M20)</f>
        <v>Территория действия тарифа</v>
      </c>
      <c r="AB20" s="500"/>
      <c r="AC20" s="500"/>
      <c r="AD20" s="1155">
        <v>20</v>
      </c>
    </row>
    <row customHeight="1" ht="24">
      <c r="A21" s="1363" t="s">
        <v>195</v>
      </c>
      <c r="B21" s="1363" t="s">
        <v>196</v>
      </c>
      <c r="C21" s="1363" t="s">
        <v>197</v>
      </c>
      <c r="D21" s="1363" t="s">
        <v>198</v>
      </c>
      <c r="E21" s="1363"/>
      <c r="F21" s="1365"/>
      <c r="G21" s="1365"/>
      <c r="H21" s="1365"/>
      <c r="I21" s="354"/>
      <c r="J21" s="352"/>
      <c r="K21" s="353"/>
      <c r="L21" s="1293" t="str">
        <f>INDEX(PT_DIFFERENTIATION_NUM_CS,MATCH(C19,PT_DIFFERENTIATION_CS_ID,0))</f>
        <v>1.1.1</v>
      </c>
      <c r="M21" s="309" t="s">
        <v>436</v>
      </c>
      <c r="N21" s="300"/>
      <c r="O21" s="2606" t="str">
        <f>INDEX(PT_DIFFERENTIATION_CS,MATCH(C19,PT_DIFFERENTIATION_CS_ID,0))</f>
        <v>без дифференциации</v>
      </c>
      <c r="P21" s="2606"/>
      <c r="Q21" s="2606"/>
      <c r="R21" s="2606"/>
      <c r="S21" s="2606"/>
      <c r="T21" s="2606"/>
      <c r="U21" s="2606"/>
      <c r="V21" s="2606"/>
      <c r="W21" s="2606"/>
      <c r="X21" s="1258" t="s">
        <v>437</v>
      </c>
      <c r="Z21" s="500"/>
      <c r="AA21" s="500" t="str">
        <f>IF(M21="","",M21)</f>
        <v>Наименование системы теплоснабжения </v>
      </c>
      <c r="AB21" s="500"/>
      <c r="AC21" s="500"/>
      <c r="AD21" s="1155">
        <v>23</v>
      </c>
    </row>
    <row customHeight="1" ht="21">
      <c r="A22" s="1363" t="s">
        <v>195</v>
      </c>
      <c r="B22" s="1363" t="s">
        <v>196</v>
      </c>
      <c r="C22" s="1363" t="s">
        <v>197</v>
      </c>
      <c r="D22" s="1363" t="s">
        <v>198</v>
      </c>
      <c r="E22" s="1363"/>
      <c r="F22" s="1365"/>
      <c r="G22" s="1365"/>
      <c r="H22" s="1365"/>
      <c r="I22" s="354"/>
      <c r="J22" s="352"/>
      <c r="K22" s="353"/>
      <c r="L22" s="1293" t="str">
        <f>INDEX(PT_DIFFERENTIATION_NUM_IST_TE,MATCH(D19,PT_DIFFERENTIATION_IST_TE_ID,0))</f>
        <v>1.1.1.1</v>
      </c>
      <c r="M22" s="310" t="s">
        <v>438</v>
      </c>
      <c r="N22" s="300"/>
      <c r="O22" s="2606" t="str">
        <f>INDEX(PT_DIFFERENTIATION_IST_TE,MATCH(D19,PT_DIFFERENTIATION_IST_TE_ID,0))</f>
        <v>без дифференциации</v>
      </c>
      <c r="P22" s="2606"/>
      <c r="Q22" s="2606"/>
      <c r="R22" s="2606"/>
      <c r="S22" s="2606"/>
      <c r="T22" s="2606"/>
      <c r="U22" s="2606"/>
      <c r="V22" s="2606"/>
      <c r="W22" s="2606"/>
      <c r="X22" s="1258" t="s">
        <v>439</v>
      </c>
      <c r="Z22" s="500"/>
      <c r="AA22" s="500" t="str">
        <f>IF(M22="","",M22)</f>
        <v>Источник тепловой энергии  </v>
      </c>
      <c r="AB22" s="500"/>
      <c r="AC22" s="500"/>
      <c r="AD22" s="1155">
        <v>20</v>
      </c>
    </row>
    <row customHeight="1" ht="96.75">
      <c r="A23" s="1363" t="s">
        <v>195</v>
      </c>
      <c r="B23" s="1363" t="s">
        <v>196</v>
      </c>
      <c r="C23" s="1363" t="s">
        <v>197</v>
      </c>
      <c r="D23" s="1363" t="s">
        <v>198</v>
      </c>
      <c r="E23" s="1363"/>
      <c r="F23" s="2607" t="str">
        <f>L22&amp;".1"</f>
        <v>1.1.1.1.1</v>
      </c>
      <c r="I23" s="2257">
        <v>1</v>
      </c>
      <c r="J23" s="1291"/>
      <c r="K23" s="356"/>
      <c r="L23" s="1293" t="str">
        <f>$F$23</f>
        <v>1.1.1.1.1</v>
      </c>
      <c r="M23" s="285" t="s">
        <v>441</v>
      </c>
      <c r="N23" s="300"/>
      <c r="O23" s="2305"/>
      <c r="P23" s="2305"/>
      <c r="Q23" s="2305"/>
      <c r="R23" s="2305"/>
      <c r="S23" s="2305"/>
      <c r="T23" s="2305"/>
      <c r="U23" s="2305"/>
      <c r="V23" s="2305"/>
      <c r="W23" s="2305"/>
      <c r="X23" s="1258" t="s">
        <v>442</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195</v>
      </c>
      <c r="B24" s="1363" t="s">
        <v>196</v>
      </c>
      <c r="C24" s="1363" t="s">
        <v>197</v>
      </c>
      <c r="D24" s="1363" t="s">
        <v>198</v>
      </c>
      <c r="E24" s="1363"/>
      <c r="F24" s="2607"/>
      <c r="G24" s="2217" t="str">
        <f>F23&amp;".1"</f>
        <v>1.1.1.1.1.1</v>
      </c>
      <c r="I24" s="2257"/>
      <c r="J24" s="2257">
        <v>1</v>
      </c>
      <c r="K24" s="357"/>
      <c r="L24" s="1293" t="str">
        <f>$G$24</f>
        <v>1.1.1.1.1.1</v>
      </c>
      <c r="M24" s="286" t="s">
        <v>444</v>
      </c>
      <c r="N24" s="300"/>
      <c r="O24" s="2245"/>
      <c r="P24" s="2246"/>
      <c r="Q24" s="2246"/>
      <c r="R24" s="2246"/>
      <c r="S24" s="2246"/>
      <c r="T24" s="2246"/>
      <c r="U24" s="2246"/>
      <c r="V24" s="2246"/>
      <c r="W24" s="2247"/>
      <c r="X24" s="1258" t="s">
        <v>445</v>
      </c>
      <c r="Z24" s="500"/>
      <c r="AA24" s="500" t="str">
        <f>IF(M24="","",M24)</f>
        <v>Группа потребителей</v>
      </c>
      <c r="AB24" s="500"/>
      <c r="AC24" s="500"/>
      <c r="AD24" s="1155">
        <v>82</v>
      </c>
    </row>
    <row customHeight="1" ht="11.549999999999999">
      <c r="A25" s="1363" t="s">
        <v>195</v>
      </c>
      <c r="B25" s="1363" t="s">
        <v>196</v>
      </c>
      <c r="C25" s="1363" t="s">
        <v>197</v>
      </c>
      <c r="D25" s="1363" t="s">
        <v>198</v>
      </c>
      <c r="E25" s="1363"/>
      <c r="F25" s="2607"/>
      <c r="G25" s="2217"/>
      <c r="H25" s="2217" t="str">
        <f>G24&amp;".1"</f>
        <v>1.1.1.1.1.1.1</v>
      </c>
      <c r="I25" s="2257"/>
      <c r="J25" s="2257"/>
      <c r="K25" s="357">
        <v>1</v>
      </c>
      <c r="L25" s="1293" t="str">
        <f>$H$25</f>
        <v>1.1.1.1.1.1.1</v>
      </c>
      <c r="M25" s="1347"/>
      <c r="N25" s="300"/>
      <c r="O25" s="751"/>
      <c r="P25" s="325"/>
      <c r="Q25" s="751"/>
      <c r="R25" s="1257"/>
      <c r="S25" s="2602"/>
      <c r="T25" s="2107" t="s">
        <v>63</v>
      </c>
      <c r="U25" s="2602"/>
      <c r="V25" s="2107" t="s">
        <v>19</v>
      </c>
      <c r="W25" s="325"/>
      <c r="X25" s="2253" t="s">
        <v>447</v>
      </c>
      <c r="Y25" s="511">
        <f>STRCHECKDATE(O26:W26)</f>
      </c>
      <c r="Z25" s="500"/>
      <c r="AA25" s="500" t="str">
        <f>IF(M25="","",M25)</f>
        <v/>
      </c>
      <c r="AB25" s="500"/>
      <c r="AC25" s="500"/>
      <c r="AD25" s="1155">
        <v>11</v>
      </c>
    </row>
    <row customHeight="1" ht="11.549999999999999">
      <c r="A26" s="1363" t="s">
        <v>195</v>
      </c>
      <c r="B26" s="1363" t="s">
        <v>196</v>
      </c>
      <c r="C26" s="1363" t="s">
        <v>197</v>
      </c>
      <c r="D26" s="1363" t="s">
        <v>198</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195</v>
      </c>
      <c r="B27" s="1363" t="s">
        <v>196</v>
      </c>
      <c r="C27" s="1363" t="s">
        <v>197</v>
      </c>
      <c r="D27" s="1363" t="s">
        <v>198</v>
      </c>
      <c r="E27" s="1363"/>
      <c r="F27" s="2607"/>
      <c r="G27" s="2217"/>
      <c r="I27" s="2257"/>
      <c r="J27" s="2257"/>
      <c r="K27" s="356"/>
      <c r="L27" s="1278"/>
      <c r="M27" s="288" t="s">
        <v>448</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195</v>
      </c>
      <c r="B28" s="1363" t="s">
        <v>196</v>
      </c>
      <c r="C28" s="1363" t="s">
        <v>197</v>
      </c>
      <c r="D28" s="1363" t="s">
        <v>198</v>
      </c>
      <c r="E28" s="1363"/>
      <c r="F28" s="2607"/>
      <c r="I28" s="2257"/>
      <c r="J28" s="1291"/>
      <c r="K28" s="356"/>
      <c r="L28" s="1278"/>
      <c r="M28" s="287" t="s">
        <v>449</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195</v>
      </c>
      <c r="B29" s="1363" t="s">
        <v>196</v>
      </c>
      <c r="C29" s="1363" t="s">
        <v>197</v>
      </c>
      <c r="D29" s="1363" t="s">
        <v>198</v>
      </c>
      <c r="E29" s="1363"/>
      <c r="F29" s="1365"/>
      <c r="G29" s="1365"/>
      <c r="H29" s="537"/>
      <c r="I29" s="360"/>
      <c r="J29" s="375"/>
      <c r="K29" s="355"/>
      <c r="L29" s="1278"/>
      <c r="M29" s="365" t="s">
        <v>450</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195</v>
      </c>
      <c r="B30" s="1363" t="s">
        <v>196</v>
      </c>
      <c r="C30" s="1363" t="s">
        <v>197</v>
      </c>
      <c r="D30" s="1363"/>
      <c r="E30" s="1363" t="s">
        <v>624</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195</v>
      </c>
      <c r="B31" s="1363" t="s">
        <v>196</v>
      </c>
      <c r="C31" s="1363"/>
      <c r="D31" s="1363"/>
      <c r="E31" s="1363" t="s">
        <v>2269</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2270</v>
      </c>
      <c r="B32" s="1363"/>
      <c r="C32" s="1363"/>
      <c r="D32" s="1363"/>
      <c r="E32" s="1363" t="s">
        <v>107</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190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841</v>
      </c>
      <c r="M35" s="2285" t="s">
        <v>2271</v>
      </c>
      <c r="N35" s="2285"/>
      <c r="O35" s="2285"/>
      <c r="P35" s="2285"/>
      <c r="Q35" s="2285"/>
      <c r="R35" s="2285"/>
      <c r="S35" s="2285"/>
      <c r="T35" s="2285"/>
      <c r="U35" s="2285"/>
      <c r="V35" s="2285"/>
      <c r="W35" s="2285"/>
      <c r="X35" s="2285"/>
      <c r="AD35" s="1155">
        <v>27</v>
      </c>
    </row>
    <row customHeight="1" ht="109.19999999999999">
      <c r="H36" s="537"/>
      <c r="I36" s="1303"/>
      <c r="M36" s="2285" t="s">
        <v>2272</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84</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482AC-F60C-084C-96E5-0.6EA8BF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130BFB-7A9B-DC17-AC76-0.5AB35E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B1E7E-20BE-10EB-1B68-0.2B90786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9BBBF1-C0A9-DA0E-8166-0.B7F08C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B6C481-AFB2-6C48-5FB8-0.DF7CFE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7ACBCB-2CA5-573F-89C2-0.24DD92B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336</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ИМУП «ПОСЖИЛКОМСЕРВИС»</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337</v>
      </c>
      <c r="E8" s="2205"/>
      <c r="F8" s="2205"/>
      <c r="G8" s="2208" t="s">
        <v>338</v>
      </c>
      <c r="J8" s="455">
        <v>11</v>
      </c>
    </row>
    <row customHeight="1" ht="11.549999999999999">
      <c r="A9" s="457"/>
      <c r="B9" s="502"/>
      <c r="C9" s="457"/>
      <c r="D9" s="472" t="s">
        <v>90</v>
      </c>
      <c r="E9" s="446" t="s">
        <v>339</v>
      </c>
      <c r="F9" s="446" t="s">
        <v>340</v>
      </c>
      <c r="G9" s="2209"/>
      <c r="J9" s="455">
        <v>11</v>
      </c>
    </row>
    <row customHeight="1" ht="12" hidden="1">
      <c r="A10" s="457"/>
      <c r="B10" s="502"/>
      <c r="C10" s="457"/>
      <c r="D10" s="464"/>
      <c r="E10" s="464"/>
      <c r="F10" s="464"/>
      <c r="G10" s="464"/>
      <c r="J10" s="455">
        <v>0</v>
      </c>
    </row>
    <row customHeight="1" ht="22.5" hidden="1">
      <c r="A11" s="457"/>
      <c r="B11" s="502"/>
      <c r="C11" s="457"/>
      <c r="D11" s="1009" t="s">
        <v>112</v>
      </c>
      <c r="E11" s="1012" t="s">
        <v>341</v>
      </c>
      <c r="F11" s="1011" t="str">
        <f>IF(region_name="","",region_name)</f>
        <v>Ненецкий автономный округ</v>
      </c>
      <c r="G11" s="1012" t="s">
        <v>342</v>
      </c>
      <c r="H11" s="475"/>
      <c r="J11" s="455">
        <v>0</v>
      </c>
    </row>
    <row customHeight="1" ht="22.5" hidden="1">
      <c r="A12" s="457"/>
      <c r="B12" s="502"/>
      <c r="C12" s="457"/>
      <c r="D12" s="445" t="s">
        <v>112</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343</v>
      </c>
      <c r="G12" s="474"/>
      <c r="H12" s="475"/>
      <c r="J12" s="455">
        <v>0</v>
      </c>
    </row>
    <row customHeight="1" ht="23.25">
      <c r="A13" s="457"/>
      <c r="B13" s="502"/>
      <c r="C13" s="457"/>
      <c r="D13" s="445" t="s">
        <v>112</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344</v>
      </c>
      <c r="E14" s="1010" t="s">
        <v>345</v>
      </c>
      <c r="F14" s="1011" t="str">
        <f>IF(inn="","",inn)</f>
        <v>2983013920</v>
      </c>
      <c r="G14" s="1012" t="s">
        <v>346</v>
      </c>
      <c r="H14" s="475"/>
      <c r="J14" s="455">
        <v>0</v>
      </c>
    </row>
    <row customHeight="1" ht="22.5" hidden="1">
      <c r="A15" s="457"/>
      <c r="B15" s="502"/>
      <c r="C15" s="457"/>
      <c r="D15" s="1009" t="s">
        <v>347</v>
      </c>
      <c r="E15" s="1010" t="s">
        <v>348</v>
      </c>
      <c r="F15" s="1011" t="str">
        <f>IF(kpp="","",kpp)</f>
        <v>298301001</v>
      </c>
      <c r="G15" s="1012" t="s">
        <v>349</v>
      </c>
      <c r="H15" s="475"/>
      <c r="J15" s="455">
        <v>0</v>
      </c>
    </row>
    <row customHeight="1" ht="39">
      <c r="A16" s="457"/>
      <c r="B16" s="502"/>
      <c r="C16" s="457"/>
      <c r="D16" s="445" t="s">
        <v>113</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92</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93</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350</v>
      </c>
      <c r="B19" s="502"/>
      <c r="C19" s="2213"/>
      <c r="D19" s="445" t="str">
        <f>A19</f>
        <v>5.1</v>
      </c>
      <c r="E19" s="442" t="s">
        <v>351</v>
      </c>
      <c r="F19" s="443" t="s">
        <v>343</v>
      </c>
      <c r="G19" s="444" t="s">
        <v>352</v>
      </c>
      <c r="H19" s="475"/>
      <c r="I19" s="852"/>
      <c r="J19" s="455">
        <v>0</v>
      </c>
    </row>
    <row customHeight="1" ht="24" hidden="1">
      <c r="A20" s="2202"/>
      <c r="B20" s="502"/>
      <c r="C20" s="2213"/>
      <c r="D20" s="440" t="str">
        <f>D19&amp;".1"</f>
        <v>5.1.1</v>
      </c>
      <c r="E20" s="439" t="s">
        <v>353</v>
      </c>
      <c r="F20" s="881" t="s">
        <v>28</v>
      </c>
      <c r="G20" s="474"/>
      <c r="H20" s="475"/>
      <c r="I20" s="852"/>
      <c r="J20" s="455">
        <v>0</v>
      </c>
    </row>
    <row customHeight="1" ht="22.5" hidden="1">
      <c r="A21" s="2202"/>
      <c r="B21" s="502"/>
      <c r="C21" s="2213"/>
      <c r="D21" s="440" t="str">
        <f>D19&amp;".2"</f>
        <v>5.1.2</v>
      </c>
      <c r="E21" s="439" t="s">
        <v>354</v>
      </c>
      <c r="F21" s="1733" t="s">
        <v>28</v>
      </c>
      <c r="G21" s="444" t="s">
        <v>355</v>
      </c>
      <c r="H21" s="475"/>
      <c r="I21" s="852"/>
      <c r="J21" s="455">
        <v>0</v>
      </c>
    </row>
    <row customHeight="1" ht="22.5" hidden="1">
      <c r="A22" s="2202"/>
      <c r="B22" s="502"/>
      <c r="C22" s="2213"/>
      <c r="D22" s="440" t="str">
        <f>D19&amp;".3"</f>
        <v>5.1.3</v>
      </c>
      <c r="E22" s="439" t="s">
        <v>356</v>
      </c>
      <c r="F22" s="881" t="s">
        <v>28</v>
      </c>
      <c r="G22" s="474"/>
      <c r="H22" s="475"/>
      <c r="I22" s="852"/>
      <c r="J22" s="455">
        <v>0</v>
      </c>
    </row>
    <row customHeight="1" ht="22.5" hidden="1">
      <c r="A23" s="2202"/>
      <c r="B23" s="502"/>
      <c r="C23" s="2213"/>
      <c r="D23" s="440" t="str">
        <f>D19&amp;".4"</f>
        <v>5.1.4</v>
      </c>
      <c r="E23" s="439" t="s">
        <v>357</v>
      </c>
      <c r="F23" s="881" t="s">
        <v>28</v>
      </c>
      <c r="G23" s="444" t="s">
        <v>358</v>
      </c>
      <c r="H23" s="475"/>
      <c r="I23" s="852"/>
      <c r="J23" s="455">
        <v>0</v>
      </c>
    </row>
    <row customHeight="1" ht="22.5" hidden="1">
      <c r="A24" s="1978"/>
      <c r="B24" s="502"/>
      <c r="C24" s="492"/>
      <c r="D24" s="467"/>
      <c r="E24" s="1168" t="s">
        <v>359</v>
      </c>
      <c r="F24" s="468"/>
      <c r="G24" s="469"/>
      <c r="H24" s="475"/>
      <c r="I24" s="852"/>
      <c r="J24" s="455">
        <v>0</v>
      </c>
    </row>
    <row s="501" customFormat="1" customHeight="1" ht="24.75" hidden="1">
      <c r="A25" s="457"/>
      <c r="B25" s="502"/>
      <c r="C25" s="502"/>
      <c r="D25" s="1006" t="s">
        <v>92</v>
      </c>
      <c r="E25" s="1008" t="s">
        <v>360</v>
      </c>
      <c r="F25" s="1013" t="s">
        <v>343</v>
      </c>
      <c r="G25" s="1008"/>
      <c r="J25" s="501">
        <v>0</v>
      </c>
    </row>
    <row s="501" customFormat="1" customHeight="1" ht="11.25" hidden="1">
      <c r="A26" s="457"/>
      <c r="B26" s="502"/>
      <c r="C26" s="502"/>
      <c r="D26" s="1006" t="s">
        <v>361</v>
      </c>
      <c r="E26" s="1007" t="s">
        <v>362</v>
      </c>
      <c r="F26" s="1013" t="s">
        <v>343</v>
      </c>
      <c r="G26" s="1008"/>
      <c r="J26" s="501">
        <v>0</v>
      </c>
    </row>
    <row s="501" customFormat="1" customHeight="1" ht="11.25" hidden="1">
      <c r="A27" s="457"/>
      <c r="B27" s="502"/>
      <c r="C27" s="502"/>
      <c r="D27" s="1006" t="s">
        <v>363</v>
      </c>
      <c r="E27" s="1014" t="s">
        <v>364</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365</v>
      </c>
      <c r="E28" s="1014" t="s">
        <v>366</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367</v>
      </c>
      <c r="E29" s="1014" t="s">
        <v>368</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369</v>
      </c>
      <c r="E30" s="1007" t="s">
        <v>370</v>
      </c>
      <c r="F30" s="1015"/>
      <c r="G30" s="1008"/>
      <c r="J30" s="501">
        <v>0</v>
      </c>
    </row>
    <row s="501" customFormat="1" customHeight="1" ht="11.25" hidden="1">
      <c r="A31" s="457"/>
      <c r="B31" s="502"/>
      <c r="C31" s="502"/>
      <c r="D31" s="1006" t="s">
        <v>371</v>
      </c>
      <c r="E31" s="1007" t="s">
        <v>372</v>
      </c>
      <c r="F31" s="1015"/>
      <c r="G31" s="1008"/>
      <c r="J31" s="501">
        <v>0</v>
      </c>
    </row>
    <row s="501" customFormat="1" customHeight="1" ht="11.25" hidden="1">
      <c r="A32" s="457"/>
      <c r="B32" s="502"/>
      <c r="C32" s="502"/>
      <c r="D32" s="1006" t="s">
        <v>373</v>
      </c>
      <c r="E32" s="1007" t="s">
        <v>374</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343</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375</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375</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343</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376</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377</v>
      </c>
      <c r="H44" s="475"/>
      <c r="J44" s="455">
        <v>22</v>
      </c>
    </row>
    <row customHeight="1" ht="23.25">
      <c r="A45" s="457"/>
      <c r="B45" s="502"/>
      <c r="C45" s="457"/>
      <c r="D45" s="440">
        <f>D44+1</f>
        <v>12</v>
      </c>
      <c r="E45" s="438" t="s">
        <v>378</v>
      </c>
      <c r="F45" s="443" t="s">
        <v>343</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379</v>
      </c>
      <c r="H46" s="475"/>
      <c r="J46" s="455">
        <v>23</v>
      </c>
    </row>
    <row customHeight="1" ht="24">
      <c r="A47" s="2202"/>
      <c r="B47" s="502"/>
      <c r="C47" s="492"/>
      <c r="D47" s="440" t="str">
        <f>D45&amp;".2"</f>
        <v>12.2</v>
      </c>
      <c r="E47" s="442" t="s">
        <v>380</v>
      </c>
      <c r="F47" s="490"/>
      <c r="G47" s="437" t="s">
        <v>381</v>
      </c>
      <c r="H47" s="475"/>
      <c r="J47" s="455">
        <v>23</v>
      </c>
    </row>
    <row customHeight="1" ht="24">
      <c r="A48" s="2202"/>
      <c r="B48" s="502"/>
      <c r="C48" s="492"/>
      <c r="D48" s="440" t="str">
        <f>D45&amp;".3"</f>
        <v>12.3</v>
      </c>
      <c r="E48" s="442" t="s">
        <v>382</v>
      </c>
      <c r="F48" s="490"/>
      <c r="G48" s="437" t="s">
        <v>383</v>
      </c>
      <c r="H48" s="475"/>
      <c r="J48" s="455">
        <v>23</v>
      </c>
    </row>
    <row customHeight="1" ht="24">
      <c r="A49" s="2202"/>
      <c r="B49" s="502"/>
      <c r="C49" s="492"/>
      <c r="D49" s="440" t="str">
        <f>IF(TEMPLATE_SPHERE="TKO",D45&amp;".0",D45&amp;".4")</f>
        <v>12.4</v>
      </c>
      <c r="E49" s="436" t="s">
        <v>384</v>
      </c>
      <c r="F49" s="1685"/>
      <c r="G49" s="1762" t="s">
        <v>385</v>
      </c>
      <c r="H49" s="475"/>
      <c r="J49" s="455">
        <v>23</v>
      </c>
    </row>
    <row customHeight="1" ht="24">
      <c r="A50" s="457"/>
      <c r="B50" s="502"/>
      <c r="C50" s="457"/>
      <c r="D50" s="467"/>
      <c r="E50" s="415" t="s">
        <v>386</v>
      </c>
      <c r="F50" s="468"/>
      <c r="G50" s="1762" t="s">
        <v>387</v>
      </c>
      <c r="H50" s="476"/>
      <c r="J50" s="455">
        <v>23</v>
      </c>
    </row>
    <row customHeight="1" ht="24">
      <c r="A51" s="858"/>
      <c r="B51" s="502"/>
      <c r="C51" s="492"/>
      <c r="D51" s="440">
        <f>D45+1</f>
        <v>13</v>
      </c>
      <c r="E51" s="528" t="s">
        <v>388</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84</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22D711-0A87-C5CC-D732-0.E994635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2621CF-D8E9-4059-306E-0.F179C0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9493CF-2C2B-CA21-858A-0.234F86C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1043E-E7AE-2389-78B9-0.D6BEFBF2}"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2273</v>
      </c>
      <c r="B1" s="2616" t="s">
        <v>2274</v>
      </c>
      <c r="C1" s="2617" t="s">
        <v>2275</v>
      </c>
      <c r="D1" s="2618"/>
      <c r="E1" s="836" t="s">
        <v>2276</v>
      </c>
    </row>
    <row customHeight="1" ht="11.25">
      <c r="A2" s="2619"/>
      <c r="B2" s="765" t="s">
        <v>26</v>
      </c>
      <c r="C2" s="753"/>
      <c r="D2" s="764"/>
      <c r="E2" s="836"/>
    </row>
    <row customHeight="1" ht="11.25">
      <c r="A3" s="2620"/>
      <c r="B3" s="2621" t="s">
        <v>33</v>
      </c>
      <c r="C3" s="753"/>
      <c r="D3" s="764"/>
      <c r="E3" s="836"/>
    </row>
    <row customHeight="1" ht="11.25">
      <c r="A4" s="2622"/>
      <c r="B4" s="766" t="s">
        <v>1700</v>
      </c>
      <c r="C4" s="753"/>
      <c r="D4" s="764"/>
      <c r="E4" s="836"/>
    </row>
    <row customHeight="1" ht="11.25">
      <c r="A5" s="2623"/>
      <c r="B5" s="766" t="s">
        <v>1694</v>
      </c>
      <c r="C5" s="2624" t="s">
        <v>2040</v>
      </c>
      <c r="D5" s="2625" t="s">
        <v>2277</v>
      </c>
      <c r="E5" s="836"/>
    </row>
    <row s="1850" customFormat="1" customHeight="1" ht="11.25">
      <c r="A6" s="2626"/>
      <c r="B6" s="766" t="s">
        <v>1704</v>
      </c>
      <c r="C6" s="753"/>
      <c r="D6" s="764"/>
      <c r="E6" s="836"/>
    </row>
    <row customHeight="1" ht="11.25">
      <c r="A7" s="2627"/>
      <c r="B7" s="766" t="s">
        <v>1712</v>
      </c>
      <c r="C7" s="753"/>
      <c r="D7" s="764"/>
      <c r="E7" s="836"/>
    </row>
    <row customHeight="1" ht="11.25">
      <c r="A8" s="756"/>
      <c r="B8" s="766" t="s">
        <v>1707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8E7BF-8ABF-B907-6D2F-0.2317CA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C8221D-F589-EDFD-473A-0.92D2487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F7D6EE-0B5A-3D4E-D93A-0.6A3B5669}" mc:Ignorable="x14ac xr xr2 xr3">
  <sheetPr>
    <tabColor rgb="FFFFCC99"/>
  </sheetPr>
  <dimension ref="A1:I56"/>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2278</v>
      </c>
      <c r="B1" s="68" t="s">
        <v>2279</v>
      </c>
      <c r="C1" s="68" t="s">
        <v>2280</v>
      </c>
      <c r="D1" s="68" t="s">
        <v>2281</v>
      </c>
      <c r="E1" s="68" t="s">
        <v>2282</v>
      </c>
      <c r="F1" s="68" t="s">
        <v>2283</v>
      </c>
      <c r="G1" s="68" t="s">
        <v>2284</v>
      </c>
      <c r="H1" s="68" t="s">
        <v>2285</v>
      </c>
      <c r="I1" s="68" t="s">
        <v>2286</v>
      </c>
    </row>
    <row customHeight="1" ht="11.25">
      <c r="A2" s="1850" t="s">
        <v>2287</v>
      </c>
      <c r="B2" s="1850" t="s">
        <v>16</v>
      </c>
      <c r="C2" s="1850" t="s">
        <v>2288</v>
      </c>
      <c r="D2" s="1850" t="s">
        <v>2289</v>
      </c>
      <c r="E2" s="1850" t="s">
        <v>2290</v>
      </c>
      <c r="F2" s="1850" t="s">
        <v>2291</v>
      </c>
      <c r="G2" s="1850" t="s">
        <v>28</v>
      </c>
      <c r="H2" s="1850" t="s">
        <v>28</v>
      </c>
      <c r="I2" s="1850" t="s">
        <v>845</v>
      </c>
    </row>
    <row customHeight="1" ht="11.25">
      <c r="A3" s="1850" t="s">
        <v>2287</v>
      </c>
      <c r="B3" s="1850" t="s">
        <v>16</v>
      </c>
      <c r="C3" s="1850" t="s">
        <v>2292</v>
      </c>
      <c r="D3" s="1850" t="s">
        <v>2293</v>
      </c>
      <c r="E3" s="1850" t="s">
        <v>2294</v>
      </c>
      <c r="F3" s="1850" t="s">
        <v>53</v>
      </c>
      <c r="G3" s="1850" t="s">
        <v>28</v>
      </c>
      <c r="H3" s="1850" t="s">
        <v>28</v>
      </c>
      <c r="I3" s="1850" t="s">
        <v>845</v>
      </c>
    </row>
    <row customHeight="1" ht="11.25">
      <c r="A4" s="1850" t="s">
        <v>2287</v>
      </c>
      <c r="B4" s="1850" t="s">
        <v>16</v>
      </c>
      <c r="C4" s="1850" t="s">
        <v>2295</v>
      </c>
      <c r="D4" s="1850" t="s">
        <v>2296</v>
      </c>
      <c r="E4" s="1850" t="s">
        <v>2297</v>
      </c>
      <c r="F4" s="1850" t="s">
        <v>53</v>
      </c>
      <c r="G4" s="1850" t="s">
        <v>28</v>
      </c>
      <c r="H4" s="1850" t="s">
        <v>28</v>
      </c>
      <c r="I4" s="1850" t="s">
        <v>845</v>
      </c>
    </row>
    <row customHeight="1" ht="11.25">
      <c r="A5" s="1850" t="s">
        <v>2287</v>
      </c>
      <c r="B5" s="1850" t="s">
        <v>16</v>
      </c>
      <c r="C5" s="1850" t="s">
        <v>13</v>
      </c>
      <c r="D5" s="1850" t="s">
        <v>48</v>
      </c>
      <c r="E5" s="1850" t="s">
        <v>51</v>
      </c>
      <c r="F5" s="1850" t="s">
        <v>53</v>
      </c>
      <c r="G5" s="1850" t="s">
        <v>28</v>
      </c>
      <c r="H5" s="1850" t="s">
        <v>28</v>
      </c>
      <c r="I5" s="1850" t="s">
        <v>845</v>
      </c>
    </row>
    <row customHeight="1" ht="11.25">
      <c r="A6" s="1850" t="s">
        <v>2287</v>
      </c>
      <c r="B6" s="1850" t="s">
        <v>16</v>
      </c>
      <c r="C6" s="1850" t="s">
        <v>2298</v>
      </c>
      <c r="D6" s="1850" t="s">
        <v>2299</v>
      </c>
      <c r="E6" s="1850" t="s">
        <v>2300</v>
      </c>
      <c r="F6" s="1850" t="s">
        <v>53</v>
      </c>
      <c r="G6" s="1850" t="s">
        <v>28</v>
      </c>
      <c r="H6" s="1850" t="s">
        <v>28</v>
      </c>
      <c r="I6" s="1850" t="s">
        <v>845</v>
      </c>
    </row>
    <row customHeight="1" ht="11.25">
      <c r="A7" s="1850" t="s">
        <v>2287</v>
      </c>
      <c r="B7" s="1850" t="s">
        <v>16</v>
      </c>
      <c r="C7" s="1850" t="s">
        <v>2301</v>
      </c>
      <c r="D7" s="1850" t="s">
        <v>2302</v>
      </c>
      <c r="E7" s="1850" t="s">
        <v>2303</v>
      </c>
      <c r="F7" s="1850" t="s">
        <v>53</v>
      </c>
      <c r="G7" s="1850" t="s">
        <v>28</v>
      </c>
      <c r="H7" s="1850" t="s">
        <v>28</v>
      </c>
      <c r="I7" s="1850" t="s">
        <v>845</v>
      </c>
    </row>
    <row customHeight="1" ht="11.25">
      <c r="A8" s="1850" t="s">
        <v>2287</v>
      </c>
      <c r="B8" s="1850" t="s">
        <v>16</v>
      </c>
      <c r="C8" s="1850" t="s">
        <v>2304</v>
      </c>
      <c r="D8" s="1850" t="s">
        <v>2305</v>
      </c>
      <c r="E8" s="1850" t="s">
        <v>2306</v>
      </c>
      <c r="F8" s="1850" t="s">
        <v>53</v>
      </c>
      <c r="G8" s="1850" t="s">
        <v>28</v>
      </c>
      <c r="H8" s="1850" t="s">
        <v>28</v>
      </c>
      <c r="I8" s="1850" t="s">
        <v>845</v>
      </c>
    </row>
    <row customHeight="1" ht="11.25">
      <c r="A9" s="1850" t="s">
        <v>2287</v>
      </c>
      <c r="B9" s="1850" t="s">
        <v>16</v>
      </c>
      <c r="C9" s="1850" t="s">
        <v>2307</v>
      </c>
      <c r="D9" s="1850" t="s">
        <v>2308</v>
      </c>
      <c r="E9" s="1850" t="s">
        <v>2309</v>
      </c>
      <c r="F9" s="1850" t="s">
        <v>53</v>
      </c>
      <c r="G9" s="1850" t="s">
        <v>2310</v>
      </c>
      <c r="H9" s="1850" t="s">
        <v>28</v>
      </c>
      <c r="I9" s="1850" t="s">
        <v>845</v>
      </c>
    </row>
    <row customHeight="1" ht="11.25">
      <c r="A10" s="1850" t="s">
        <v>2287</v>
      </c>
      <c r="B10" s="1850" t="s">
        <v>16</v>
      </c>
      <c r="C10" s="1850" t="s">
        <v>2311</v>
      </c>
      <c r="D10" s="1850" t="s">
        <v>2312</v>
      </c>
      <c r="E10" s="1850" t="s">
        <v>2313</v>
      </c>
      <c r="F10" s="1850" t="s">
        <v>2314</v>
      </c>
      <c r="G10" s="1850" t="s">
        <v>28</v>
      </c>
      <c r="H10" s="1850" t="s">
        <v>28</v>
      </c>
      <c r="I10" s="1850" t="s">
        <v>845</v>
      </c>
    </row>
    <row customHeight="1" ht="11.25">
      <c r="A11" s="1850" t="s">
        <v>2287</v>
      </c>
      <c r="B11" s="1850" t="s">
        <v>16</v>
      </c>
      <c r="C11" s="1850" t="s">
        <v>2315</v>
      </c>
      <c r="D11" s="1850" t="s">
        <v>2316</v>
      </c>
      <c r="E11" s="1850" t="s">
        <v>2317</v>
      </c>
      <c r="F11" s="1850" t="s">
        <v>2318</v>
      </c>
      <c r="G11" s="1850" t="s">
        <v>28</v>
      </c>
      <c r="H11" s="1850" t="s">
        <v>28</v>
      </c>
      <c r="I11" s="1850" t="s">
        <v>845</v>
      </c>
    </row>
    <row customHeight="1" ht="11.25">
      <c r="A12" s="1850" t="s">
        <v>2287</v>
      </c>
      <c r="B12" s="1850" t="s">
        <v>16</v>
      </c>
      <c r="C12" s="1850" t="s">
        <v>2319</v>
      </c>
      <c r="D12" s="1850" t="s">
        <v>2320</v>
      </c>
      <c r="E12" s="1850" t="s">
        <v>2321</v>
      </c>
      <c r="F12" s="1850" t="s">
        <v>53</v>
      </c>
      <c r="G12" s="1850" t="s">
        <v>28</v>
      </c>
      <c r="H12" s="1850" t="s">
        <v>28</v>
      </c>
      <c r="I12" s="1850" t="s">
        <v>845</v>
      </c>
    </row>
    <row customHeight="1" ht="11.25">
      <c r="A13" s="1850" t="s">
        <v>2287</v>
      </c>
      <c r="B13" s="1850" t="s">
        <v>16</v>
      </c>
      <c r="C13" s="1850" t="s">
        <v>2322</v>
      </c>
      <c r="D13" s="1850" t="s">
        <v>2323</v>
      </c>
      <c r="E13" s="1850" t="s">
        <v>2290</v>
      </c>
      <c r="F13" s="1850" t="s">
        <v>2324</v>
      </c>
      <c r="G13" s="1850" t="s">
        <v>2325</v>
      </c>
      <c r="H13" s="1850" t="s">
        <v>28</v>
      </c>
      <c r="I13" s="1850" t="s">
        <v>845</v>
      </c>
    </row>
    <row customHeight="1" ht="11.25">
      <c r="A14" s="1850" t="s">
        <v>2287</v>
      </c>
      <c r="B14" s="1850" t="s">
        <v>16</v>
      </c>
      <c r="C14" s="1850" t="s">
        <v>28</v>
      </c>
      <c r="D14" s="1850" t="s">
        <v>2326</v>
      </c>
      <c r="E14" s="1850" t="s">
        <v>2327</v>
      </c>
      <c r="F14" s="1850" t="s">
        <v>53</v>
      </c>
      <c r="G14" s="1850" t="s">
        <v>28</v>
      </c>
      <c r="H14" s="1850" t="s">
        <v>28</v>
      </c>
      <c r="I14" s="1850" t="s">
        <v>845</v>
      </c>
    </row>
    <row customHeight="1" ht="11.25">
      <c r="A15" s="1850" t="s">
        <v>2287</v>
      </c>
      <c r="B15" s="1850" t="s">
        <v>16</v>
      </c>
      <c r="C15" s="1850" t="s">
        <v>2328</v>
      </c>
      <c r="D15" s="1850" t="s">
        <v>2329</v>
      </c>
      <c r="E15" s="1850" t="s">
        <v>2330</v>
      </c>
      <c r="F15" s="1850" t="s">
        <v>2331</v>
      </c>
      <c r="G15" s="1850" t="s">
        <v>28</v>
      </c>
      <c r="H15" s="1850" t="s">
        <v>28</v>
      </c>
      <c r="I15" s="1850" t="s">
        <v>845</v>
      </c>
    </row>
    <row customHeight="1" ht="11.25">
      <c r="A16" s="1850" t="s">
        <v>2287</v>
      </c>
      <c r="B16" s="1850" t="s">
        <v>16</v>
      </c>
      <c r="C16" s="1850" t="s">
        <v>2332</v>
      </c>
      <c r="D16" s="1850" t="s">
        <v>2333</v>
      </c>
      <c r="E16" s="1850" t="s">
        <v>2330</v>
      </c>
      <c r="F16" s="1850" t="s">
        <v>2334</v>
      </c>
      <c r="G16" s="1850" t="s">
        <v>2335</v>
      </c>
      <c r="H16" s="1850" t="s">
        <v>28</v>
      </c>
      <c r="I16" s="1850" t="s">
        <v>845</v>
      </c>
    </row>
    <row customHeight="1" ht="11.25">
      <c r="A17" s="1850" t="s">
        <v>2287</v>
      </c>
      <c r="B17" s="1850" t="s">
        <v>16</v>
      </c>
      <c r="C17" s="1850" t="s">
        <v>2288</v>
      </c>
      <c r="D17" s="1850" t="s">
        <v>2289</v>
      </c>
      <c r="E17" s="1850" t="s">
        <v>2290</v>
      </c>
      <c r="F17" s="1850" t="s">
        <v>2291</v>
      </c>
      <c r="G17" s="1850" t="s">
        <v>28</v>
      </c>
      <c r="H17" s="1850" t="s">
        <v>28</v>
      </c>
      <c r="I17" s="1850" t="s">
        <v>931</v>
      </c>
    </row>
    <row customHeight="1" ht="11.25">
      <c r="A18" s="1850" t="s">
        <v>2287</v>
      </c>
      <c r="B18" s="1850" t="s">
        <v>16</v>
      </c>
      <c r="C18" s="1850" t="s">
        <v>2292</v>
      </c>
      <c r="D18" s="1850" t="s">
        <v>2293</v>
      </c>
      <c r="E18" s="1850" t="s">
        <v>2294</v>
      </c>
      <c r="F18" s="1850" t="s">
        <v>53</v>
      </c>
      <c r="G18" s="1850" t="s">
        <v>28</v>
      </c>
      <c r="H18" s="1850" t="s">
        <v>28</v>
      </c>
      <c r="I18" s="1850" t="s">
        <v>931</v>
      </c>
    </row>
    <row customHeight="1" ht="11.25">
      <c r="A19" s="1850" t="s">
        <v>2287</v>
      </c>
      <c r="B19" s="1850" t="s">
        <v>16</v>
      </c>
      <c r="C19" s="1850" t="s">
        <v>2295</v>
      </c>
      <c r="D19" s="1850" t="s">
        <v>2296</v>
      </c>
      <c r="E19" s="1850" t="s">
        <v>2297</v>
      </c>
      <c r="F19" s="1850" t="s">
        <v>53</v>
      </c>
      <c r="G19" s="1850" t="s">
        <v>28</v>
      </c>
      <c r="H19" s="1850" t="s">
        <v>28</v>
      </c>
      <c r="I19" s="1850" t="s">
        <v>931</v>
      </c>
    </row>
    <row customHeight="1" ht="11.25">
      <c r="A20" s="1850" t="s">
        <v>2287</v>
      </c>
      <c r="B20" s="1850" t="s">
        <v>16</v>
      </c>
      <c r="C20" s="1850" t="s">
        <v>13</v>
      </c>
      <c r="D20" s="1850" t="s">
        <v>48</v>
      </c>
      <c r="E20" s="1850" t="s">
        <v>51</v>
      </c>
      <c r="F20" s="1850" t="s">
        <v>53</v>
      </c>
      <c r="G20" s="1850" t="s">
        <v>28</v>
      </c>
      <c r="H20" s="1850" t="s">
        <v>28</v>
      </c>
      <c r="I20" s="1850" t="s">
        <v>931</v>
      </c>
    </row>
    <row customHeight="1" ht="11.25">
      <c r="A21" s="1850" t="s">
        <v>2287</v>
      </c>
      <c r="B21" s="1850" t="s">
        <v>16</v>
      </c>
      <c r="C21" s="1850" t="s">
        <v>2298</v>
      </c>
      <c r="D21" s="1850" t="s">
        <v>2299</v>
      </c>
      <c r="E21" s="1850" t="s">
        <v>2300</v>
      </c>
      <c r="F21" s="1850" t="s">
        <v>53</v>
      </c>
      <c r="G21" s="1850" t="s">
        <v>28</v>
      </c>
      <c r="H21" s="1850" t="s">
        <v>28</v>
      </c>
      <c r="I21" s="1850" t="s">
        <v>931</v>
      </c>
    </row>
    <row customHeight="1" ht="11.25">
      <c r="A22" s="1850" t="s">
        <v>2287</v>
      </c>
      <c r="B22" s="1850" t="s">
        <v>16</v>
      </c>
      <c r="C22" s="1850" t="s">
        <v>2304</v>
      </c>
      <c r="D22" s="1850" t="s">
        <v>2305</v>
      </c>
      <c r="E22" s="1850" t="s">
        <v>2306</v>
      </c>
      <c r="F22" s="1850" t="s">
        <v>53</v>
      </c>
      <c r="G22" s="1850" t="s">
        <v>28</v>
      </c>
      <c r="H22" s="1850" t="s">
        <v>28</v>
      </c>
      <c r="I22" s="1850" t="s">
        <v>931</v>
      </c>
    </row>
    <row customHeight="1" ht="11.25">
      <c r="A23" s="1850" t="s">
        <v>2287</v>
      </c>
      <c r="B23" s="1850" t="s">
        <v>16</v>
      </c>
      <c r="C23" s="1850" t="s">
        <v>2307</v>
      </c>
      <c r="D23" s="1850" t="s">
        <v>2308</v>
      </c>
      <c r="E23" s="1850" t="s">
        <v>2309</v>
      </c>
      <c r="F23" s="1850" t="s">
        <v>53</v>
      </c>
      <c r="G23" s="1850" t="s">
        <v>2310</v>
      </c>
      <c r="H23" s="1850" t="s">
        <v>28</v>
      </c>
      <c r="I23" s="1850" t="s">
        <v>931</v>
      </c>
    </row>
    <row customHeight="1" ht="11.25">
      <c r="A24" s="1850" t="s">
        <v>2287</v>
      </c>
      <c r="B24" s="1850" t="s">
        <v>16</v>
      </c>
      <c r="C24" s="1850" t="s">
        <v>2311</v>
      </c>
      <c r="D24" s="1850" t="s">
        <v>2312</v>
      </c>
      <c r="E24" s="1850" t="s">
        <v>2313</v>
      </c>
      <c r="F24" s="1850" t="s">
        <v>2314</v>
      </c>
      <c r="G24" s="1850" t="s">
        <v>28</v>
      </c>
      <c r="H24" s="1850" t="s">
        <v>28</v>
      </c>
      <c r="I24" s="1850" t="s">
        <v>931</v>
      </c>
    </row>
    <row customHeight="1" ht="11.25">
      <c r="A25" s="1850" t="s">
        <v>2287</v>
      </c>
      <c r="B25" s="1850" t="s">
        <v>16</v>
      </c>
      <c r="C25" s="1850" t="s">
        <v>2322</v>
      </c>
      <c r="D25" s="1850" t="s">
        <v>2323</v>
      </c>
      <c r="E25" s="1850" t="s">
        <v>2290</v>
      </c>
      <c r="F25" s="1850" t="s">
        <v>2324</v>
      </c>
      <c r="G25" s="1850" t="s">
        <v>2325</v>
      </c>
      <c r="H25" s="1850" t="s">
        <v>28</v>
      </c>
      <c r="I25" s="1850" t="s">
        <v>931</v>
      </c>
    </row>
    <row customHeight="1" ht="11.25">
      <c r="A26" s="1850" t="s">
        <v>2287</v>
      </c>
      <c r="B26" s="1850" t="s">
        <v>16</v>
      </c>
      <c r="C26" s="1850" t="s">
        <v>28</v>
      </c>
      <c r="D26" s="1850" t="s">
        <v>2326</v>
      </c>
      <c r="E26" s="1850" t="s">
        <v>2327</v>
      </c>
      <c r="F26" s="1850" t="s">
        <v>53</v>
      </c>
      <c r="G26" s="1850" t="s">
        <v>28</v>
      </c>
      <c r="H26" s="1850" t="s">
        <v>28</v>
      </c>
      <c r="I26" s="1850" t="s">
        <v>931</v>
      </c>
    </row>
    <row customHeight="1" ht="11.25">
      <c r="A27" s="1850" t="s">
        <v>2287</v>
      </c>
      <c r="B27" s="1850" t="s">
        <v>16</v>
      </c>
      <c r="C27" s="1850" t="s">
        <v>2332</v>
      </c>
      <c r="D27" s="1850" t="s">
        <v>2333</v>
      </c>
      <c r="E27" s="1850" t="s">
        <v>2330</v>
      </c>
      <c r="F27" s="1850" t="s">
        <v>2334</v>
      </c>
      <c r="G27" s="1850" t="s">
        <v>2335</v>
      </c>
      <c r="H27" s="1850" t="s">
        <v>28</v>
      </c>
      <c r="I27" s="1850" t="s">
        <v>931</v>
      </c>
    </row>
    <row customHeight="1" ht="11.25">
      <c r="A28" s="1850" t="s">
        <v>2287</v>
      </c>
      <c r="B28" s="1850" t="s">
        <v>16</v>
      </c>
      <c r="C28" s="1850" t="s">
        <v>2288</v>
      </c>
      <c r="D28" s="1850" t="s">
        <v>2289</v>
      </c>
      <c r="E28" s="1850" t="s">
        <v>2290</v>
      </c>
      <c r="F28" s="1850" t="s">
        <v>2291</v>
      </c>
      <c r="G28" s="1850" t="s">
        <v>28</v>
      </c>
      <c r="H28" s="1850" t="s">
        <v>28</v>
      </c>
      <c r="I28" s="1850" t="s">
        <v>891</v>
      </c>
    </row>
    <row customHeight="1" ht="11.25">
      <c r="A29" s="1850" t="s">
        <v>2287</v>
      </c>
      <c r="B29" s="1850" t="s">
        <v>16</v>
      </c>
      <c r="C29" s="1850" t="s">
        <v>2295</v>
      </c>
      <c r="D29" s="1850" t="s">
        <v>2296</v>
      </c>
      <c r="E29" s="1850" t="s">
        <v>2297</v>
      </c>
      <c r="F29" s="1850" t="s">
        <v>53</v>
      </c>
      <c r="G29" s="1850" t="s">
        <v>28</v>
      </c>
      <c r="H29" s="1850" t="s">
        <v>28</v>
      </c>
      <c r="I29" s="1850" t="s">
        <v>891</v>
      </c>
    </row>
    <row customHeight="1" ht="11.25">
      <c r="A30" s="1850" t="s">
        <v>2287</v>
      </c>
      <c r="B30" s="1850" t="s">
        <v>16</v>
      </c>
      <c r="C30" s="1850" t="s">
        <v>13</v>
      </c>
      <c r="D30" s="1850" t="s">
        <v>48</v>
      </c>
      <c r="E30" s="1850" t="s">
        <v>51</v>
      </c>
      <c r="F30" s="1850" t="s">
        <v>53</v>
      </c>
      <c r="G30" s="1850" t="s">
        <v>28</v>
      </c>
      <c r="H30" s="1850" t="s">
        <v>28</v>
      </c>
      <c r="I30" s="1850" t="s">
        <v>891</v>
      </c>
    </row>
    <row customHeight="1" ht="11.25">
      <c r="A31" s="1850" t="s">
        <v>2287</v>
      </c>
      <c r="B31" s="1850" t="s">
        <v>16</v>
      </c>
      <c r="C31" s="1850" t="s">
        <v>2336</v>
      </c>
      <c r="D31" s="1850" t="s">
        <v>2337</v>
      </c>
      <c r="E31" s="1850" t="s">
        <v>2338</v>
      </c>
      <c r="F31" s="1850" t="s">
        <v>53</v>
      </c>
      <c r="G31" s="1850" t="s">
        <v>28</v>
      </c>
      <c r="H31" s="1850" t="s">
        <v>28</v>
      </c>
      <c r="I31" s="1850" t="s">
        <v>891</v>
      </c>
    </row>
    <row customHeight="1" ht="11.25">
      <c r="A32" s="1850" t="s">
        <v>2287</v>
      </c>
      <c r="B32" s="1850" t="s">
        <v>16</v>
      </c>
      <c r="C32" s="1850" t="s">
        <v>2339</v>
      </c>
      <c r="D32" s="1850" t="s">
        <v>2340</v>
      </c>
      <c r="E32" s="1850" t="s">
        <v>2341</v>
      </c>
      <c r="F32" s="1850" t="s">
        <v>53</v>
      </c>
      <c r="G32" s="1850" t="s">
        <v>2342</v>
      </c>
      <c r="H32" s="1850" t="s">
        <v>28</v>
      </c>
      <c r="I32" s="1850" t="s">
        <v>891</v>
      </c>
    </row>
    <row customHeight="1" ht="11.25">
      <c r="A33" s="1850" t="s">
        <v>2287</v>
      </c>
      <c r="B33" s="1850" t="s">
        <v>16</v>
      </c>
      <c r="C33" s="1850" t="s">
        <v>2343</v>
      </c>
      <c r="D33" s="1850" t="s">
        <v>2344</v>
      </c>
      <c r="E33" s="1850" t="s">
        <v>2345</v>
      </c>
      <c r="F33" s="1850" t="s">
        <v>53</v>
      </c>
      <c r="G33" s="1850" t="s">
        <v>28</v>
      </c>
      <c r="H33" s="1850" t="s">
        <v>28</v>
      </c>
      <c r="I33" s="1850" t="s">
        <v>891</v>
      </c>
    </row>
    <row customHeight="1" ht="11.25">
      <c r="A34" s="1850" t="s">
        <v>2287</v>
      </c>
      <c r="B34" s="1850" t="s">
        <v>16</v>
      </c>
      <c r="C34" s="1850" t="s">
        <v>2346</v>
      </c>
      <c r="D34" s="1850" t="s">
        <v>2347</v>
      </c>
      <c r="E34" s="1850" t="s">
        <v>2348</v>
      </c>
      <c r="F34" s="1850" t="s">
        <v>53</v>
      </c>
      <c r="G34" s="1850" t="s">
        <v>2349</v>
      </c>
      <c r="H34" s="1850" t="s">
        <v>28</v>
      </c>
      <c r="I34" s="1850" t="s">
        <v>891</v>
      </c>
    </row>
    <row customHeight="1" ht="11.25">
      <c r="A35" s="1850" t="s">
        <v>2287</v>
      </c>
      <c r="B35" s="1850" t="s">
        <v>16</v>
      </c>
      <c r="C35" s="1850" t="s">
        <v>2298</v>
      </c>
      <c r="D35" s="1850" t="s">
        <v>2299</v>
      </c>
      <c r="E35" s="1850" t="s">
        <v>2300</v>
      </c>
      <c r="F35" s="1850" t="s">
        <v>53</v>
      </c>
      <c r="G35" s="1850" t="s">
        <v>28</v>
      </c>
      <c r="H35" s="1850" t="s">
        <v>28</v>
      </c>
      <c r="I35" s="1850" t="s">
        <v>891</v>
      </c>
    </row>
    <row customHeight="1" ht="11.25">
      <c r="A36" s="1850" t="s">
        <v>2287</v>
      </c>
      <c r="B36" s="1850" t="s">
        <v>16</v>
      </c>
      <c r="C36" s="1850" t="s">
        <v>2301</v>
      </c>
      <c r="D36" s="1850" t="s">
        <v>2302</v>
      </c>
      <c r="E36" s="1850" t="s">
        <v>2303</v>
      </c>
      <c r="F36" s="1850" t="s">
        <v>53</v>
      </c>
      <c r="G36" s="1850" t="s">
        <v>28</v>
      </c>
      <c r="H36" s="1850" t="s">
        <v>28</v>
      </c>
      <c r="I36" s="1850" t="s">
        <v>891</v>
      </c>
    </row>
    <row customHeight="1" ht="11.25">
      <c r="A37" s="1850" t="s">
        <v>2287</v>
      </c>
      <c r="B37" s="1850" t="s">
        <v>16</v>
      </c>
      <c r="C37" s="1850" t="s">
        <v>2304</v>
      </c>
      <c r="D37" s="1850" t="s">
        <v>2305</v>
      </c>
      <c r="E37" s="1850" t="s">
        <v>2306</v>
      </c>
      <c r="F37" s="1850" t="s">
        <v>53</v>
      </c>
      <c r="G37" s="1850" t="s">
        <v>28</v>
      </c>
      <c r="H37" s="1850" t="s">
        <v>28</v>
      </c>
      <c r="I37" s="1850" t="s">
        <v>891</v>
      </c>
    </row>
    <row customHeight="1" ht="11.25">
      <c r="A38" s="1850" t="s">
        <v>2287</v>
      </c>
      <c r="B38" s="1850" t="s">
        <v>16</v>
      </c>
      <c r="C38" s="1850" t="s">
        <v>2311</v>
      </c>
      <c r="D38" s="1850" t="s">
        <v>2312</v>
      </c>
      <c r="E38" s="1850" t="s">
        <v>2313</v>
      </c>
      <c r="F38" s="1850" t="s">
        <v>2314</v>
      </c>
      <c r="G38" s="1850" t="s">
        <v>28</v>
      </c>
      <c r="H38" s="1850" t="s">
        <v>28</v>
      </c>
      <c r="I38" s="1850" t="s">
        <v>891</v>
      </c>
    </row>
    <row customHeight="1" ht="11.25">
      <c r="A39" s="1850" t="s">
        <v>2287</v>
      </c>
      <c r="B39" s="1850" t="s">
        <v>16</v>
      </c>
      <c r="C39" s="1850" t="s">
        <v>2319</v>
      </c>
      <c r="D39" s="1850" t="s">
        <v>2320</v>
      </c>
      <c r="E39" s="1850" t="s">
        <v>2321</v>
      </c>
      <c r="F39" s="1850" t="s">
        <v>53</v>
      </c>
      <c r="G39" s="1850" t="s">
        <v>28</v>
      </c>
      <c r="H39" s="1850" t="s">
        <v>28</v>
      </c>
      <c r="I39" s="1850" t="s">
        <v>891</v>
      </c>
    </row>
    <row customHeight="1" ht="11.25">
      <c r="A40" s="1850" t="s">
        <v>2287</v>
      </c>
      <c r="B40" s="1850" t="s">
        <v>16</v>
      </c>
      <c r="C40" s="1850" t="s">
        <v>2322</v>
      </c>
      <c r="D40" s="1850" t="s">
        <v>2323</v>
      </c>
      <c r="E40" s="1850" t="s">
        <v>2290</v>
      </c>
      <c r="F40" s="1850" t="s">
        <v>2324</v>
      </c>
      <c r="G40" s="1850" t="s">
        <v>2325</v>
      </c>
      <c r="H40" s="1850" t="s">
        <v>28</v>
      </c>
      <c r="I40" s="1850" t="s">
        <v>891</v>
      </c>
    </row>
    <row customHeight="1" ht="11.25">
      <c r="A41" s="1850" t="s">
        <v>2287</v>
      </c>
      <c r="B41" s="1850" t="s">
        <v>16</v>
      </c>
      <c r="C41" s="1850" t="s">
        <v>28</v>
      </c>
      <c r="D41" s="1850" t="s">
        <v>2326</v>
      </c>
      <c r="E41" s="1850" t="s">
        <v>2327</v>
      </c>
      <c r="F41" s="1850" t="s">
        <v>53</v>
      </c>
      <c r="G41" s="1850" t="s">
        <v>28</v>
      </c>
      <c r="H41" s="1850" t="s">
        <v>28</v>
      </c>
      <c r="I41" s="1850" t="s">
        <v>891</v>
      </c>
    </row>
    <row customHeight="1" ht="11.25">
      <c r="A42" s="1850" t="s">
        <v>2287</v>
      </c>
      <c r="B42" s="1850" t="s">
        <v>16</v>
      </c>
      <c r="C42" s="1850" t="s">
        <v>2328</v>
      </c>
      <c r="D42" s="1850" t="s">
        <v>2329</v>
      </c>
      <c r="E42" s="1850" t="s">
        <v>2330</v>
      </c>
      <c r="F42" s="1850" t="s">
        <v>2331</v>
      </c>
      <c r="G42" s="1850" t="s">
        <v>28</v>
      </c>
      <c r="H42" s="1850" t="s">
        <v>28</v>
      </c>
      <c r="I42" s="1850" t="s">
        <v>891</v>
      </c>
    </row>
    <row customHeight="1" ht="11.25">
      <c r="A43" s="1850" t="s">
        <v>2287</v>
      </c>
      <c r="B43" s="1850" t="s">
        <v>16</v>
      </c>
      <c r="C43" s="1850" t="s">
        <v>2332</v>
      </c>
      <c r="D43" s="1850" t="s">
        <v>2333</v>
      </c>
      <c r="E43" s="1850" t="s">
        <v>2330</v>
      </c>
      <c r="F43" s="1850" t="s">
        <v>2334</v>
      </c>
      <c r="G43" s="1850" t="s">
        <v>2335</v>
      </c>
      <c r="H43" s="1850" t="s">
        <v>28</v>
      </c>
      <c r="I43" s="1850" t="s">
        <v>891</v>
      </c>
    </row>
    <row customHeight="1" ht="11.25">
      <c r="A44" s="1850" t="s">
        <v>2287</v>
      </c>
      <c r="B44" s="1850" t="s">
        <v>16</v>
      </c>
      <c r="C44" s="1850" t="s">
        <v>2288</v>
      </c>
      <c r="D44" s="1850" t="s">
        <v>2289</v>
      </c>
      <c r="E44" s="1850" t="s">
        <v>2290</v>
      </c>
      <c r="F44" s="1850" t="s">
        <v>2291</v>
      </c>
      <c r="G44" s="1850" t="s">
        <v>28</v>
      </c>
      <c r="H44" s="1850" t="s">
        <v>28</v>
      </c>
      <c r="I44" s="1850" t="s">
        <v>944</v>
      </c>
    </row>
    <row customHeight="1" ht="11.25">
      <c r="A45" s="1850" t="s">
        <v>2287</v>
      </c>
      <c r="B45" s="1850" t="s">
        <v>16</v>
      </c>
      <c r="C45" s="1850" t="s">
        <v>2346</v>
      </c>
      <c r="D45" s="1850" t="s">
        <v>2347</v>
      </c>
      <c r="E45" s="1850" t="s">
        <v>2348</v>
      </c>
      <c r="F45" s="1850" t="s">
        <v>53</v>
      </c>
      <c r="G45" s="1850" t="s">
        <v>2349</v>
      </c>
      <c r="H45" s="1850" t="s">
        <v>28</v>
      </c>
      <c r="I45" s="1850" t="s">
        <v>944</v>
      </c>
    </row>
    <row customHeight="1" ht="11.25">
      <c r="A46" s="1850" t="s">
        <v>2287</v>
      </c>
      <c r="B46" s="1850" t="s">
        <v>16</v>
      </c>
      <c r="C46" s="1850" t="s">
        <v>2298</v>
      </c>
      <c r="D46" s="1850" t="s">
        <v>2299</v>
      </c>
      <c r="E46" s="1850" t="s">
        <v>2300</v>
      </c>
      <c r="F46" s="1850" t="s">
        <v>53</v>
      </c>
      <c r="G46" s="1850" t="s">
        <v>28</v>
      </c>
      <c r="H46" s="1850" t="s">
        <v>28</v>
      </c>
      <c r="I46" s="1850" t="s">
        <v>944</v>
      </c>
    </row>
    <row customHeight="1" ht="11.25">
      <c r="A47" s="1850" t="s">
        <v>2287</v>
      </c>
      <c r="B47" s="1850" t="s">
        <v>16</v>
      </c>
      <c r="C47" s="1850" t="s">
        <v>2304</v>
      </c>
      <c r="D47" s="1850" t="s">
        <v>2305</v>
      </c>
      <c r="E47" s="1850" t="s">
        <v>2306</v>
      </c>
      <c r="F47" s="1850" t="s">
        <v>53</v>
      </c>
      <c r="G47" s="1850" t="s">
        <v>28</v>
      </c>
      <c r="H47" s="1850" t="s">
        <v>28</v>
      </c>
      <c r="I47" s="1850" t="s">
        <v>944</v>
      </c>
    </row>
    <row customHeight="1" ht="11.25">
      <c r="A48" s="1850" t="s">
        <v>2287</v>
      </c>
      <c r="B48" s="1850" t="s">
        <v>16</v>
      </c>
      <c r="C48" s="1850" t="s">
        <v>2311</v>
      </c>
      <c r="D48" s="1850" t="s">
        <v>2312</v>
      </c>
      <c r="E48" s="1850" t="s">
        <v>2313</v>
      </c>
      <c r="F48" s="1850" t="s">
        <v>2314</v>
      </c>
      <c r="G48" s="1850" t="s">
        <v>28</v>
      </c>
      <c r="H48" s="1850" t="s">
        <v>28</v>
      </c>
      <c r="I48" s="1850" t="s">
        <v>944</v>
      </c>
    </row>
    <row customHeight="1" ht="11.25">
      <c r="A49" s="1850" t="s">
        <v>2287</v>
      </c>
      <c r="B49" s="1850" t="s">
        <v>16</v>
      </c>
      <c r="C49" s="1850" t="s">
        <v>2322</v>
      </c>
      <c r="D49" s="1850" t="s">
        <v>2323</v>
      </c>
      <c r="E49" s="1850" t="s">
        <v>2290</v>
      </c>
      <c r="F49" s="1850" t="s">
        <v>2324</v>
      </c>
      <c r="G49" s="1850" t="s">
        <v>2325</v>
      </c>
      <c r="H49" s="1850" t="s">
        <v>28</v>
      </c>
      <c r="I49" s="1850" t="s">
        <v>944</v>
      </c>
    </row>
    <row customHeight="1" ht="11.25">
      <c r="A50" s="1850" t="s">
        <v>2287</v>
      </c>
      <c r="B50" s="1850" t="s">
        <v>16</v>
      </c>
      <c r="C50" s="1850" t="s">
        <v>28</v>
      </c>
      <c r="D50" s="1850" t="s">
        <v>2326</v>
      </c>
      <c r="E50" s="1850" t="s">
        <v>2327</v>
      </c>
      <c r="F50" s="1850" t="s">
        <v>53</v>
      </c>
      <c r="G50" s="1850" t="s">
        <v>28</v>
      </c>
      <c r="H50" s="1850" t="s">
        <v>28</v>
      </c>
      <c r="I50" s="1850" t="s">
        <v>944</v>
      </c>
    </row>
    <row customHeight="1" ht="11.25">
      <c r="A51" s="1850" t="s">
        <v>2287</v>
      </c>
      <c r="B51" s="1850" t="s">
        <v>16</v>
      </c>
      <c r="C51" s="1850" t="s">
        <v>2350</v>
      </c>
      <c r="D51" s="1850" t="s">
        <v>2351</v>
      </c>
      <c r="E51" s="1850" t="s">
        <v>2352</v>
      </c>
      <c r="F51" s="1850" t="s">
        <v>2353</v>
      </c>
      <c r="G51" s="1850" t="s">
        <v>28</v>
      </c>
      <c r="H51" s="1850" t="s">
        <v>28</v>
      </c>
      <c r="I51" s="1850" t="s">
        <v>1658</v>
      </c>
    </row>
    <row customHeight="1" ht="11.25">
      <c r="A52" s="1850" t="s">
        <v>2287</v>
      </c>
      <c r="B52" s="1850" t="s">
        <v>16</v>
      </c>
      <c r="C52" s="1850" t="s">
        <v>2354</v>
      </c>
      <c r="D52" s="1850" t="s">
        <v>2355</v>
      </c>
      <c r="E52" s="1850" t="s">
        <v>2356</v>
      </c>
      <c r="F52" s="1850" t="s">
        <v>613</v>
      </c>
      <c r="G52" s="1850" t="s">
        <v>2357</v>
      </c>
      <c r="H52" s="1850" t="s">
        <v>28</v>
      </c>
      <c r="I52" s="1850" t="s">
        <v>1658</v>
      </c>
    </row>
    <row customHeight="1" ht="11.25">
      <c r="A53" s="1850" t="s">
        <v>2287</v>
      </c>
      <c r="B53" s="1850" t="s">
        <v>16</v>
      </c>
      <c r="C53" s="1850" t="s">
        <v>2298</v>
      </c>
      <c r="D53" s="1850" t="s">
        <v>2299</v>
      </c>
      <c r="E53" s="1850" t="s">
        <v>2300</v>
      </c>
      <c r="F53" s="1850" t="s">
        <v>53</v>
      </c>
      <c r="G53" s="1850" t="s">
        <v>28</v>
      </c>
      <c r="H53" s="1850" t="s">
        <v>28</v>
      </c>
      <c r="I53" s="1850" t="s">
        <v>1658</v>
      </c>
    </row>
    <row customHeight="1" ht="11.25">
      <c r="A54" s="1850" t="s">
        <v>2287</v>
      </c>
      <c r="B54" s="1850" t="s">
        <v>16</v>
      </c>
      <c r="C54" s="1850" t="s">
        <v>2358</v>
      </c>
      <c r="D54" s="1850" t="s">
        <v>2359</v>
      </c>
      <c r="E54" s="1850" t="s">
        <v>2360</v>
      </c>
      <c r="F54" s="1850" t="s">
        <v>53</v>
      </c>
      <c r="G54" s="1850" t="s">
        <v>2361</v>
      </c>
      <c r="H54" s="1850" t="s">
        <v>28</v>
      </c>
      <c r="I54" s="1850" t="s">
        <v>1658</v>
      </c>
    </row>
    <row customHeight="1" ht="11.25">
      <c r="A55" s="1850" t="s">
        <v>2287</v>
      </c>
      <c r="B55" s="1850" t="s">
        <v>16</v>
      </c>
      <c r="C55" s="1850" t="s">
        <v>2362</v>
      </c>
      <c r="D55" s="1850" t="s">
        <v>2363</v>
      </c>
      <c r="E55" s="1850" t="s">
        <v>2364</v>
      </c>
      <c r="F55" s="1850" t="s">
        <v>53</v>
      </c>
      <c r="G55" s="1850" t="s">
        <v>28</v>
      </c>
      <c r="H55" s="1850" t="s">
        <v>28</v>
      </c>
      <c r="I55" s="1850" t="s">
        <v>1658</v>
      </c>
    </row>
    <row customHeight="1" ht="11.25">
      <c r="A56" s="1850" t="s">
        <v>2287</v>
      </c>
      <c r="B56" s="1850" t="s">
        <v>16</v>
      </c>
      <c r="C56" s="1850" t="s">
        <v>28</v>
      </c>
      <c r="D56" s="1850" t="s">
        <v>2326</v>
      </c>
      <c r="E56" s="1850" t="s">
        <v>2327</v>
      </c>
      <c r="F56" s="1850" t="s">
        <v>53</v>
      </c>
      <c r="G56" s="1850" t="s">
        <v>28</v>
      </c>
      <c r="H56" s="1850" t="s">
        <v>28</v>
      </c>
      <c r="I56" s="1850" t="s">
        <v>1658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679145-DBE2-9EED-44C2-0.B88A4915}" mc:Ignorable="x14ac xr xr2 xr3">
  <sheetPr>
    <tabColor rgb="FFFFCC99"/>
  </sheetPr>
  <dimension ref="A1:G23"/>
  <sheetViews>
    <sheetView topLeftCell="A1" showGridLines="0" workbookViewId="0">
      <selection activeCell="A1" sqref="A1"/>
    </sheetView>
  </sheetViews>
  <sheetFormatPr customHeight="1" defaultRowHeight="11.25"/>
  <cols>
    <col min="1" max="1" style="1850" width="9.140625"/>
  </cols>
  <sheetData>
    <row customHeight="1" ht="11.25">
      <c r="A1" s="373" t="s">
        <v>2365</v>
      </c>
      <c r="B1" s="64" t="s">
        <v>2366</v>
      </c>
      <c r="C1" s="64" t="s">
        <v>2367</v>
      </c>
      <c r="D1" s="64" t="s">
        <v>2368</v>
      </c>
      <c r="E1" s="0" t="s">
        <v>2369</v>
      </c>
      <c r="F1" s="0" t="s">
        <v>2370</v>
      </c>
      <c r="G1" s="0" t="s">
        <v>2371</v>
      </c>
    </row>
    <row customHeight="1" ht="11.25">
      <c r="A2" s="373" t="s">
        <v>16</v>
      </c>
      <c r="B2" s="0" t="s">
        <v>102</v>
      </c>
      <c r="C2" s="0" t="s">
        <v>2372</v>
      </c>
      <c r="D2" s="0" t="s">
        <v>102</v>
      </c>
      <c r="E2" s="0" t="s">
        <v>2372</v>
      </c>
      <c r="F2" s="0" t="s">
        <v>2373</v>
      </c>
      <c r="G2" s="0" t="s">
        <v>112</v>
      </c>
    </row>
    <row customHeight="1" ht="11.25">
      <c r="A3" s="373" t="s">
        <v>16</v>
      </c>
      <c r="B3" s="0" t="s">
        <v>102</v>
      </c>
      <c r="C3" s="0" t="s">
        <v>2372</v>
      </c>
      <c r="D3" s="0" t="s">
        <v>2374</v>
      </c>
      <c r="E3" s="0" t="s">
        <v>2375</v>
      </c>
      <c r="F3" s="0" t="s">
        <v>2376</v>
      </c>
      <c r="G3" s="0" t="s">
        <v>113</v>
      </c>
    </row>
    <row customHeight="1" ht="11.25">
      <c r="A4" s="373" t="s">
        <v>16</v>
      </c>
      <c r="B4" s="0" t="s">
        <v>102</v>
      </c>
      <c r="C4" s="0" t="s">
        <v>2372</v>
      </c>
      <c r="D4" s="0" t="s">
        <v>2377</v>
      </c>
      <c r="E4" s="0" t="s">
        <v>2378</v>
      </c>
      <c r="F4" s="0" t="s">
        <v>2376</v>
      </c>
      <c r="G4" s="0" t="s">
        <v>92</v>
      </c>
    </row>
    <row customHeight="1" ht="11.25">
      <c r="A5" s="373" t="s">
        <v>16</v>
      </c>
      <c r="B5" s="0" t="s">
        <v>102</v>
      </c>
      <c r="C5" s="0" t="s">
        <v>2372</v>
      </c>
      <c r="D5" s="0" t="s">
        <v>2379</v>
      </c>
      <c r="E5" s="0" t="s">
        <v>2380</v>
      </c>
      <c r="F5" s="0" t="s">
        <v>2376</v>
      </c>
      <c r="G5" s="0" t="s">
        <v>93</v>
      </c>
    </row>
    <row customHeight="1" ht="11.25">
      <c r="A6" s="373" t="s">
        <v>16</v>
      </c>
      <c r="B6" s="0" t="s">
        <v>102</v>
      </c>
      <c r="C6" s="0" t="s">
        <v>2372</v>
      </c>
      <c r="D6" s="0" t="s">
        <v>2381</v>
      </c>
      <c r="E6" s="0" t="s">
        <v>2382</v>
      </c>
      <c r="F6" s="0" t="s">
        <v>2376</v>
      </c>
      <c r="G6" s="0" t="s">
        <v>114</v>
      </c>
    </row>
    <row customHeight="1" ht="11.25">
      <c r="A7" s="373" t="s">
        <v>16</v>
      </c>
      <c r="B7" s="0" t="s">
        <v>102</v>
      </c>
      <c r="C7" s="0" t="s">
        <v>2372</v>
      </c>
      <c r="D7" s="0" t="s">
        <v>2383</v>
      </c>
      <c r="E7" s="0" t="s">
        <v>2384</v>
      </c>
      <c r="F7" s="0" t="s">
        <v>2376</v>
      </c>
      <c r="G7" s="0" t="s">
        <v>94</v>
      </c>
    </row>
    <row customHeight="1" ht="11.25">
      <c r="A8" s="373" t="s">
        <v>16</v>
      </c>
      <c r="B8" s="0" t="s">
        <v>102</v>
      </c>
      <c r="C8" s="0" t="s">
        <v>2372</v>
      </c>
      <c r="D8" s="0" t="s">
        <v>2385</v>
      </c>
      <c r="E8" s="0" t="s">
        <v>2386</v>
      </c>
      <c r="F8" s="0" t="s">
        <v>2376</v>
      </c>
      <c r="G8" s="0" t="s">
        <v>95</v>
      </c>
    </row>
    <row customHeight="1" ht="11.25">
      <c r="A9" s="373" t="s">
        <v>16</v>
      </c>
      <c r="B9" s="0" t="s">
        <v>102</v>
      </c>
      <c r="C9" s="0" t="s">
        <v>2372</v>
      </c>
      <c r="D9" s="0" t="s">
        <v>2387</v>
      </c>
      <c r="E9" s="0" t="s">
        <v>2388</v>
      </c>
      <c r="F9" s="0" t="s">
        <v>2376</v>
      </c>
      <c r="G9" s="0" t="s">
        <v>115</v>
      </c>
    </row>
    <row customHeight="1" ht="11.25">
      <c r="A10" s="373" t="s">
        <v>16</v>
      </c>
      <c r="B10" s="0" t="s">
        <v>102</v>
      </c>
      <c r="C10" s="0" t="s">
        <v>2372</v>
      </c>
      <c r="D10" s="0" t="s">
        <v>2389</v>
      </c>
      <c r="E10" s="0" t="s">
        <v>2390</v>
      </c>
      <c r="F10" s="0" t="s">
        <v>2391</v>
      </c>
      <c r="G10" s="0" t="s">
        <v>151</v>
      </c>
    </row>
    <row customHeight="1" ht="11.25">
      <c r="A11" s="373" t="s">
        <v>16</v>
      </c>
      <c r="B11" s="0" t="s">
        <v>102</v>
      </c>
      <c r="C11" s="0" t="s">
        <v>2372</v>
      </c>
      <c r="D11" s="0" t="s">
        <v>2392</v>
      </c>
      <c r="E11" s="0" t="s">
        <v>2393</v>
      </c>
      <c r="F11" s="0" t="s">
        <v>2376</v>
      </c>
      <c r="G11" s="0" t="s">
        <v>152</v>
      </c>
    </row>
    <row customHeight="1" ht="11.25">
      <c r="A12" s="373" t="s">
        <v>16</v>
      </c>
      <c r="B12" s="0" t="s">
        <v>102</v>
      </c>
      <c r="C12" s="0" t="s">
        <v>2372</v>
      </c>
      <c r="D12" s="0" t="s">
        <v>2394</v>
      </c>
      <c r="E12" s="0" t="s">
        <v>2395</v>
      </c>
      <c r="F12" s="0" t="s">
        <v>2376</v>
      </c>
      <c r="G12" s="0" t="s">
        <v>153</v>
      </c>
    </row>
    <row customHeight="1" ht="11.25">
      <c r="A13" s="373" t="s">
        <v>16</v>
      </c>
      <c r="B13" s="0" t="s">
        <v>102</v>
      </c>
      <c r="C13" s="0" t="s">
        <v>2372</v>
      </c>
      <c r="D13" s="0" t="s">
        <v>2396</v>
      </c>
      <c r="E13" s="0" t="s">
        <v>2397</v>
      </c>
      <c r="F13" s="0" t="s">
        <v>2376</v>
      </c>
      <c r="G13" s="0" t="s">
        <v>154</v>
      </c>
    </row>
    <row customHeight="1" ht="11.25">
      <c r="A14" s="373" t="s">
        <v>16</v>
      </c>
      <c r="B14" s="0" t="s">
        <v>102</v>
      </c>
      <c r="C14" s="0" t="s">
        <v>2372</v>
      </c>
      <c r="D14" s="0" t="s">
        <v>2398</v>
      </c>
      <c r="E14" s="0" t="s">
        <v>2399</v>
      </c>
      <c r="F14" s="0" t="s">
        <v>2376</v>
      </c>
      <c r="G14" s="0" t="s">
        <v>155</v>
      </c>
    </row>
    <row customHeight="1" ht="11.25">
      <c r="A15" s="373" t="s">
        <v>16</v>
      </c>
      <c r="B15" s="0" t="s">
        <v>102</v>
      </c>
      <c r="C15" s="0" t="s">
        <v>2372</v>
      </c>
      <c r="D15" s="0" t="s">
        <v>2400</v>
      </c>
      <c r="E15" s="0" t="s">
        <v>2401</v>
      </c>
      <c r="F15" s="0" t="s">
        <v>2376</v>
      </c>
      <c r="G15" s="0" t="s">
        <v>156</v>
      </c>
    </row>
    <row customHeight="1" ht="11.25">
      <c r="A16" s="373" t="s">
        <v>16</v>
      </c>
      <c r="B16" s="0" t="s">
        <v>102</v>
      </c>
      <c r="C16" s="0" t="s">
        <v>2372</v>
      </c>
      <c r="D16" s="0" t="s">
        <v>103</v>
      </c>
      <c r="E16" s="0" t="s">
        <v>104</v>
      </c>
      <c r="F16" s="0" t="s">
        <v>2402</v>
      </c>
      <c r="G16" s="0" t="s">
        <v>101</v>
      </c>
    </row>
    <row customHeight="1" ht="11.25">
      <c r="A17" s="373" t="s">
        <v>16</v>
      </c>
      <c r="B17" s="0" t="s">
        <v>102</v>
      </c>
      <c r="C17" s="0" t="s">
        <v>2372</v>
      </c>
      <c r="D17" s="0" t="s">
        <v>2403</v>
      </c>
      <c r="E17" s="0" t="s">
        <v>2404</v>
      </c>
      <c r="F17" s="0" t="s">
        <v>2376</v>
      </c>
      <c r="G17" s="0" t="s">
        <v>1509</v>
      </c>
    </row>
    <row customHeight="1" ht="11.25">
      <c r="A18" s="373" t="s">
        <v>16</v>
      </c>
      <c r="B18" s="0" t="s">
        <v>102</v>
      </c>
      <c r="C18" s="0" t="s">
        <v>2372</v>
      </c>
      <c r="D18" s="0" t="s">
        <v>2405</v>
      </c>
      <c r="E18" s="0" t="s">
        <v>2406</v>
      </c>
      <c r="F18" s="0" t="s">
        <v>2376</v>
      </c>
      <c r="G18" s="0" t="s">
        <v>1521</v>
      </c>
    </row>
    <row customHeight="1" ht="11.25">
      <c r="A19" s="373" t="s">
        <v>16</v>
      </c>
      <c r="B19" s="0" t="s">
        <v>102</v>
      </c>
      <c r="C19" s="0" t="s">
        <v>2372</v>
      </c>
      <c r="D19" s="0" t="s">
        <v>2407</v>
      </c>
      <c r="E19" s="0" t="s">
        <v>2408</v>
      </c>
      <c r="F19" s="0" t="s">
        <v>2376</v>
      </c>
      <c r="G19" s="0" t="s">
        <v>1535</v>
      </c>
    </row>
    <row customHeight="1" ht="11.25">
      <c r="A20" s="373" t="s">
        <v>16</v>
      </c>
      <c r="B20" s="0" t="s">
        <v>102</v>
      </c>
      <c r="C20" s="0" t="s">
        <v>2372</v>
      </c>
      <c r="D20" s="0" t="s">
        <v>2409</v>
      </c>
      <c r="E20" s="0" t="s">
        <v>2410</v>
      </c>
      <c r="F20" s="0" t="s">
        <v>2376</v>
      </c>
      <c r="G20" s="0" t="s">
        <v>1547</v>
      </c>
    </row>
    <row customHeight="1" ht="11.25">
      <c r="A21" s="373" t="s">
        <v>16</v>
      </c>
      <c r="B21" s="0" t="s">
        <v>102</v>
      </c>
      <c r="C21" s="0" t="s">
        <v>2372</v>
      </c>
      <c r="D21" s="0" t="s">
        <v>2411</v>
      </c>
      <c r="E21" s="0" t="s">
        <v>2412</v>
      </c>
      <c r="F21" s="0" t="s">
        <v>2376</v>
      </c>
      <c r="G21" s="0" t="s">
        <v>1556</v>
      </c>
    </row>
    <row customHeight="1" ht="11.25">
      <c r="A22" s="373" t="s">
        <v>16</v>
      </c>
      <c r="B22" s="0" t="s">
        <v>102</v>
      </c>
      <c r="C22" s="0" t="s">
        <v>2372</v>
      </c>
      <c r="D22" s="0" t="s">
        <v>2413</v>
      </c>
      <c r="E22" s="0" t="s">
        <v>2414</v>
      </c>
      <c r="F22" s="0" t="s">
        <v>2376</v>
      </c>
      <c r="G22" s="0" t="s">
        <v>1572</v>
      </c>
    </row>
    <row customHeight="1" ht="11.25">
      <c r="A23" s="373" t="s">
        <v>16</v>
      </c>
      <c r="B23" s="0" t="s">
        <v>2415</v>
      </c>
      <c r="C23" s="0" t="s">
        <v>2416</v>
      </c>
      <c r="D23" s="0" t="s">
        <v>2415</v>
      </c>
      <c r="E23" s="0" t="s">
        <v>2416</v>
      </c>
      <c r="F23" s="0" t="s">
        <v>2417</v>
      </c>
      <c r="G23" s="0" t="s">
        <v>1579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29F46D-8452-0B66-3BCF-0.2F10974C}" mc:Ignorable="x14ac xr xr2 xr3">
  <sheetPr>
    <tabColor rgb="FFFFCC99"/>
  </sheetPr>
  <dimension ref="A1:I7"/>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2418</v>
      </c>
      <c r="B1" s="835" t="s">
        <v>2419</v>
      </c>
      <c r="C1" s="1159" t="s">
        <v>2420</v>
      </c>
      <c r="D1" s="835" t="s">
        <v>2421</v>
      </c>
      <c r="E1" s="835" t="s">
        <v>2422</v>
      </c>
      <c r="F1" s="1159" t="s">
        <v>2423</v>
      </c>
      <c r="G1" s="1159" t="s">
        <v>2424</v>
      </c>
      <c r="H1" s="1159" t="s">
        <v>2425</v>
      </c>
      <c r="I1" s="1159" t="s">
        <v>2426</v>
      </c>
    </row>
    <row customHeight="1" ht="11.25">
      <c r="A2" s="1691" t="s">
        <v>112</v>
      </c>
      <c r="B2" s="1691" t="s">
        <v>2427</v>
      </c>
      <c r="C2" s="1691" t="s">
        <v>28</v>
      </c>
      <c r="D2" s="1691" t="s">
        <v>2428</v>
      </c>
      <c r="E2" s="1691" t="s">
        <v>2429</v>
      </c>
      <c r="F2" s="1691" t="s">
        <v>28</v>
      </c>
      <c r="G2" s="1691" t="s">
        <v>28</v>
      </c>
      <c r="H2" s="1691" t="s">
        <v>28</v>
      </c>
      <c r="I2" s="1691" t="s">
        <v>28</v>
      </c>
    </row>
    <row customHeight="1" ht="11.25">
      <c r="A3" s="1691" t="s">
        <v>113</v>
      </c>
      <c r="B3" s="1691" t="s">
        <v>2430</v>
      </c>
      <c r="C3" s="1691" t="s">
        <v>28</v>
      </c>
      <c r="D3" s="1691" t="s">
        <v>2431</v>
      </c>
      <c r="E3" s="1691" t="s">
        <v>2429</v>
      </c>
      <c r="F3" s="1691" t="s">
        <v>28</v>
      </c>
      <c r="G3" s="1691" t="s">
        <v>28</v>
      </c>
      <c r="H3" s="1691" t="s">
        <v>28</v>
      </c>
      <c r="I3" s="1691" t="s">
        <v>28</v>
      </c>
    </row>
    <row customHeight="1" ht="11.25">
      <c r="A4" s="1691" t="s">
        <v>92</v>
      </c>
      <c r="B4" s="1691" t="s">
        <v>2432</v>
      </c>
      <c r="C4" s="1691" t="s">
        <v>28</v>
      </c>
      <c r="D4" s="1691" t="s">
        <v>2433</v>
      </c>
      <c r="E4" s="1691" t="s">
        <v>2434</v>
      </c>
      <c r="F4" s="1691" t="s">
        <v>28</v>
      </c>
      <c r="G4" s="1691" t="s">
        <v>28</v>
      </c>
      <c r="H4" s="1691" t="s">
        <v>28</v>
      </c>
      <c r="I4" s="1691" t="s">
        <v>28</v>
      </c>
    </row>
    <row customHeight="1" ht="11.25">
      <c r="A5" s="1691" t="s">
        <v>93</v>
      </c>
      <c r="B5" s="1691" t="s">
        <v>2435</v>
      </c>
      <c r="C5" s="1691" t="s">
        <v>28</v>
      </c>
      <c r="D5" s="1691" t="s">
        <v>2436</v>
      </c>
      <c r="E5" s="1691" t="s">
        <v>2429</v>
      </c>
      <c r="F5" s="1691" t="s">
        <v>28</v>
      </c>
      <c r="G5" s="1691" t="s">
        <v>28</v>
      </c>
      <c r="H5" s="1691" t="s">
        <v>28</v>
      </c>
      <c r="I5" s="1691" t="s">
        <v>28</v>
      </c>
    </row>
    <row customHeight="1" ht="11.25">
      <c r="A6" s="1691" t="s">
        <v>114</v>
      </c>
      <c r="B6" s="1691" t="s">
        <v>2437</v>
      </c>
      <c r="C6" s="1691" t="s">
        <v>28</v>
      </c>
      <c r="D6" s="1691" t="s">
        <v>2438</v>
      </c>
      <c r="E6" s="1691" t="s">
        <v>2429</v>
      </c>
      <c r="F6" s="1691" t="s">
        <v>28</v>
      </c>
      <c r="G6" s="1691" t="s">
        <v>28</v>
      </c>
      <c r="H6" s="1691" t="s">
        <v>28</v>
      </c>
      <c r="I6" s="1691" t="s">
        <v>28</v>
      </c>
    </row>
    <row customHeight="1" ht="11.25">
      <c r="A7" s="1691" t="s">
        <v>94</v>
      </c>
      <c r="B7" s="1691" t="s">
        <v>2439</v>
      </c>
      <c r="C7" s="1691" t="s">
        <v>28</v>
      </c>
      <c r="D7" s="1691" t="s">
        <v>2440</v>
      </c>
      <c r="E7" s="1691" t="s">
        <v>2441</v>
      </c>
      <c r="F7" s="1691" t="s">
        <v>28</v>
      </c>
      <c r="G7" s="1691" t="s">
        <v>28</v>
      </c>
      <c r="H7" s="1691" t="s">
        <v>28</v>
      </c>
      <c r="I7"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48484F-3988-FE07-8CFE-0.698D32C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4D5125-7C86-9475-D4FE-0.96001F1C}"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389</v>
      </c>
      <c r="I1" s="2217"/>
      <c r="J1" s="2217"/>
      <c r="K1" s="2217"/>
      <c r="L1" s="2217"/>
      <c r="M1" s="2217"/>
      <c r="N1" s="2217"/>
      <c r="O1" s="2217"/>
      <c r="P1" s="2217"/>
      <c r="Q1" s="2217"/>
      <c r="R1" s="2217"/>
      <c r="T1" s="2217" t="s">
        <v>390</v>
      </c>
      <c r="U1" s="2217"/>
      <c r="V1" s="2217"/>
      <c r="X1" s="2217" t="s">
        <v>391</v>
      </c>
      <c r="Y1" s="2217"/>
      <c r="Z1" s="2217"/>
      <c r="AB1" s="2217" t="s">
        <v>392</v>
      </c>
      <c r="AC1" s="2217"/>
      <c r="AT1" s="447" t="s">
        <v>14</v>
      </c>
    </row>
    <row customHeight="1" ht="14.25" hidden="1">
      <c r="AT2" s="447">
        <v>0</v>
      </c>
    </row>
    <row s="1613" customFormat="1" customHeight="1" ht="5.25">
      <c r="C3" s="701"/>
      <c r="D3" s="702"/>
      <c r="E3" s="702"/>
      <c r="F3" s="702"/>
      <c r="G3" s="702"/>
      <c r="H3" s="702" t="s">
        <v>393</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ИМУП «ПОСЖИЛКОМСЕРВИС»</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337</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338</v>
      </c>
      <c r="AF7" s="2223" t="s">
        <v>338</v>
      </c>
      <c r="AG7" s="2223" t="s">
        <v>338</v>
      </c>
      <c r="AH7" s="2223" t="s">
        <v>338</v>
      </c>
      <c r="AT7" s="447">
        <v>14</v>
      </c>
    </row>
    <row customHeight="1" ht="27.299999999999997">
      <c r="C8" s="450"/>
      <c r="D8" s="2127" t="s">
        <v>90</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394</v>
      </c>
      <c r="I8" s="2226" t="s">
        <v>395</v>
      </c>
      <c r="J8" s="2223" t="s">
        <v>396</v>
      </c>
      <c r="K8" s="2223"/>
      <c r="L8" s="2223"/>
      <c r="M8" s="2218"/>
      <c r="N8" s="2223" t="s">
        <v>397</v>
      </c>
      <c r="O8" s="2223"/>
      <c r="P8" s="2223" t="s">
        <v>398</v>
      </c>
      <c r="Q8" s="2223"/>
      <c r="R8" s="2230" t="s">
        <v>399</v>
      </c>
      <c r="S8" s="824"/>
      <c r="T8" s="2228" t="s">
        <v>400</v>
      </c>
      <c r="U8" s="2228" t="s">
        <v>401</v>
      </c>
      <c r="V8" s="2228" t="s">
        <v>402</v>
      </c>
      <c r="W8" s="826"/>
      <c r="X8" s="2228" t="s">
        <v>403</v>
      </c>
      <c r="Y8" s="2228" t="s">
        <v>404</v>
      </c>
      <c r="Z8" s="2228" t="s">
        <v>405</v>
      </c>
      <c r="AA8" s="826"/>
      <c r="AB8" s="2228" t="s">
        <v>406</v>
      </c>
      <c r="AC8" s="2228" t="s">
        <v>399</v>
      </c>
      <c r="AD8" s="826"/>
      <c r="AE8" s="2223"/>
      <c r="AF8" s="2223"/>
      <c r="AG8" s="2223"/>
      <c r="AH8" s="2223"/>
      <c r="AT8" s="447">
        <v>26</v>
      </c>
    </row>
    <row customHeight="1" ht="46.199999999999996">
      <c r="C9" s="450"/>
      <c r="D9" s="2127"/>
      <c r="E9" s="2223"/>
      <c r="F9" s="2223"/>
      <c r="G9" s="829"/>
      <c r="H9" s="2225"/>
      <c r="I9" s="2227"/>
      <c r="J9" s="425" t="s">
        <v>407</v>
      </c>
      <c r="K9" s="425" t="s">
        <v>408</v>
      </c>
      <c r="L9" s="425" t="s">
        <v>409</v>
      </c>
      <c r="M9" s="431" t="s">
        <v>410</v>
      </c>
      <c r="N9" s="425" t="s">
        <v>411</v>
      </c>
      <c r="O9" s="425" t="s">
        <v>410</v>
      </c>
      <c r="P9" s="425" t="s">
        <v>412</v>
      </c>
      <c r="Q9" s="425" t="s">
        <v>410</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413</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112</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414</v>
      </c>
      <c r="AF12" s="2221" t="s">
        <v>415</v>
      </c>
      <c r="AG12" s="2221" t="s">
        <v>416</v>
      </c>
      <c r="AH12" s="2221" t="s">
        <v>417</v>
      </c>
      <c r="AI12" s="447"/>
      <c r="AM12" s="511"/>
      <c r="AP12" s="500" t="s">
        <v>418</v>
      </c>
      <c r="AQ12" s="500" t="s">
        <v>418</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84</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1BDB86-F978-3D41-124C-0.383DF2A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133</v>
      </c>
      <c r="B1" s="183" t="s">
        <v>2442</v>
      </c>
    </row>
    <row customHeight="1" ht="11.25">
      <c r="A2" s="183" t="s">
        <v>100</v>
      </c>
      <c r="B2" s="183" t="s">
        <v>2443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A97C14-E742-4AE9-B016-0.BF5B6D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2444</v>
      </c>
      <c r="B1" s="835" t="s">
        <v>2445</v>
      </c>
    </row>
    <row customHeight="1" ht="11.25">
      <c r="A2" s="835">
        <v>4213775</v>
      </c>
      <c r="B2" s="835" t="s">
        <v>1263</v>
      </c>
    </row>
    <row customHeight="1" ht="11.25">
      <c r="A3" s="835">
        <v>4213784</v>
      </c>
      <c r="B3" s="835" t="s">
        <v>1297</v>
      </c>
    </row>
    <row customHeight="1" ht="11.25">
      <c r="A4" s="835">
        <v>4213781</v>
      </c>
      <c r="B4" s="835" t="s">
        <v>1290</v>
      </c>
    </row>
    <row customHeight="1" ht="11.25">
      <c r="A5" s="835">
        <v>4213776</v>
      </c>
      <c r="B5" s="835" t="s">
        <v>191</v>
      </c>
    </row>
    <row customHeight="1" ht="11.25">
      <c r="A6" s="835">
        <v>4213777</v>
      </c>
      <c r="B6" s="835" t="s">
        <v>204</v>
      </c>
    </row>
    <row customHeight="1" ht="11.25">
      <c r="A7" s="835">
        <v>4213778</v>
      </c>
      <c r="B7" s="835" t="s">
        <v>217</v>
      </c>
    </row>
    <row customHeight="1" ht="11.25">
      <c r="A8" s="835">
        <v>4213780</v>
      </c>
      <c r="B8" s="835" t="s">
        <v>223</v>
      </c>
    </row>
    <row customHeight="1" ht="11.25">
      <c r="A9" s="835">
        <v>4213779</v>
      </c>
      <c r="B9" s="835" t="s">
        <v>1429</v>
      </c>
    </row>
    <row customHeight="1" ht="11.25">
      <c r="A10" s="835">
        <v>4213783</v>
      </c>
      <c r="B10" s="835" t="s">
        <v>1444</v>
      </c>
    </row>
    <row customHeight="1" ht="11.25">
      <c r="A11" s="835">
        <v>4213782</v>
      </c>
      <c r="B11" s="835" t="s">
        <v>229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CDDFAC-C539-D812-448C-0.3390D4C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2444</v>
      </c>
      <c r="B1" s="835" t="s">
        <v>2446</v>
      </c>
    </row>
    <row customHeight="1" ht="11.25">
      <c r="A2" s="835" t="s">
        <v>2447</v>
      </c>
      <c r="B2" s="835" t="s">
        <v>1541</v>
      </c>
    </row>
    <row customHeight="1" ht="11.25">
      <c r="A3" s="835" t="s">
        <v>2448</v>
      </c>
      <c r="B3" s="835" t="s">
        <v>1551</v>
      </c>
    </row>
    <row customHeight="1" ht="11.25">
      <c r="A4" s="835" t="s">
        <v>2449</v>
      </c>
      <c r="B4" s="835" t="s">
        <v>1560</v>
      </c>
    </row>
    <row customHeight="1" ht="11.25">
      <c r="A5" s="835" t="s">
        <v>2450</v>
      </c>
      <c r="B5" s="835" t="s">
        <v>1569</v>
      </c>
    </row>
    <row customHeight="1" ht="11.25">
      <c r="A6" s="835" t="s">
        <v>2451</v>
      </c>
      <c r="B6" s="835" t="s">
        <v>1575</v>
      </c>
    </row>
    <row customHeight="1" ht="11.25">
      <c r="A7" s="835" t="s">
        <v>2452</v>
      </c>
      <c r="B7" s="835" t="s">
        <v>1583</v>
      </c>
    </row>
    <row customHeight="1" ht="11.25">
      <c r="A8" s="835" t="s">
        <v>2453</v>
      </c>
      <c r="B8" s="835" t="s">
        <v>1590</v>
      </c>
    </row>
    <row customHeight="1" ht="11.25">
      <c r="A9" s="835" t="s">
        <v>2454</v>
      </c>
      <c r="B9" s="835" t="s">
        <v>1596</v>
      </c>
    </row>
    <row customHeight="1" ht="11.25">
      <c r="A10" s="835" t="s">
        <v>2455</v>
      </c>
      <c r="B10" s="835" t="s">
        <v>1600</v>
      </c>
    </row>
    <row customHeight="1" ht="11.25">
      <c r="A11" s="835" t="s">
        <v>2456</v>
      </c>
      <c r="B11" s="835" t="s">
        <v>1607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4EE91-1D27-D6B7-B13A-0.3BCF226B}" mc:Ignorable="x14ac xr xr2 xr3">
  <sheetPr>
    <tabColor rgb="FFFFCC99"/>
  </sheetPr>
  <dimension ref="A1:G23"/>
  <sheetViews>
    <sheetView topLeftCell="A1" showGridLines="0" workbookViewId="0">
      <selection activeCell="A1" sqref="A1"/>
    </sheetView>
  </sheetViews>
  <sheetFormatPr customHeight="1" defaultRowHeight="11.25"/>
  <sheetData>
    <row customHeight="1" ht="11.25">
      <c r="A1" s="373" t="s">
        <v>2365</v>
      </c>
      <c r="B1" s="373" t="s">
        <v>2366</v>
      </c>
      <c r="C1" s="373" t="s">
        <v>2367</v>
      </c>
      <c r="D1" s="373" t="s">
        <v>2368</v>
      </c>
      <c r="E1" s="0" t="s">
        <v>2369</v>
      </c>
      <c r="F1" s="0" t="s">
        <v>2370</v>
      </c>
      <c r="G1" s="0" t="s">
        <v>2371</v>
      </c>
    </row>
    <row customHeight="1" ht="11.25">
      <c r="A2" s="0" t="s">
        <v>16</v>
      </c>
      <c r="B2" s="0" t="s">
        <v>102</v>
      </c>
      <c r="C2" s="0" t="s">
        <v>2372</v>
      </c>
      <c r="D2" s="0" t="s">
        <v>102</v>
      </c>
      <c r="E2" s="0" t="s">
        <v>2372</v>
      </c>
      <c r="F2" s="0" t="s">
        <v>2373</v>
      </c>
      <c r="G2" s="0" t="s">
        <v>112</v>
      </c>
    </row>
    <row customHeight="1" ht="11.25">
      <c r="A3" s="0" t="s">
        <v>16</v>
      </c>
      <c r="B3" s="0" t="s">
        <v>102</v>
      </c>
      <c r="C3" s="0" t="s">
        <v>2372</v>
      </c>
      <c r="D3" s="0" t="s">
        <v>2374</v>
      </c>
      <c r="E3" s="0" t="s">
        <v>2375</v>
      </c>
      <c r="F3" s="0" t="s">
        <v>2376</v>
      </c>
      <c r="G3" s="0" t="s">
        <v>113</v>
      </c>
    </row>
    <row customHeight="1" ht="11.25">
      <c r="A4" s="0" t="s">
        <v>16</v>
      </c>
      <c r="B4" s="0" t="s">
        <v>102</v>
      </c>
      <c r="C4" s="0" t="s">
        <v>2372</v>
      </c>
      <c r="D4" s="0" t="s">
        <v>2377</v>
      </c>
      <c r="E4" s="0" t="s">
        <v>2378</v>
      </c>
      <c r="F4" s="0" t="s">
        <v>2376</v>
      </c>
      <c r="G4" s="0" t="s">
        <v>92</v>
      </c>
    </row>
    <row customHeight="1" ht="11.25">
      <c r="A5" s="0" t="s">
        <v>16</v>
      </c>
      <c r="B5" s="0" t="s">
        <v>102</v>
      </c>
      <c r="C5" s="0" t="s">
        <v>2372</v>
      </c>
      <c r="D5" s="0" t="s">
        <v>2379</v>
      </c>
      <c r="E5" s="0" t="s">
        <v>2380</v>
      </c>
      <c r="F5" s="0" t="s">
        <v>2376</v>
      </c>
      <c r="G5" s="0" t="s">
        <v>93</v>
      </c>
    </row>
    <row customHeight="1" ht="11.25">
      <c r="A6" s="0" t="s">
        <v>16</v>
      </c>
      <c r="B6" s="0" t="s">
        <v>102</v>
      </c>
      <c r="C6" s="0" t="s">
        <v>2372</v>
      </c>
      <c r="D6" s="0" t="s">
        <v>2381</v>
      </c>
      <c r="E6" s="0" t="s">
        <v>2382</v>
      </c>
      <c r="F6" s="0" t="s">
        <v>2376</v>
      </c>
      <c r="G6" s="0" t="s">
        <v>114</v>
      </c>
    </row>
    <row customHeight="1" ht="11.25">
      <c r="A7" s="0" t="s">
        <v>16</v>
      </c>
      <c r="B7" s="0" t="s">
        <v>102</v>
      </c>
      <c r="C7" s="0" t="s">
        <v>2372</v>
      </c>
      <c r="D7" s="0" t="s">
        <v>2383</v>
      </c>
      <c r="E7" s="0" t="s">
        <v>2384</v>
      </c>
      <c r="F7" s="0" t="s">
        <v>2376</v>
      </c>
      <c r="G7" s="0" t="s">
        <v>94</v>
      </c>
    </row>
    <row customHeight="1" ht="11.25">
      <c r="A8" s="0" t="s">
        <v>16</v>
      </c>
      <c r="B8" s="0" t="s">
        <v>102</v>
      </c>
      <c r="C8" s="0" t="s">
        <v>2372</v>
      </c>
      <c r="D8" s="0" t="s">
        <v>2385</v>
      </c>
      <c r="E8" s="0" t="s">
        <v>2386</v>
      </c>
      <c r="F8" s="0" t="s">
        <v>2376</v>
      </c>
      <c r="G8" s="0" t="s">
        <v>95</v>
      </c>
    </row>
    <row customHeight="1" ht="11.25">
      <c r="A9" s="0" t="s">
        <v>16</v>
      </c>
      <c r="B9" s="0" t="s">
        <v>102</v>
      </c>
      <c r="C9" s="0" t="s">
        <v>2372</v>
      </c>
      <c r="D9" s="0" t="s">
        <v>2387</v>
      </c>
      <c r="E9" s="0" t="s">
        <v>2388</v>
      </c>
      <c r="F9" s="0" t="s">
        <v>2376</v>
      </c>
      <c r="G9" s="0" t="s">
        <v>115</v>
      </c>
    </row>
    <row customHeight="1" ht="11.25">
      <c r="A10" s="0" t="s">
        <v>16</v>
      </c>
      <c r="B10" s="0" t="s">
        <v>102</v>
      </c>
      <c r="C10" s="0" t="s">
        <v>2372</v>
      </c>
      <c r="D10" s="0" t="s">
        <v>2389</v>
      </c>
      <c r="E10" s="0" t="s">
        <v>2390</v>
      </c>
      <c r="F10" s="0" t="s">
        <v>2391</v>
      </c>
      <c r="G10" s="0" t="s">
        <v>151</v>
      </c>
    </row>
    <row customHeight="1" ht="11.25">
      <c r="A11" s="0" t="s">
        <v>16</v>
      </c>
      <c r="B11" s="0" t="s">
        <v>102</v>
      </c>
      <c r="C11" s="0" t="s">
        <v>2372</v>
      </c>
      <c r="D11" s="0" t="s">
        <v>2392</v>
      </c>
      <c r="E11" s="0" t="s">
        <v>2393</v>
      </c>
      <c r="F11" s="0" t="s">
        <v>2376</v>
      </c>
      <c r="G11" s="0" t="s">
        <v>152</v>
      </c>
    </row>
    <row customHeight="1" ht="11.25">
      <c r="A12" s="0" t="s">
        <v>16</v>
      </c>
      <c r="B12" s="0" t="s">
        <v>102</v>
      </c>
      <c r="C12" s="0" t="s">
        <v>2372</v>
      </c>
      <c r="D12" s="0" t="s">
        <v>2394</v>
      </c>
      <c r="E12" s="0" t="s">
        <v>2395</v>
      </c>
      <c r="F12" s="0" t="s">
        <v>2376</v>
      </c>
      <c r="G12" s="0" t="s">
        <v>153</v>
      </c>
    </row>
    <row customHeight="1" ht="11.25">
      <c r="A13" s="0" t="s">
        <v>16</v>
      </c>
      <c r="B13" s="0" t="s">
        <v>102</v>
      </c>
      <c r="C13" s="0" t="s">
        <v>2372</v>
      </c>
      <c r="D13" s="0" t="s">
        <v>2396</v>
      </c>
      <c r="E13" s="0" t="s">
        <v>2397</v>
      </c>
      <c r="F13" s="0" t="s">
        <v>2376</v>
      </c>
      <c r="G13" s="0" t="s">
        <v>154</v>
      </c>
    </row>
    <row customHeight="1" ht="11.25">
      <c r="A14" s="0" t="s">
        <v>16</v>
      </c>
      <c r="B14" s="0" t="s">
        <v>102</v>
      </c>
      <c r="C14" s="0" t="s">
        <v>2372</v>
      </c>
      <c r="D14" s="0" t="s">
        <v>2398</v>
      </c>
      <c r="E14" s="0" t="s">
        <v>2399</v>
      </c>
      <c r="F14" s="0" t="s">
        <v>2376</v>
      </c>
      <c r="G14" s="0" t="s">
        <v>155</v>
      </c>
    </row>
    <row customHeight="1" ht="11.25">
      <c r="A15" s="0" t="s">
        <v>16</v>
      </c>
      <c r="B15" s="0" t="s">
        <v>102</v>
      </c>
      <c r="C15" s="0" t="s">
        <v>2372</v>
      </c>
      <c r="D15" s="0" t="s">
        <v>2400</v>
      </c>
      <c r="E15" s="0" t="s">
        <v>2401</v>
      </c>
      <c r="F15" s="0" t="s">
        <v>2376</v>
      </c>
      <c r="G15" s="0" t="s">
        <v>156</v>
      </c>
    </row>
    <row customHeight="1" ht="11.25">
      <c r="A16" s="0" t="s">
        <v>16</v>
      </c>
      <c r="B16" s="0" t="s">
        <v>102</v>
      </c>
      <c r="C16" s="0" t="s">
        <v>2372</v>
      </c>
      <c r="D16" s="0" t="s">
        <v>103</v>
      </c>
      <c r="E16" s="0" t="s">
        <v>104</v>
      </c>
      <c r="F16" s="0" t="s">
        <v>2402</v>
      </c>
      <c r="G16" s="0" t="s">
        <v>101</v>
      </c>
    </row>
    <row customHeight="1" ht="11.25">
      <c r="A17" s="0" t="s">
        <v>16</v>
      </c>
      <c r="B17" s="0" t="s">
        <v>102</v>
      </c>
      <c r="C17" s="0" t="s">
        <v>2372</v>
      </c>
      <c r="D17" s="0" t="s">
        <v>2403</v>
      </c>
      <c r="E17" s="0" t="s">
        <v>2404</v>
      </c>
      <c r="F17" s="0" t="s">
        <v>2376</v>
      </c>
      <c r="G17" s="0" t="s">
        <v>1509</v>
      </c>
    </row>
    <row customHeight="1" ht="11.25">
      <c r="A18" s="0" t="s">
        <v>16</v>
      </c>
      <c r="B18" s="0" t="s">
        <v>102</v>
      </c>
      <c r="C18" s="0" t="s">
        <v>2372</v>
      </c>
      <c r="D18" s="0" t="s">
        <v>2405</v>
      </c>
      <c r="E18" s="0" t="s">
        <v>2406</v>
      </c>
      <c r="F18" s="0" t="s">
        <v>2376</v>
      </c>
      <c r="G18" s="0" t="s">
        <v>1521</v>
      </c>
    </row>
    <row customHeight="1" ht="11.25">
      <c r="A19" s="0" t="s">
        <v>16</v>
      </c>
      <c r="B19" s="0" t="s">
        <v>102</v>
      </c>
      <c r="C19" s="0" t="s">
        <v>2372</v>
      </c>
      <c r="D19" s="0" t="s">
        <v>2407</v>
      </c>
      <c r="E19" s="0" t="s">
        <v>2408</v>
      </c>
      <c r="F19" s="0" t="s">
        <v>2376</v>
      </c>
      <c r="G19" s="0" t="s">
        <v>1535</v>
      </c>
    </row>
    <row customHeight="1" ht="11.25">
      <c r="A20" s="0" t="s">
        <v>16</v>
      </c>
      <c r="B20" s="0" t="s">
        <v>102</v>
      </c>
      <c r="C20" s="0" t="s">
        <v>2372</v>
      </c>
      <c r="D20" s="0" t="s">
        <v>2409</v>
      </c>
      <c r="E20" s="0" t="s">
        <v>2410</v>
      </c>
      <c r="F20" s="0" t="s">
        <v>2376</v>
      </c>
      <c r="G20" s="0" t="s">
        <v>1547</v>
      </c>
    </row>
    <row customHeight="1" ht="11.25">
      <c r="A21" s="0" t="s">
        <v>16</v>
      </c>
      <c r="B21" s="0" t="s">
        <v>102</v>
      </c>
      <c r="C21" s="0" t="s">
        <v>2372</v>
      </c>
      <c r="D21" s="0" t="s">
        <v>2411</v>
      </c>
      <c r="E21" s="0" t="s">
        <v>2412</v>
      </c>
      <c r="F21" s="0" t="s">
        <v>2376</v>
      </c>
      <c r="G21" s="0" t="s">
        <v>1556</v>
      </c>
    </row>
    <row customHeight="1" ht="11.25">
      <c r="A22" s="0" t="s">
        <v>16</v>
      </c>
      <c r="B22" s="0" t="s">
        <v>102</v>
      </c>
      <c r="C22" s="0" t="s">
        <v>2372</v>
      </c>
      <c r="D22" s="0" t="s">
        <v>2413</v>
      </c>
      <c r="E22" s="0" t="s">
        <v>2414</v>
      </c>
      <c r="F22" s="0" t="s">
        <v>2376</v>
      </c>
      <c r="G22" s="0" t="s">
        <v>1572</v>
      </c>
    </row>
    <row customHeight="1" ht="11.25">
      <c r="A23" s="0" t="s">
        <v>16</v>
      </c>
      <c r="B23" s="0" t="s">
        <v>2415</v>
      </c>
      <c r="C23" s="0" t="s">
        <v>2416</v>
      </c>
      <c r="D23" s="0" t="s">
        <v>2415</v>
      </c>
      <c r="E23" s="0" t="s">
        <v>2416</v>
      </c>
      <c r="F23" s="0" t="s">
        <v>2417</v>
      </c>
      <c r="G23" s="0"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E559A2-B5A3-7D19-DCA1-0.1BE88D2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2457</v>
      </c>
      <c r="B1" s="835" t="s">
        <v>2458</v>
      </c>
      <c r="C1" s="835" t="s">
        <v>1210</v>
      </c>
    </row>
    <row customHeight="1" ht="11.25">
      <c r="A2" s="835">
        <v>4189678</v>
      </c>
      <c r="B2" s="835" t="s">
        <v>2459</v>
      </c>
      <c r="C2" s="835" t="s">
        <v>2460</v>
      </c>
    </row>
    <row customHeight="1" ht="11.25">
      <c r="A3" s="835">
        <v>4190415</v>
      </c>
      <c r="B3" s="835" t="s">
        <v>2461</v>
      </c>
      <c r="C3" s="835" t="s">
        <v>2460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B7845-4B9F-54D4-EBF8-0.E82FD90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2462</v>
      </c>
      <c r="B1" s="163" t="s">
        <v>2463</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6D8AF4-36DF-1E23-0F3F-0.5357963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2464</v>
      </c>
      <c r="B1" s="0" t="b">
        <v>1</v>
      </c>
    </row>
    <row customHeight="1" ht="11.25">
      <c r="A2" s="0" t="s">
        <v>2465</v>
      </c>
      <c r="B2" s="0" t="b">
        <v>0</v>
      </c>
    </row>
    <row customHeight="1" ht="11.25">
      <c r="A3" s="0" t="s">
        <v>2466</v>
      </c>
      <c r="B3" s="0" t="b">
        <v>1</v>
      </c>
    </row>
    <row customHeight="1" ht="11.25">
      <c r="A4" s="0" t="s">
        <v>2467</v>
      </c>
      <c r="B4" s="0" t="b">
        <v>0</v>
      </c>
    </row>
    <row customHeight="1" ht="11.25">
      <c r="A5" s="0" t="s">
        <v>2468</v>
      </c>
      <c r="B5" s="0" t="b">
        <v>0</v>
      </c>
    </row>
    <row customHeight="1" ht="11.25">
      <c r="A6" s="0" t="s">
        <v>2469</v>
      </c>
      <c r="B6" s="0" t="b">
        <v>0</v>
      </c>
    </row>
    <row customHeight="1" ht="11.25">
      <c r="A7" s="0" t="s">
        <v>2470</v>
      </c>
      <c r="B7" s="0" t="b">
        <v>0</v>
      </c>
    </row>
    <row customHeight="1" ht="11.25">
      <c r="A8" s="0" t="s">
        <v>2471</v>
      </c>
      <c r="B8" s="0" t="b">
        <v>0</v>
      </c>
    </row>
    <row customHeight="1" ht="11.25">
      <c r="A9" s="0" t="s">
        <v>2472</v>
      </c>
      <c r="B9" s="0" t="b">
        <v>1</v>
      </c>
    </row>
    <row customHeight="1" ht="11.25">
      <c r="A10" s="0" t="s">
        <v>2473</v>
      </c>
      <c r="B10" s="0" t="b">
        <v>0</v>
      </c>
    </row>
    <row customHeight="1" ht="11.25">
      <c r="A11" s="0" t="s">
        <v>2474</v>
      </c>
      <c r="B11" s="0" t="b">
        <v>0</v>
      </c>
    </row>
    <row customHeight="1" ht="11.25">
      <c r="A12" s="0" t="s">
        <v>2475</v>
      </c>
      <c r="B12" s="0" t="b">
        <v>0</v>
      </c>
    </row>
    <row customHeight="1" ht="11.25">
      <c r="A13" s="0" t="s">
        <v>2476</v>
      </c>
      <c r="B13" s="0" t="b">
        <v>0</v>
      </c>
    </row>
    <row customHeight="1" ht="11.25">
      <c r="A14" s="0" t="s">
        <v>2477</v>
      </c>
      <c r="B14" s="0" t="b">
        <v>0</v>
      </c>
    </row>
    <row customHeight="1" ht="11.25">
      <c r="A15" s="0" t="s">
        <v>2478</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58559-EE23-B7E9-E823-0.B34597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4EE6F-E383-927C-9F48-0.34CEC41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2479</v>
      </c>
      <c r="B1" s="67" t="s">
        <v>2480</v>
      </c>
    </row>
    <row customHeight="1" ht="11.25">
      <c r="A2" s="64" t="s">
        <v>2481</v>
      </c>
      <c r="B2" s="64" t="s">
        <v>2482</v>
      </c>
    </row>
    <row customHeight="1" ht="11.25">
      <c r="A3" s="64" t="s">
        <v>2483</v>
      </c>
      <c r="B3" s="64" t="s">
        <v>2484</v>
      </c>
    </row>
    <row customHeight="1" ht="11.25">
      <c r="A4" s="64" t="s">
        <v>2485</v>
      </c>
      <c r="B4" s="64" t="s">
        <v>2486</v>
      </c>
    </row>
    <row customHeight="1" ht="11.25">
      <c r="A5" s="64" t="s">
        <v>2487</v>
      </c>
      <c r="B5" s="64" t="s">
        <v>2488</v>
      </c>
    </row>
    <row customHeight="1" ht="11.25">
      <c r="A6" s="64" t="s">
        <v>2489</v>
      </c>
      <c r="B6" s="64" t="s">
        <v>2490</v>
      </c>
    </row>
    <row customHeight="1" ht="11.25">
      <c r="A7" s="64" t="s">
        <v>2491</v>
      </c>
      <c r="B7" s="64" t="s">
        <v>2492</v>
      </c>
    </row>
    <row customHeight="1" ht="11.25">
      <c r="A8" s="64" t="s">
        <v>2493</v>
      </c>
      <c r="B8" s="64" t="s">
        <v>2494</v>
      </c>
    </row>
    <row customHeight="1" ht="11.25">
      <c r="A9" s="64" t="s">
        <v>2495</v>
      </c>
      <c r="B9" s="64" t="s">
        <v>2496</v>
      </c>
    </row>
    <row customHeight="1" ht="11.25">
      <c r="A10" s="64" t="s">
        <v>2497</v>
      </c>
      <c r="B10" s="64" t="s">
        <v>2498</v>
      </c>
    </row>
    <row customHeight="1" ht="11.25">
      <c r="A11" s="64" t="s">
        <v>2499</v>
      </c>
      <c r="B11" s="64" t="s">
        <v>2500</v>
      </c>
    </row>
    <row customHeight="1" ht="11.25">
      <c r="A12" s="64" t="s">
        <v>2501</v>
      </c>
      <c r="B12" s="64" t="s">
        <v>2502</v>
      </c>
    </row>
    <row customHeight="1" ht="11.25">
      <c r="A13" s="64" t="s">
        <v>2503</v>
      </c>
      <c r="B13" s="64" t="s">
        <v>2504</v>
      </c>
    </row>
    <row customHeight="1" ht="11.25">
      <c r="A14" s="64" t="s">
        <v>2505</v>
      </c>
      <c r="B14" s="64" t="s">
        <v>2506</v>
      </c>
    </row>
    <row customHeight="1" ht="11.25">
      <c r="A15" s="64" t="s">
        <v>2507</v>
      </c>
      <c r="B15" s="64" t="s">
        <v>2508</v>
      </c>
    </row>
    <row customHeight="1" ht="11.25">
      <c r="A16" s="64" t="s">
        <v>2509</v>
      </c>
      <c r="B16" s="64" t="s">
        <v>2510</v>
      </c>
    </row>
    <row customHeight="1" ht="11.25">
      <c r="A17" s="64" t="s">
        <v>2511</v>
      </c>
      <c r="B17" s="64" t="s">
        <v>2512</v>
      </c>
    </row>
    <row customHeight="1" ht="11.25">
      <c r="A18" s="64" t="s">
        <v>2513</v>
      </c>
      <c r="B18" s="64" t="s">
        <v>2514</v>
      </c>
    </row>
    <row customHeight="1" ht="11.25">
      <c r="A19" s="64" t="s">
        <v>2515</v>
      </c>
      <c r="B19" s="64" t="s">
        <v>2516</v>
      </c>
    </row>
    <row customHeight="1" ht="11.25">
      <c r="A20" s="64" t="s">
        <v>2517</v>
      </c>
      <c r="B20" s="64" t="s">
        <v>2518</v>
      </c>
    </row>
    <row customHeight="1" ht="11.25">
      <c r="A21" s="64" t="s">
        <v>2519</v>
      </c>
      <c r="B21" s="64" t="s">
        <v>2520</v>
      </c>
    </row>
    <row customHeight="1" ht="11.25">
      <c r="A22" s="64" t="s">
        <v>2521</v>
      </c>
      <c r="B22" s="64" t="s">
        <v>2522</v>
      </c>
    </row>
    <row customHeight="1" ht="11.25">
      <c r="A23" s="64" t="s">
        <v>2523</v>
      </c>
      <c r="B23" s="64" t="s">
        <v>2524</v>
      </c>
    </row>
    <row customHeight="1" ht="11.25">
      <c r="A24" s="64" t="s">
        <v>2525</v>
      </c>
      <c r="B24" s="64" t="s">
        <v>2526</v>
      </c>
    </row>
    <row customHeight="1" ht="11.25">
      <c r="A25" s="64" t="s">
        <v>2527</v>
      </c>
      <c r="B25" s="64" t="s">
        <v>2528</v>
      </c>
    </row>
    <row customHeight="1" ht="11.25">
      <c r="A26" s="64" t="s">
        <v>2529</v>
      </c>
      <c r="B26" s="64" t="s">
        <v>2530</v>
      </c>
    </row>
    <row customHeight="1" ht="11.25">
      <c r="A27" s="64" t="s">
        <v>2531</v>
      </c>
      <c r="B27" s="64" t="s">
        <v>2532</v>
      </c>
    </row>
    <row customHeight="1" ht="11.25">
      <c r="A28" s="64" t="s">
        <v>2533</v>
      </c>
      <c r="B28" s="64" t="s">
        <v>2534</v>
      </c>
    </row>
    <row customHeight="1" ht="11.25">
      <c r="A29" s="64" t="s">
        <v>2535</v>
      </c>
      <c r="B29" s="64" t="s">
        <v>2536</v>
      </c>
    </row>
    <row customHeight="1" ht="11.25">
      <c r="A30" s="64" t="s">
        <v>2537</v>
      </c>
      <c r="B30" s="64" t="s">
        <v>2538</v>
      </c>
    </row>
    <row customHeight="1" ht="11.25">
      <c r="A31" s="64" t="s">
        <v>2539</v>
      </c>
      <c r="B31" s="64" t="s">
        <v>2540</v>
      </c>
    </row>
    <row customHeight="1" ht="11.25">
      <c r="A32" s="64" t="s">
        <v>2541</v>
      </c>
      <c r="B32" s="64" t="s">
        <v>2542</v>
      </c>
    </row>
    <row customHeight="1" ht="11.25">
      <c r="A33" s="64" t="s">
        <v>2543</v>
      </c>
      <c r="B33" s="64" t="s">
        <v>2544</v>
      </c>
    </row>
    <row customHeight="1" ht="11.25">
      <c r="A34" s="64" t="s">
        <v>2545</v>
      </c>
      <c r="B34" s="64" t="s">
        <v>2546</v>
      </c>
    </row>
    <row customHeight="1" ht="11.25">
      <c r="A35" s="64" t="s">
        <v>2547</v>
      </c>
      <c r="B35" s="64" t="s">
        <v>2548</v>
      </c>
    </row>
    <row customHeight="1" ht="11.25">
      <c r="A36" s="64" t="s">
        <v>2549</v>
      </c>
      <c r="B36" s="64" t="s">
        <v>2550</v>
      </c>
    </row>
    <row customHeight="1" ht="11.25">
      <c r="A37" s="64" t="s">
        <v>2551</v>
      </c>
      <c r="B37" s="64" t="s">
        <v>2552</v>
      </c>
    </row>
    <row customHeight="1" ht="11.25">
      <c r="A38" s="64" t="s">
        <v>2553</v>
      </c>
      <c r="B38" s="64" t="s">
        <v>2554</v>
      </c>
    </row>
    <row customHeight="1" ht="11.25">
      <c r="A39" s="64" t="s">
        <v>2555</v>
      </c>
      <c r="B39" s="64" t="s">
        <v>2556</v>
      </c>
    </row>
    <row customHeight="1" ht="11.25">
      <c r="A40" s="64" t="s">
        <v>2557</v>
      </c>
      <c r="B40" s="64" t="s">
        <v>2558</v>
      </c>
    </row>
    <row customHeight="1" ht="11.25">
      <c r="A41" s="64" t="s">
        <v>2559</v>
      </c>
      <c r="B41" s="64" t="s">
        <v>2560</v>
      </c>
    </row>
    <row customHeight="1" ht="11.25">
      <c r="A42" s="64" t="s">
        <v>2561</v>
      </c>
      <c r="B42" s="64" t="s">
        <v>2562</v>
      </c>
    </row>
    <row customHeight="1" ht="11.25">
      <c r="A43" s="64" t="s">
        <v>2563</v>
      </c>
      <c r="B43" s="64" t="s">
        <v>2564</v>
      </c>
    </row>
    <row customHeight="1" ht="11.25">
      <c r="A44" s="64" t="s">
        <v>2565</v>
      </c>
      <c r="B44" s="64" t="s">
        <v>2566</v>
      </c>
    </row>
    <row customHeight="1" ht="11.25">
      <c r="A45" s="64" t="s">
        <v>2567</v>
      </c>
      <c r="B45" s="64" t="s">
        <v>2568</v>
      </c>
    </row>
    <row customHeight="1" ht="11.25">
      <c r="A46" s="64" t="s">
        <v>2569</v>
      </c>
      <c r="B46" s="64" t="s">
        <v>2570</v>
      </c>
    </row>
    <row customHeight="1" ht="11.25">
      <c r="A47" s="64" t="s">
        <v>2571</v>
      </c>
      <c r="B47" s="64" t="s">
        <v>2572</v>
      </c>
    </row>
    <row customHeight="1" ht="11.25">
      <c r="A48" s="64" t="s">
        <v>2573</v>
      </c>
      <c r="B48" s="64" t="s">
        <v>2574</v>
      </c>
    </row>
    <row customHeight="1" ht="11.25">
      <c r="A49" s="64" t="s">
        <v>2575</v>
      </c>
      <c r="B49" s="64" t="s">
        <v>2576</v>
      </c>
    </row>
    <row customHeight="1" ht="11.25">
      <c r="A50" s="64" t="s">
        <v>2577</v>
      </c>
      <c r="B50" s="64" t="s">
        <v>2578</v>
      </c>
    </row>
    <row customHeight="1" ht="11.25">
      <c r="A51" s="64" t="s">
        <v>2579</v>
      </c>
      <c r="B51" s="64" t="s">
        <v>2580</v>
      </c>
    </row>
    <row customHeight="1" ht="11.25">
      <c r="A52" s="64" t="s">
        <v>2581</v>
      </c>
      <c r="B52" s="64" t="s">
        <v>2582</v>
      </c>
    </row>
    <row customHeight="1" ht="11.25">
      <c r="A53" s="64" t="s">
        <v>2583</v>
      </c>
      <c r="B53" s="64" t="s">
        <v>2584</v>
      </c>
    </row>
    <row customHeight="1" ht="11.25">
      <c r="A54" s="64" t="s">
        <v>2585</v>
      </c>
      <c r="B54" s="64" t="s">
        <v>2586</v>
      </c>
    </row>
    <row customHeight="1" ht="11.25">
      <c r="A55" s="64" t="s">
        <v>2587</v>
      </c>
      <c r="B55" s="64" t="s">
        <v>2588</v>
      </c>
    </row>
    <row customHeight="1" ht="11.25">
      <c r="A56" s="64" t="s">
        <v>2589</v>
      </c>
      <c r="B56" s="64" t="s">
        <v>2590</v>
      </c>
    </row>
    <row customHeight="1" ht="11.25">
      <c r="A57" s="64" t="s">
        <v>2591</v>
      </c>
      <c r="B57" s="64" t="s">
        <v>2592</v>
      </c>
    </row>
    <row customHeight="1" ht="11.25">
      <c r="A58" s="64" t="s">
        <v>2593</v>
      </c>
      <c r="B58" s="64" t="s">
        <v>2594</v>
      </c>
    </row>
    <row customHeight="1" ht="11.25">
      <c r="A59" s="64" t="s">
        <v>2595</v>
      </c>
      <c r="B59" s="64" t="s">
        <v>2596</v>
      </c>
    </row>
    <row customHeight="1" ht="11.25">
      <c r="A60" s="64" t="s">
        <v>2597</v>
      </c>
      <c r="B60" s="64" t="s">
        <v>2598</v>
      </c>
    </row>
    <row customHeight="1" ht="11.25">
      <c r="A61" s="64"/>
      <c r="B61" s="64" t="s">
        <v>2599</v>
      </c>
    </row>
    <row customHeight="1" ht="11.25">
      <c r="A62" s="64"/>
      <c r="B62" s="64" t="s">
        <v>2600</v>
      </c>
    </row>
    <row customHeight="1" ht="11.25">
      <c r="A63" s="64"/>
      <c r="B63" s="64" t="s">
        <v>2601</v>
      </c>
    </row>
    <row customHeight="1" ht="11.25">
      <c r="A64" s="64"/>
      <c r="B64" s="64" t="s">
        <v>2602</v>
      </c>
    </row>
    <row customHeight="1" ht="11.25">
      <c r="A65" s="64"/>
      <c r="B65" s="64" t="s">
        <v>2603</v>
      </c>
    </row>
    <row customHeight="1" ht="11.25">
      <c r="A66" s="64"/>
      <c r="B66" s="64" t="s">
        <v>2604</v>
      </c>
    </row>
    <row customHeight="1" ht="11.25">
      <c r="A67" s="64"/>
      <c r="B67" s="64" t="s">
        <v>2605</v>
      </c>
    </row>
    <row customHeight="1" ht="11.25">
      <c r="A68" s="64"/>
      <c r="B68" s="64" t="s">
        <v>2606</v>
      </c>
    </row>
    <row customHeight="1" ht="11.25">
      <c r="A69" s="64"/>
      <c r="B69" s="64" t="s">
        <v>2607</v>
      </c>
    </row>
    <row customHeight="1" ht="11.25">
      <c r="A70" s="64"/>
      <c r="B70" s="64" t="s">
        <v>2608</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3612C-A2EA-41F3-EE89-0.64257D1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2609</v>
      </c>
    </row>
    <row customHeight="1" ht="90">
      <c r="B2" s="94" t="s">
        <v>2610</v>
      </c>
    </row>
    <row customHeight="1" ht="67.5">
      <c r="B3" s="94" t="s">
        <v>2611</v>
      </c>
    </row>
    <row customHeight="1" ht="33.75">
      <c r="B4" s="94" t="s">
        <v>2612</v>
      </c>
    </row>
    <row customHeight="1" ht="11.25">
      <c r="B5" s="94" t="s">
        <v>2613</v>
      </c>
    </row>
    <row customHeight="1" ht="22.5">
      <c r="B6" s="94" t="s">
        <v>2614</v>
      </c>
    </row>
    <row customHeight="1" ht="22.5">
      <c r="B7" s="94" t="s">
        <v>2615</v>
      </c>
    </row>
    <row customHeight="1" ht="22.5">
      <c r="B8" s="94" t="s">
        <v>2616</v>
      </c>
    </row>
    <row customHeight="1" ht="22.5">
      <c r="B9" s="94" t="s">
        <v>2617</v>
      </c>
    </row>
    <row customHeight="1" ht="56.25">
      <c r="B10" s="94" t="s">
        <v>2618</v>
      </c>
    </row>
    <row customHeight="1" ht="12.75">
      <c r="B11" s="159" t="s">
        <v>2619</v>
      </c>
    </row>
    <row customHeight="1" ht="11.25">
      <c r="B12" s="93" t="s">
        <v>2620</v>
      </c>
    </row>
    <row customHeight="1" ht="22.5">
      <c r="B13" s="94" t="s">
        <v>2621</v>
      </c>
    </row>
    <row customHeight="1" ht="67.5">
      <c r="B14" s="94" t="s">
        <v>2622</v>
      </c>
    </row>
    <row customHeight="1" ht="22.5">
      <c r="B15" s="94" t="s">
        <v>2623</v>
      </c>
    </row>
    <row customHeight="1" ht="11.25">
      <c r="B16" s="93" t="s">
        <v>2624</v>
      </c>
      <c r="D16" s="100"/>
    </row>
    <row customHeight="1" ht="33.75">
      <c r="B17" s="94" t="s">
        <v>2625</v>
      </c>
    </row>
    <row customHeight="1" ht="33.75">
      <c r="B18" s="94" t="s">
        <v>2626</v>
      </c>
    </row>
    <row customHeight="1" ht="11.25">
      <c r="B19" s="94" t="s">
        <v>2627</v>
      </c>
    </row>
    <row customHeight="1" ht="33.75">
      <c r="B20" s="94" t="s">
        <v>2628</v>
      </c>
    </row>
    <row customHeight="1" ht="11.25">
      <c r="B21" s="93" t="s">
        <v>2629</v>
      </c>
    </row>
    <row customHeight="1" ht="11.25">
      <c r="B22" s="94" t="s">
        <v>2630</v>
      </c>
    </row>
    <row r="24" customHeight="1" ht="22.5">
      <c r="B24" s="161" t="s">
        <v>2631</v>
      </c>
    </row>
    <row r="26" customHeight="1" ht="11.25">
      <c r="B26" s="93" t="s">
        <v>2632</v>
      </c>
    </row>
    <row customHeight="1" ht="22.5">
      <c r="B27" s="160" t="s">
        <v>433</v>
      </c>
    </row>
    <row customHeight="1" ht="56.25">
      <c r="B28" s="160" t="s">
        <v>2633</v>
      </c>
    </row>
    <row customHeight="1" ht="11.25">
      <c r="B29" s="210" t="s">
        <v>2634</v>
      </c>
    </row>
    <row customHeight="1" ht="22.5">
      <c r="B30" s="160" t="s">
        <v>2635</v>
      </c>
    </row>
    <row r="32" customHeight="1" ht="11.25">
      <c r="A32" s="188"/>
      <c r="B32" s="189" t="s">
        <v>2636</v>
      </c>
    </row>
    <row customHeight="1" ht="14.25">
      <c r="A33" s="190">
        <v>1</v>
      </c>
      <c r="B33" s="191" t="s">
        <v>2637</v>
      </c>
    </row>
    <row customHeight="1" ht="14.25">
      <c r="A34" s="190">
        <v>2</v>
      </c>
      <c r="B34" s="191" t="s">
        <v>2638</v>
      </c>
    </row>
    <row customHeight="1" ht="11.25">
      <c r="B35" s="189" t="s">
        <v>2639</v>
      </c>
    </row>
    <row customHeight="1" ht="11.25">
      <c r="B36" s="191" t="s">
        <v>2640</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AD22A5-8FC4-0CF9-1E1A-0.8CD13AA6}"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389</v>
      </c>
      <c r="I1" s="2217"/>
      <c r="V1" s="1607" t="s">
        <v>14</v>
      </c>
    </row>
    <row s="1635" customFormat="1" customHeight="1" ht="14.25" hidden="1">
      <c r="C2" s="1619"/>
      <c r="D2" s="2233" t="s">
        <v>112</v>
      </c>
      <c r="E2" s="2235"/>
      <c r="F2" s="1625"/>
      <c r="G2" s="1620" t="s">
        <v>112</v>
      </c>
      <c r="H2" s="1623"/>
      <c r="I2" s="1621"/>
      <c r="L2" s="1622"/>
      <c r="M2" s="1622"/>
      <c r="N2" s="1622"/>
      <c r="O2" s="1622" t="s">
        <v>419</v>
      </c>
      <c r="P2" s="1622"/>
      <c r="Q2" s="1622"/>
      <c r="R2" s="1624" t="s">
        <v>418</v>
      </c>
      <c r="S2" s="1624" t="s">
        <v>418</v>
      </c>
      <c r="T2" s="1622"/>
      <c r="U2" s="1622"/>
      <c r="V2" s="1618">
        <v>0</v>
      </c>
    </row>
    <row s="1635" customFormat="1" customHeight="1" ht="14.25" hidden="1">
      <c r="C3" s="1619"/>
      <c r="D3" s="2234"/>
      <c r="E3" s="2236"/>
      <c r="F3" s="405"/>
      <c r="G3" s="869"/>
      <c r="H3" s="869" t="s">
        <v>420</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393</v>
      </c>
      <c r="I5" s="702"/>
      <c r="J5" s="702"/>
      <c r="L5" s="1614"/>
      <c r="M5" s="1614"/>
      <c r="N5" s="1614"/>
      <c r="O5" s="1614"/>
      <c r="P5" s="1614"/>
      <c r="Q5" s="1614"/>
      <c r="R5" s="1614"/>
      <c r="S5" s="1614"/>
      <c r="T5" s="1614"/>
      <c r="U5" s="1614"/>
      <c r="V5" s="1613">
        <v>5</v>
      </c>
    </row>
    <row customHeight="1" ht="29.25">
      <c r="C6" s="1516"/>
      <c r="D6" s="2237" t="s">
        <v>421</v>
      </c>
      <c r="E6" s="2237"/>
      <c r="F6" s="2237"/>
      <c r="G6" s="2237"/>
      <c r="H6" s="2237"/>
      <c r="I6" s="2237"/>
      <c r="J6" s="491"/>
      <c r="K6" s="1615"/>
      <c r="V6" s="1607">
        <v>28</v>
      </c>
    </row>
    <row customHeight="1" ht="18">
      <c r="C7" s="1516"/>
      <c r="D7" s="2176" t="str">
        <f>IF(org=0,"Не определено",org)</f>
        <v>ИМУП «ПОСЖИЛКОМСЕРВИС»</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337</v>
      </c>
      <c r="E10" s="2219"/>
      <c r="F10" s="2219"/>
      <c r="G10" s="2219"/>
      <c r="H10" s="2219"/>
      <c r="I10" s="2219"/>
      <c r="J10" s="2223" t="s">
        <v>338</v>
      </c>
      <c r="V10" s="1607">
        <v>14</v>
      </c>
    </row>
    <row customHeight="1" ht="27.299999999999997">
      <c r="C11" s="1516"/>
      <c r="D11" s="2127" t="s">
        <v>90</v>
      </c>
      <c r="E11" s="2223" t="s">
        <v>108</v>
      </c>
      <c r="F11" s="2192" t="s">
        <v>90</v>
      </c>
      <c r="G11" s="2193"/>
      <c r="H11" s="2175" t="s">
        <v>422</v>
      </c>
      <c r="I11" s="2175" t="s">
        <v>423</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413</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112</v>
      </c>
      <c r="E14" s="2235"/>
      <c r="F14" s="1617"/>
      <c r="G14" s="1616" t="s">
        <v>112</v>
      </c>
      <c r="H14" s="1623"/>
      <c r="I14" s="1621"/>
      <c r="J14" s="2169" t="s">
        <v>424</v>
      </c>
      <c r="K14" s="1607"/>
      <c r="R14" s="500" t="s">
        <v>418</v>
      </c>
      <c r="S14" s="500" t="s">
        <v>418</v>
      </c>
      <c r="V14" s="1607">
        <v>14</v>
      </c>
    </row>
    <row customHeight="1" ht="14.699999999999998">
      <c r="A15" s="1607"/>
      <c r="C15" s="1516"/>
      <c r="D15" s="2234"/>
      <c r="E15" s="2236"/>
      <c r="F15" s="405"/>
      <c r="G15" s="869"/>
      <c r="H15" s="869" t="s">
        <v>420</v>
      </c>
      <c r="I15" s="313"/>
      <c r="J15" s="2170"/>
      <c r="K15" s="1607"/>
      <c r="R15" s="500"/>
      <c r="S15" s="500"/>
      <c r="V15" s="1607">
        <v>14</v>
      </c>
    </row>
    <row customHeight="1" ht="14.699999999999998">
      <c r="A16" s="1607"/>
      <c r="C16" s="1516"/>
      <c r="D16" s="405"/>
      <c r="E16" s="869" t="s">
        <v>124</v>
      </c>
      <c r="F16" s="313"/>
      <c r="G16" s="313"/>
      <c r="H16" s="406"/>
      <c r="I16" s="406"/>
      <c r="J16" s="2171"/>
      <c r="K16" s="1607"/>
      <c r="V16" s="1607">
        <v>14</v>
      </c>
    </row>
    <row customHeight="1" ht="14.699999999999998">
      <c r="K17" s="1607"/>
      <c r="V17" s="1607">
        <v>14</v>
      </c>
    </row>
    <row customHeight="1" ht="22.5" hidden="1">
      <c r="A18" s="1608" t="s">
        <v>84</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