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1" activeTab="3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Т-подкл'!$67:$68</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Т-подкл'!$69:$70</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Т-подкл'!$T$66</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Т-подкл'!$48:$63</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Т-подкл'!$46:$65</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Т-подкл'!$47:$64</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Т-подкл'!$BB$67</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<sst xmlns="http://schemas.openxmlformats.org/spreadsheetml/2006/main" count="9505" uniqueCount="2599">
  <si>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</si>
  <si>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</si>
  <si>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</si>
  <si>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</si>
  <si>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</si>
  <si>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</si>
  <si>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</si>
  <si>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</si>
  <si>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</si>
  <si>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</si>
  <si>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</si>
  <si>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</si>
  <si>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</si>
  <si>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</si>
  <si>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</si>
  <si>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</si>
  <si>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</si>
  <si>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</si>
  <si>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</si>
  <si>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</si>
  <si>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</si>
  <si>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</si>
  <si>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</si>
  <si>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</si>
  <si>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</si>
  <si>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</si>
  <si>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</si>
  <si>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</si>
  <si>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</si>
  <si>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</si>
  <si>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</si>
  <si>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</si>
  <si>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</si>
  <si>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</si>
  <si>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</si>
  <si>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</si>
  <si>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</si>
  <si>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</si>
  <si>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</si>
  <si>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</si>
  <si>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</si>
  <si>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741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</si>
  <si>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</si>
  <si>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</si>
  <si>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</si>
  <si>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</si>
  <si>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</si>
  <si>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</si>
  <si>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</si>
  <si>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</si>
  <si>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</si>
  <si>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</si>
  <si>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</si>
  <si>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</si>
  <si>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</si>
  <si>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</si>
  <si>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</si>
  <si>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</si>
  <si>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</si>
  <si>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</si>
  <si>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</si>
  <si>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</si>
  <si>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</si>
  <si>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</si>
  <si>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</si>
  <si>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</si>
  <si>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</si>
  <si>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</si>
  <si>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</si>
  <si>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д. 15</t>
  </si>
  <si>
    <t>Фамилия, имя, отчество руководителя</t>
  </si>
  <si>
    <t>Бурадчук Артем Анатольевич</t>
  </si>
  <si>
    <t>Ответственный за заполнение формы</t>
  </si>
  <si>
    <t>Фамилия, имя, отчество</t>
  </si>
  <si>
    <t>Поташева Наталия Николаевна</t>
  </si>
  <si>
    <t>Должность</t>
  </si>
  <si>
    <t>Ведущий экономист</t>
  </si>
  <si>
    <t>Контактный телефон</t>
  </si>
  <si>
    <t>8(81853)477-58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</si>
  <si>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</si>
  <si>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</si>
  <si>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</si>
  <si>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</si>
  <si>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</si>
  <si>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</si>
  <si>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</si>
  <si>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</si>
  <si>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</si>
  <si>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</si>
  <si>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</si>
  <si>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</si>
  <si>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</si>
  <si>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</si>
  <si>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</si>
  <si>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</si>
  <si>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</si>
  <si>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</si>
  <si>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</si>
  <si>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</si>
  <si>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</si>
  <si>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</si>
  <si>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</si>
  <si>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</si>
  <si>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</si>
  <si>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</si>
  <si>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</si>
  <si>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</si>
  <si>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</si>
  <si>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</si>
  <si>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</si>
  <si>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</si>
  <si>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</si>
  <si>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</si>
  <si>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</si>
  <si>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</si>
  <si>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</si>
  <si>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</si>
  <si>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</si>
  <si>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</si>
  <si>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</si>
  <si>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</si>
  <si>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</si>
  <si>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</si>
  <si>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</si>
  <si>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</si>
  <si>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</si>
  <si>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</si>
  <si>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</si>
  <si>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</si>
  <si>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</si>
  <si>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</si>
  <si>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</si>
  <si>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</si>
  <si>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</si>
  <si>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</si>
  <si>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</si>
  <si>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</si>
  <si>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</si>
  <si>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</si>
  <si>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</si>
  <si>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</si>
  <si>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</si>
  <si>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</si>
  <si>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</si>
  <si>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</si>
  <si>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</si>
  <si>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</si>
  <si>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</si>
  <si>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</si>
  <si>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</si>
  <si>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</si>
  <si>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</si>
  <si>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</si>
  <si>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</si>
  <si>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</si>
  <si>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</si>
  <si>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</si>
  <si>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</si>
  <si>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</si>
  <si>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</si>
  <si>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</si>
  <si>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</si>
  <si>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</si>
  <si>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</si>
  <si>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</si>
  <si>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</si>
  <si>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</si>
  <si>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</si>
  <si>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</si>
  <si>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</si>
  <si>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</si>
  <si>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</si>
  <si>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</si>
  <si>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</si>
  <si>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</si>
  <si>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</si>
  <si>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</si>
  <si>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</si>
  <si>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</si>
  <si>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</si>
  <si>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</si>
  <si>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</si>
  <si>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</si>
  <si>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</si>
  <si>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</si>
  <si>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</si>
  <si>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</si>
  <si>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</si>
  <si>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</si>
  <si>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</si>
  <si>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</si>
  <si>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</si>
  <si>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</si>
  <si>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</si>
  <si>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</si>
  <si>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</si>
  <si>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</si>
  <si>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</si>
  <si>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</si>
  <si>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</si>
  <si>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</si>
  <si>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</si>
  <si>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</si>
  <si>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</si>
  <si>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</si>
  <si>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</si>
  <si>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</si>
  <si>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</si>
  <si>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</si>
  <si>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</si>
  <si>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</si>
  <si>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</si>
  <si>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</si>
  <si>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</si>
  <si>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</si>
  <si>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</si>
  <si>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</si>
  <si>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</si>
  <si>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</si>
  <si>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</si>
  <si>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</si>
  <si>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</si>
  <si>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</si>
  <si>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</si>
  <si>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</si>
  <si>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</si>
  <si>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</si>
  <si>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</si>
  <si>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</si>
  <si>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</si>
  <si>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</si>
  <si>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</si>
  <si>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</si>
  <si>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</si>
  <si>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</si>
  <si>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</si>
  <si>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</si>
  <si>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</si>
  <si>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</si>
  <si>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</si>
  <si>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</si>
  <si>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</si>
  <si>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</si>
  <si>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</si>
  <si>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</si>
  <si>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</si>
  <si>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</si>
  <si>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</si>
  <si>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</si>
  <si>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</si>
  <si>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</si>
  <si>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</si>
  <si>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</si>
  <si>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</si>
  <si>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</si>
  <si>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</si>
  <si>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</si>
  <si>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</si>
  <si>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t>
  </si>
  <si>
    <t>"4189704"</t>
  </si>
  <si>
    <t>pIns_PT_VTAR_C_HOTVSNA</t>
  </si>
  <si>
    <t>pt_ntar_16</t>
  </si>
  <si>
    <t>pt_ter_16</t>
  </si>
  <si>
    <t>pt_cs_16</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</si>
  <si>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</si>
  <si>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</si>
  <si>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</si>
  <si>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</si>
  <si>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</si>
  <si>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</si>
  <si>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</si>
  <si>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</si>
  <si>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</si>
  <si>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</si>
  <si>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</si>
  <si>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</si>
  <si>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</si>
  <si>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</si>
  <si>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</si>
  <si>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</si>
  <si>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</si>
  <si>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</si>
  <si>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</si>
  <si>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</si>
  <si>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</si>
  <si>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</si>
  <si>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</si>
  <si>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</si>
  <si>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</si>
  <si>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</si>
  <si>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</si>
  <si>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</si>
  <si>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</si>
  <si>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</si>
  <si>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</si>
  <si>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</si>
  <si>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</si>
  <si>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</si>
  <si>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</si>
  <si>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</si>
  <si>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</si>
  <si>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</si>
  <si>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</si>
  <si>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</si>
  <si>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</si>
  <si>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</si>
  <si>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</si>
  <si>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</si>
  <si>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</si>
  <si>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</si>
  <si>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</si>
  <si>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</si>
  <si>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</si>
  <si>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</si>
  <si>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</si>
  <si>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</si>
  <si>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</si>
  <si>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</si>
  <si>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</si>
  <si>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</si>
  <si>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</si>
  <si>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</si>
  <si>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</si>
  <si>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</si>
  <si>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</si>
  <si>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</si>
  <si>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</si>
  <si>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</si>
  <si>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</si>
  <si>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</si>
  <si>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</si>
  <si>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</si>
  <si>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</si>
  <si>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</si>
  <si>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</si>
  <si>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</si>
  <si>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</si>
  <si>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</si>
  <si>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</si>
  <si>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</si>
  <si>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</si>
  <si>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</si>
  <si>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</si>
  <si>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</si>
  <si>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</si>
  <si>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</si>
  <si>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</si>
  <si>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</si>
  <si>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</si>
  <si>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</si>
  <si>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</si>
  <si>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</si>
  <si>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</si>
  <si>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</si>
  <si>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</si>
  <si>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</si>
  <si>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</si>
  <si>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</si>
  <si>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</si>
  <si>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</si>
  <si>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</si>
  <si>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</si>
  <si>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</si>
  <si>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</si>
  <si>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</si>
  <si>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</si>
  <si>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</si>
  <si>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</si>
  <si>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</si>
  <si>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</si>
  <si>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</si>
  <si>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</si>
  <si>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</si>
  <si>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</si>
  <si>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</si>
  <si>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</si>
  <si>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</si>
  <si>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</si>
  <si>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</si>
  <si>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</si>
  <si>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</si>
  <si>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</si>
  <si>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</si>
  <si>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</si>
  <si>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</si>
  <si>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</si>
  <si>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</si>
  <si>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</si>
  <si>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</si>
  <si>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</si>
  <si>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</si>
  <si>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</si>
  <si>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</si>
  <si>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</si>
  <si>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</si>
  <si>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</si>
  <si>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</si>
  <si>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</si>
  <si>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</si>
  <si>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</si>
  <si>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</si>
  <si>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</si>
  <si>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</si>
  <si>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</si>
  <si>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</si>
  <si>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</si>
  <si>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</si>
  <si>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</si>
  <si>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</si>
  <si>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</si>
  <si>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</si>
  <si>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</si>
  <si>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</si>
  <si>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</si>
  <si>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</si>
  <si>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</si>
  <si>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</si>
  <si>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</si>
  <si>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</si>
  <si>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</si>
  <si>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</si>
  <si>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</si>
  <si>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</si>
  <si>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</si>
  <si>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</si>
  <si>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</si>
  <si>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</si>
  <si>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</si>
  <si>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</si>
  <si>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</si>
  <si>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</si>
  <si>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</si>
  <si>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</si>
  <si>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</si>
  <si>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</si>
  <si>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</si>
  <si>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</si>
  <si>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</si>
  <si>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</si>
  <si>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</si>
  <si>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</si>
  <si>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</si>
  <si>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</si>
  <si>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</si>
  <si>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</si>
  <si>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</si>
  <si>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</si>
  <si>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</si>
  <si>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</si>
  <si>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</si>
  <si>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</si>
  <si>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</si>
  <si>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</si>
  <si>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</si>
  <si>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</si>
  <si>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</si>
  <si>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</si>
  <si>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</si>
  <si>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</si>
  <si>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</si>
  <si>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</si>
  <si>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</si>
  <si>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</si>
  <si>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</si>
  <si>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</si>
  <si>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</si>
  <si>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</si>
  <si>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</si>
  <si>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</si>
  <si>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</si>
  <si>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</si>
  <si>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</si>
  <si>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</si>
  <si>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</si>
  <si>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</si>
  <si>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</si>
  <si>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</si>
  <si>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</si>
  <si>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</si>
  <si>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</si>
  <si>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</si>
  <si>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</si>
  <si>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</si>
  <si>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</si>
  <si>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</si>
  <si>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</si>
  <si>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</si>
  <si>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</si>
  <si>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</si>
  <si>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</si>
  <si>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</si>
  <si>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</si>
  <si>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</si>
  <si>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</si>
  <si>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</si>
  <si>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</si>
  <si>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</si>
  <si>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</si>
  <si>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</si>
  <si>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</si>
  <si>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</si>
  <si>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</si>
  <si>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</si>
  <si>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</si>
  <si>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</si>
  <si>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</si>
  <si>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</si>
  <si>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</si>
  <si>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</si>
  <si>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</si>
  <si>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</si>
  <si>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</si>
  <si>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</si>
  <si>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</si>
  <si>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</si>
  <si>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</si>
  <si>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</si>
  <si>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</si>
  <si>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</si>
  <si>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</si>
  <si>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</si>
  <si>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</si>
  <si>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</si>
  <si>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</si>
  <si>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</si>
  <si>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</si>
  <si>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</si>
  <si>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</si>
  <si>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</si>
  <si>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</si>
  <si>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</si>
  <si>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</si>
  <si>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</si>
  <si>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</si>
  <si>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</si>
  <si>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</si>
  <si>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</si>
  <si>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</si>
  <si>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</si>
  <si>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</si>
  <si>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</si>
  <si>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</si>
  <si>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</si>
  <si>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</si>
  <si>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</si>
  <si>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объект капитального строительства "Многоквартирный жилой дом в рп. Искателей в районе ул. Строителей, д.4а"</t>
  </si>
  <si>
    <t>от 41 мм до 70 мм включительно</t>
  </si>
  <si>
    <t>×</t>
  </si>
  <si>
    <t>от 71 мм до 100 мм включительно</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</si>
  <si>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</si>
  <si>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</si>
  <si>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</si>
  <si>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</si>
  <si>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</si>
  <si>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</si>
  <si>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</si>
  <si>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</si>
  <si>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</si>
  <si>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</si>
  <si>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</si>
  <si>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</si>
  <si>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</si>
  <si>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</si>
  <si>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</si>
  <si>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</si>
  <si>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</si>
  <si>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</si>
  <si>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</si>
  <si>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</si>
  <si>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</si>
  <si>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</si>
  <si>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</si>
  <si>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</si>
  <si>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</si>
  <si>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</si>
  <si>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</si>
  <si>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</si>
  <si>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</si>
  <si>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</si>
  <si>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</si>
  <si>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</si>
  <si>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</si>
  <si>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</si>
  <si>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</si>
  <si>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</si>
  <si>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</si>
  <si>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</si>
  <si>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</si>
  <si>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</si>
  <si>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</si>
  <si>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</si>
  <si>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</si>
  <si>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</si>
  <si>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</si>
  <si>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</si>
  <si>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</si>
  <si>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</si>
  <si>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</si>
  <si>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</si>
  <si>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</si>
  <si>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</si>
  <si>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</si>
  <si>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</si>
  <si>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</si>
  <si>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</si>
  <si>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</si>
  <si>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</si>
  <si>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</si>
  <si>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</si>
  <si>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</si>
  <si>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</si>
  <si>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</si>
  <si>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</si>
  <si>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</si>
  <si>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</si>
  <si>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</si>
  <si>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</si>
  <si>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</si>
  <si>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</si>
  <si>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</si>
  <si>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</si>
  <si>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</si>
  <si>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</si>
  <si>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</si>
  <si>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</si>
  <si>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</si>
  <si>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</si>
  <si>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</si>
  <si>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</si>
  <si>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</si>
  <si>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</si>
  <si>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</si>
  <si>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</si>
  <si>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</si>
  <si>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</si>
  <si>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</si>
  <si>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</si>
  <si>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</si>
  <si>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</si>
  <si>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</si>
  <si>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</si>
  <si>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</si>
  <si>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</si>
  <si>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</si>
  <si>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</si>
  <si>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</si>
  <si>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</si>
  <si>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</si>
  <si>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</si>
  <si>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</si>
  <si>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</si>
  <si>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</si>
  <si>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</si>
  <si>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</si>
  <si>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</si>
  <si>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</si>
  <si>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</si>
  <si>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</si>
  <si>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</si>
  <si>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</si>
  <si>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</si>
  <si>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</si>
  <si>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</si>
  <si>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</si>
  <si>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</si>
  <si>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</si>
  <si>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</si>
  <si>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</si>
  <si>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</si>
  <si>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</si>
  <si>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</si>
  <si>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</si>
  <si>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</si>
  <si>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</si>
  <si>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</si>
  <si>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</si>
  <si>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</si>
  <si>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</si>
  <si>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</si>
  <si>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</si>
  <si>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</si>
  <si>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</si>
  <si>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</si>
  <si>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</si>
  <si>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</si>
  <si>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</si>
  <si>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</si>
  <si>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</si>
  <si>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</si>
  <si>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</si>
  <si>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</si>
  <si>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</si>
  <si>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</si>
  <si>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</si>
  <si>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</si>
  <si>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</si>
  <si>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</si>
  <si>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</si>
  <si>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</si>
  <si>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</si>
  <si>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</si>
  <si>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</si>
  <si>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</si>
  <si>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</si>
  <si>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</si>
  <si>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</si>
  <si>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</si>
  <si>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</si>
  <si>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</si>
  <si>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</si>
  <si>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</si>
  <si>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</si>
  <si>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</si>
  <si>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</si>
  <si>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</si>
  <si>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</si>
  <si>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</si>
  <si>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</si>
  <si>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</si>
  <si>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</si>
  <si>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</si>
  <si>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</si>
  <si>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</si>
  <si>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</si>
  <si>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</si>
  <si>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</si>
  <si>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</si>
  <si>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</si>
  <si>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</si>
  <si>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</si>
  <si>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</si>
  <si>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</si>
  <si>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</si>
  <si>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</si>
  <si>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</si>
  <si>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</si>
  <si>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</si>
  <si>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</si>
  <si>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</si>
  <si>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</si>
  <si>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</si>
  <si>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</si>
  <si>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</si>
  <si>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</si>
  <si>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</si>
  <si>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</si>
  <si>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</si>
  <si>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</si>
  <si>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</si>
  <si>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</si>
  <si>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</si>
  <si>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</si>
  <si>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</si>
  <si>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</si>
  <si>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</si>
  <si>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</si>
  <si>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</si>
  <si>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</si>
  <si>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</si>
  <si>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</si>
  <si>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</si>
  <si>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</si>
  <si>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</si>
  <si>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</si>
  <si>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</si>
  <si>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</si>
  <si>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</si>
  <si>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</si>
  <si>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</si>
  <si>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</si>
  <si>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</si>
  <si>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</si>
  <si>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</si>
  <si>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</si>
  <si>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</si>
  <si>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</si>
  <si>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</si>
  <si>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</si>
  <si>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</si>
  <si>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</si>
  <si>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</si>
  <si>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</si>
  <si>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</si>
  <si>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</si>
  <si>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</si>
  <si>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</si>
  <si>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</si>
  <si>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</si>
  <si>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</si>
  <si>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</si>
  <si>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</si>
  <si>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</si>
  <si>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</si>
  <si>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</si>
  <si>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</si>
  <si>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</si>
  <si>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</si>
  <si>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</si>
  <si>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</si>
  <si>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</si>
  <si>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</si>
  <si>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</si>
  <si>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</si>
  <si>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</si>
  <si>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</si>
  <si>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</si>
  <si>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</si>
  <si>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</si>
  <si>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</si>
  <si>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</si>
  <si>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</si>
  <si>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</si>
  <si>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</si>
  <si>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</si>
  <si>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</si>
  <si>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</si>
  <si>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</si>
  <si>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</si>
  <si>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</si>
  <si>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</si>
  <si>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</si>
  <si>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</si>
  <si>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</si>
  <si>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</si>
  <si>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</si>
  <si>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</si>
  <si>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</si>
  <si>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</si>
  <si>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</si>
  <si>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</si>
  <si>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</si>
  <si>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</si>
  <si>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</si>
  <si>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</si>
  <si>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</si>
  <si>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</si>
  <si>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</si>
  <si>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</si>
  <si>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</si>
  <si>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</si>
  <si>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</si>
  <si>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</si>
  <si>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</si>
  <si>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</si>
  <si>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</si>
  <si>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</si>
  <si>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</si>
  <si>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</si>
  <si>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</si>
  <si>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</si>
  <si>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</si>
  <si>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</si>
  <si>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</si>
  <si>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</si>
  <si>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</si>
  <si>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</si>
  <si>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</si>
  <si>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</si>
  <si>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</si>
  <si>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</si>
  <si>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</si>
  <si>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</si>
  <si>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</si>
  <si>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</si>
  <si>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</si>
  <si>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</si>
  <si>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</si>
  <si>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</si>
  <si>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</si>
  <si>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</si>
  <si>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</si>
  <si>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</si>
  <si>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</si>
  <si>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</si>
  <si>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</si>
  <si>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</si>
  <si>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</si>
  <si>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</si>
  <si>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</si>
  <si>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</si>
  <si>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</si>
  <si>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</si>
  <si>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</si>
  <si>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</si>
  <si>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</si>
  <si>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</si>
  <si>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</si>
  <si>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</si>
  <si>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</si>
  <si>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</si>
  <si>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</si>
  <si>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</si>
  <si>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</si>
  <si>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</si>
  <si>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</si>
  <si>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</si>
  <si>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</si>
  <si>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</si>
  <si>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</si>
  <si>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</si>
  <si>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</si>
  <si>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</si>
  <si>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</si>
  <si>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</si>
  <si>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</si>
  <si>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</si>
  <si>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</si>
  <si>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</si>
  <si>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</si>
  <si>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</si>
  <si>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</si>
  <si>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</si>
  <si>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</si>
  <si>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</si>
  <si>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</si>
  <si>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</si>
  <si>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</si>
  <si>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</si>
  <si>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</si>
  <si>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</si>
  <si>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</si>
  <si>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</si>
  <si>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</si>
  <si>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</si>
  <si>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</si>
  <si>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</si>
  <si>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</si>
  <si>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</si>
  <si>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</si>
  <si>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</si>
  <si>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</si>
  <si>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</si>
  <si>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</si>
  <si>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</si>
  <si>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</si>
  <si>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</si>
  <si>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</si>
  <si>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</si>
  <si>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</si>
  <si>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</si>
  <si>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</si>
  <si>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</si>
  <si>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</si>
  <si>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</si>
  <si>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</si>
  <si>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</si>
  <si>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</si>
  <si>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</si>
  <si>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</si>
  <si>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</si>
  <si>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</si>
  <si>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</si>
  <si>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</si>
  <si>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</si>
  <si>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</si>
  <si>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</si>
  <si>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</si>
  <si>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</si>
  <si>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</si>
  <si>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</si>
  <si>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</si>
  <si>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</si>
  <si>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</si>
  <si>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</si>
  <si>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</si>
  <si>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</si>
  <si>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</si>
  <si>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</si>
  <si>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</si>
  <si>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</si>
  <si>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</si>
  <si>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</si>
  <si>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</si>
  <si>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</si>
  <si>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</si>
  <si>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</si>
  <si>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</si>
  <si>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</si>
  <si>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</si>
  <si>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</si>
  <si>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</si>
  <si>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</si>
  <si>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</si>
  <si>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</si>
  <si>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</si>
  <si>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</si>
  <si>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</si>
  <si>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</si>
  <si>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</si>
  <si>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</si>
  <si>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</si>
  <si>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</si>
  <si>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</si>
  <si>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</si>
  <si>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</si>
  <si>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</si>
  <si>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</si>
  <si>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</si>
  <si>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</si>
  <si>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</si>
  <si>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</si>
  <si>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</si>
  <si>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</si>
  <si>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</si>
  <si>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</si>
  <si>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</si>
  <si>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</si>
  <si>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</si>
  <si>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</si>
  <si>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</si>
  <si>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</si>
  <si>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</si>
  <si>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</si>
  <si>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</si>
  <si>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</si>
  <si>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</si>
  <si>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</si>
  <si>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</si>
  <si>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</si>
  <si>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</si>
  <si>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</si>
  <si>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</si>
  <si>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</si>
  <si>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</si>
  <si>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</si>
  <si>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</si>
  <si>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</si>
  <si>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</si>
  <si>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</si>
  <si>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</si>
  <si>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</si>
  <si>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</si>
  <si>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</si>
  <si>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</si>
  <si>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</si>
  <si>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</si>
  <si>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</si>
  <si>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</si>
  <si>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</si>
  <si>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</si>
  <si>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</si>
  <si>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</si>
  <si>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</si>
  <si>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</si>
  <si>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</si>
  <si>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</si>
  <si>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</si>
  <si>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</si>
  <si>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</si>
  <si>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</si>
  <si>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</si>
  <si>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</si>
  <si>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</si>
  <si>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</si>
  <si>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</si>
  <si>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</si>
  <si>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</si>
  <si>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</si>
  <si>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</si>
  <si>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</si>
  <si>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</si>
  <si>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</si>
  <si>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</si>
  <si>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</si>
  <si>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</si>
  <si>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</si>
  <si>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</si>
  <si>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</si>
  <si>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</si>
  <si>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</si>
  <si>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</si>
  <si>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</si>
  <si>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</si>
  <si>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</si>
  <si>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</si>
  <si>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</si>
  <si>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</si>
  <si>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</si>
  <si>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</si>
  <si>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</si>
  <si>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</si>
  <si>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</si>
  <si>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</si>
  <si>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</si>
  <si>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</si>
  <si>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</si>
  <si>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</si>
  <si>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</si>
  <si>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</si>
  <si>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</si>
  <si>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</si>
  <si>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</si>
  <si>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</si>
  <si>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</si>
  <si>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</si>
  <si>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</si>
  <si>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</si>
  <si>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</si>
  <si>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</si>
  <si>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</si>
  <si>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</si>
  <si>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</si>
  <si>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</si>
  <si>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</si>
  <si>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</si>
  <si>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</si>
  <si>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</si>
  <si>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</si>
  <si>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</si>
  <si>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</si>
  <si>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</si>
  <si>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</si>
  <si>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</si>
  <si>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</si>
  <si>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</si>
  <si>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</si>
  <si>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</si>
  <si>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</si>
  <si>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</si>
  <si>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</si>
  <si>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</si>
  <si>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</si>
  <si>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</si>
  <si>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</si>
  <si>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</si>
  <si>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</si>
  <si>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</si>
  <si>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</si>
  <si>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</si>
  <si>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</si>
  <si>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</si>
  <si>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</si>
  <si>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</si>
  <si>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</si>
  <si>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</si>
  <si>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</si>
  <si>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</si>
  <si>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</si>
  <si>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</si>
  <si>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</si>
  <si>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</si>
  <si>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</si>
  <si>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</si>
  <si>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</si>
  <si>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</si>
  <si>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</si>
  <si>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</si>
  <si>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</si>
  <si>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</si>
  <si>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</si>
  <si>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</si>
  <si>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</si>
  <si>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</si>
  <si>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</si>
  <si>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</si>
  <si>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</si>
  <si>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</si>
  <si>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</si>
  <si>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 о закупках товаров,работ,услуг для нужд ИМУП "Посжилкомсервис"</t>
  </si>
  <si>
    <t>https://zakupki.gov.ru/epz/orderclause/card/documents.html?orderClauseInfoId=970791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</si>
  <si>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</si>
  <si>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</si>
  <si>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https://zakupki.gov.ru/epz/order/extendedsearch/results.html?searchString=2983013920</t>
  </si>
  <si>
    <t>План закупок товаров, работ, услуг для обеспечения нужд ИМУП "ПЖКС"</t>
  </si>
  <si>
    <t>https://zakupki.gov.ru/epz/orderplan/search/results.html?searchString=2983013920&amp;morphology=on&amp;search-filter=Дате+размещения&amp;structuredCheckBox=on&amp;structured=true&amp;notStructured=false&amp;fz44=on&amp;sortBy=BY_MODIFY_DATE&amp;pageNumber=1&amp;sortDirection=false&amp;recordsPerPage=_10&amp;showLotsInfoHidden=false&amp;searchType=false</t>
  </si>
  <si>
    <t>Сведения о результатах проведения закупок</t>
  </si>
  <si>
    <t>https://zakupki.gov.ru/epz/order/extendedsearch/results.html?searchString=2983013920&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</si>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</sst>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36" formatCode="_-* #,##0.00\ _₽_-;\-* #,##0.00\ _₽_-;_-* &quot;-&quot;??\ _₽_-;_-@_-"/>
    <numFmt numFmtId="337" formatCode="_-* #,##0\ _₽_-;\-* #,##0\ _₽_-;_-* &quot;-&quot;\ _₽_-;_-@_-"/>
    <numFmt numFmtId="338" formatCode="_-* #,##0.00\ &quot;₽&quot;_-;\-* #,##0.00\ &quot;₽&quot;_-;_-* &quot;-&quot;??\ &quot;₽&quot;_-;_-@_-"/>
    <numFmt numFmtId="339" formatCode="_-* #,##0\ &quot;₽&quot;_-;\-* #,##0\ &quot;₽&quot;_-;_-* &quot;-&quot;\ &quot;₽&quot;_-;_-@_-"/>
    <numFmt numFmtId="340" formatCode="_-* #,##0.00[$€-1]_-;\-* #,##0.00[$€-1]_-;_-* &quot;-&quot;??[$€-1]_-"/>
    <numFmt numFmtId="341" formatCode="#,##0.0"/>
    <numFmt numFmtId="342" formatCode="#,##0.000"/>
    <numFmt numFmtId="343" formatCode="#,##0.0000"/>
    <numFmt numFmtId="344" formatCode="dd\.mm\.yyyy"/>
    <numFmt numFmtId="345" formatCode="000000"/>
    <numFmt numFmtId="34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36" fontId="6" fillId="0" borderId="0" applyFont="0" applyFill="0" applyBorder="0" applyNumberFormat="1">
      <alignment vertical="top"/>
    </xf>
    <xf numFmtId="337" fontId="6" fillId="0" borderId="0" applyFont="0" applyFill="0" applyBorder="0" applyNumberFormat="1">
      <alignment vertical="top"/>
    </xf>
    <xf numFmtId="338" fontId="6" fillId="0" borderId="0" applyFont="0" applyFill="0" applyBorder="0" applyNumberFormat="1">
      <alignment vertical="top"/>
    </xf>
    <xf numFmtId="33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40" fontId="20" fillId="0" borderId="0" applyFont="1" applyFill="0" applyBorder="0" applyNumberFormat="1"/>
    <xf numFmtId="38" fontId="21" fillId="0" borderId="0" applyFont="1" applyFill="0" applyBorder="0" applyNumberFormat="1">
      <alignment vertical="top"/>
    </xf>
    <xf numFmtId="341" fontId="22" fillId="33" borderId="0" applyFont="1" applyFill="1" applyBorder="0" applyNumberFormat="1">
      <protection locked="0"/>
    </xf>
    <xf numFmtId="0" fontId="23" fillId="0" borderId="0" applyFont="1" applyFill="0" applyBorder="0">
      <alignment vertical="center"/>
    </xf>
    <xf numFmtId="342" fontId="22" fillId="33" borderId="0" applyFont="1" applyFill="1" applyBorder="0" applyNumberFormat="1">
      <protection locked="0"/>
    </xf>
    <xf numFmtId="34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36" fontId="6" fillId="0" borderId="0" xfId="28" applyFont="0" applyNumberFormat="1">
      <alignment vertical="top"/>
    </xf>
    <xf numFmtId="337" fontId="6" fillId="0" borderId="0" xfId="29" applyFont="0" applyNumberFormat="1">
      <alignment vertical="top"/>
    </xf>
    <xf numFmtId="338" fontId="6" fillId="0" borderId="0" xfId="30" applyFont="0" applyNumberFormat="1">
      <alignment vertical="top"/>
    </xf>
    <xf numFmtId="33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40" fontId="20" fillId="0" borderId="0" xfId="49" applyFont="1" applyNumberFormat="1"/>
    <xf numFmtId="38" fontId="21" fillId="0" borderId="0" xfId="50" applyFont="1" applyNumberFormat="1">
      <alignment vertical="top"/>
    </xf>
    <xf numFmtId="341" fontId="22" fillId="33" borderId="0" xfId="51" applyFont="1" applyFill="1" applyNumberFormat="1">
      <protection locked="0"/>
    </xf>
    <xf numFmtId="0" fontId="23" fillId="0" borderId="0" xfId="52" applyFont="1">
      <alignment vertical="center"/>
    </xf>
    <xf numFmtId="342" fontId="22" fillId="33" borderId="0" xfId="53" applyFont="1" applyFill="1" applyNumberFormat="1">
      <protection locked="0"/>
    </xf>
    <xf numFmtId="34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4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4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4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4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4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4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4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43" fontId="22" fillId="39" borderId="13" xfId="0" applyFont="1" applyFill="1" applyBorder="1" applyNumberFormat="1">
      <alignment horizontal="right" vertical="center" wrapText="1"/>
      <protection locked="0"/>
    </xf>
    <xf numFmtId="34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4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4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4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42" fontId="47" fillId="0" borderId="12" xfId="0" applyFont="1" applyBorder="1" applyNumberFormat="1">
      <alignment horizontal="right" vertical="center" wrapText="1"/>
    </xf>
    <xf numFmtId="34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4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4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4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4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44" fontId="0" fillId="39" borderId="12" xfId="0" applyFont="1" applyFill="1" applyBorder="1" applyNumberFormat="1">
      <alignment horizontal="left" vertical="center" wrapText="1" indent="1"/>
      <protection locked="0"/>
    </xf>
    <xf numFmtId="344" fontId="0" fillId="0" borderId="12" xfId="0" applyFont="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344" fontId="47" fillId="0" borderId="0" xfId="0" applyFont="1" applyNumberFormat="1">
      <alignment horizontal="center" vertical="center" wrapText="1"/>
    </xf>
    <xf numFmtId="344" fontId="47" fillId="0" borderId="12" xfId="0" applyFont="1" applyBorder="1" applyNumberFormat="1">
      <alignment horizontal="center" vertical="center" wrapText="1"/>
    </xf>
    <xf numFmtId="344" fontId="0" fillId="39" borderId="12" xfId="0" applyFont="1" applyFill="1" applyBorder="1" applyNumberFormat="1">
      <alignment horizontal="left" vertical="center" wrapText="1"/>
      <protection locked="0"/>
    </xf>
    <xf numFmtId="344" fontId="0" fillId="36" borderId="12" xfId="0" applyFont="1" applyFill="1" applyBorder="1" applyNumberFormat="1">
      <alignment horizontal="left" vertical="center" wrapText="1" indent="1"/>
      <protection locked="0"/>
    </xf>
    <xf numFmtId="34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44" fontId="0" fillId="39" borderId="14" xfId="0" applyFont="1" applyFill="1" applyBorder="1" applyNumberFormat="1">
      <alignment horizontal="left" vertical="center" wrapText="1"/>
      <protection locked="0"/>
    </xf>
    <xf numFmtId="34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4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4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45" fontId="44" fillId="0" borderId="19" xfId="0" applyFont="1" applyBorder="1" applyNumberFormat="1">
      <alignment horizontal="center" vertical="center" wrapText="1"/>
    </xf>
    <xf numFmtId="345" fontId="44" fillId="0" borderId="20" xfId="0" applyFont="1" applyBorder="1" applyNumberFormat="1">
      <alignment horizontal="center" vertical="center" wrapText="1"/>
    </xf>
    <xf numFmtId="346" fontId="22" fillId="39" borderId="12" xfId="0" applyFont="1" applyFill="1" applyBorder="1" applyNumberFormat="1">
      <alignment horizontal="left" vertical="center" wrapText="1" indent="1"/>
      <protection locked="0"/>
    </xf>
    <xf numFmtId="34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4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4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4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44" fontId="22" fillId="34" borderId="12" xfId="0" applyFont="1" applyFill="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4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4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4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45" fontId="22" fillId="0" borderId="17" xfId="0" applyFont="1" applyBorder="1" applyNumberFormat="1">
      <alignment horizontal="center" vertical="center" wrapText="1"/>
    </xf>
    <xf numFmtId="345" fontId="22" fillId="0" borderId="23" xfId="0" applyFont="1" applyBorder="1" applyNumberFormat="1">
      <alignment horizontal="center" vertical="center" wrapText="1"/>
    </xf>
    <xf numFmtId="345" fontId="22" fillId="0" borderId="14" xfId="0" applyFont="1" applyBorder="1" applyNumberFormat="1">
      <alignment horizontal="center" vertical="center" wrapText="1"/>
    </xf>
    <xf numFmtId="345" fontId="22" fillId="0" borderId="15" xfId="0" applyFont="1" applyBorder="1" applyNumberFormat="1">
      <alignment horizontal="center" vertical="center" wrapText="1"/>
    </xf>
    <xf numFmtId="34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45" fontId="22" fillId="0" borderId="36" xfId="0" applyFont="1" applyBorder="1" applyNumberFormat="1">
      <alignment horizontal="center" vertical="center" wrapText="1"/>
    </xf>
    <xf numFmtId="345" fontId="22" fillId="0" borderId="12" xfId="0" applyFont="1" applyBorder="1" applyNumberFormat="1">
      <alignment horizontal="center" vertical="center" wrapText="1"/>
    </xf>
    <xf numFmtId="34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4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4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4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 fontId="22" fillId="35" borderId="12" xfId="0" applyFont="1" applyFill="1" applyBorder="1" applyNumberFormat="1">
      <alignment horizontal="left" vertical="center" wrapText="1" indent="1"/>
    </xf>
    <xf numFmtId="49" fontId="22" fillId="35" borderId="12" xfId="0" applyFont="1" applyFill="1" applyBorder="1" applyNumberFormat="1">
      <alignment horizontal="left" vertical="center" wrapText="1" indent="1"/>
    </xf>
    <xf numFmtId="344" fontId="0"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 fontId="22" fillId="37" borderId="15" xfId="0" applyFont="1" applyFill="1" applyBorder="1" applyNumberFormat="1">
      <alignment horizontal="right" vertical="center" wrapText="1"/>
    </xf>
    <xf numFmtId="342"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342"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0816A-8BAA-DEFD-E60D-0.50D68E5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7" width="5.421875" customWidth="1"/>
    <col min="2" max="2" style="2657" width="9.140625" customWidth="1"/>
    <col min="3" max="3" style="2657" width="16.421875" customWidth="1"/>
    <col min="4" max="25" style="2657" width="6.28125" customWidth="1"/>
    <col min="26" max="28" style="265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36A72-A6DC-C4B2-897B-0.AABC839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ИМУП «ПОСЖИЛКОМСЕРВИС»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87</v>
      </c>
      <c r="F8" s="825"/>
      <c r="G8" s="467" t="s">
        <v>85</v>
      </c>
      <c r="H8" s="467" t="s">
        <v>86</v>
      </c>
      <c r="I8" s="416" t="s">
        <v>84</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0BCC1-A132-84F3-3AE2-0.6246A2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45813</v>
      </c>
      <c r="W30" s="2266"/>
      <c r="X30" s="2266"/>
      <c r="Y30" s="2266"/>
      <c r="Z30" s="2266"/>
      <c r="AA30" s="2266"/>
      <c r="AB30" s="2266"/>
      <c r="AC30" s="328"/>
      <c r="AD30" s="2266" t="str">
        <f>IF(TITLE_DATE_PR_CHANGE="",IF(TITLE_DATE_PR="","",TITLE_DATE_PR),TITLE_DATE_PR_CHANGE)</f>
        <v>45813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741</v>
      </c>
      <c r="W31" s="2253"/>
      <c r="X31" s="2253"/>
      <c r="Y31" s="2253"/>
      <c r="Z31" s="2253"/>
      <c r="AA31" s="2253"/>
      <c r="AB31" s="2253"/>
      <c r="AC31" s="328"/>
      <c r="AD31" s="2253" t="str">
        <f>IF(TITLE_NUMBER_PR_CHANGE="",IF(TITLE_NUMBER_PR="","",TITLE_NUMBER_PR),TITLE_NUMBER_PR_CHANGE)</f>
        <v>741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45813</v>
      </c>
      <c r="W34" s="2266"/>
      <c r="X34" s="2266"/>
      <c r="Y34" s="2266"/>
      <c r="Z34" s="2266"/>
      <c r="AA34" s="2266"/>
      <c r="AB34" s="2266"/>
      <c r="AC34" s="328"/>
      <c r="AD34" s="2266" t="str">
        <f>IF(TITLE_DATE_PR_CHANGE="",IF(TITLE_DATE_PR="","",TITLE_DATE_PR),TITLE_DATE_PR_CHANGE)</f>
        <v>45813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741</v>
      </c>
      <c r="W35" s="2253"/>
      <c r="X35" s="2253"/>
      <c r="Y35" s="2253"/>
      <c r="Z35" s="2253"/>
      <c r="AA35" s="2253"/>
      <c r="AB35" s="2253"/>
      <c r="AC35" s="328"/>
      <c r="AD35" s="2253" t="str">
        <f>IF(TITLE_NUMBER_PR_CHANGE="",IF(TITLE_NUMBER_PR="","",TITLE_NUMBER_PR),TITLE_NUMBER_PR_CHANGE)</f>
        <v>741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4627B-F2C4-36A2-FDF8-0.D67F51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45813</v>
      </c>
      <c r="W30" s="2266"/>
      <c r="X30" s="2266"/>
      <c r="Y30" s="2266"/>
      <c r="Z30" s="2266"/>
      <c r="AA30" s="2266"/>
      <c r="AB30" s="2266"/>
      <c r="AC30" s="328"/>
      <c r="AD30" s="2266" t="str">
        <f>IF(TITLE_DATE_PR_CHANGE="",IF(TITLE_DATE_PR="","",TITLE_DATE_PR),TITLE_DATE_PR_CHANGE)</f>
        <v>45813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741</v>
      </c>
      <c r="W31" s="2253"/>
      <c r="X31" s="2253"/>
      <c r="Y31" s="2253"/>
      <c r="Z31" s="2253"/>
      <c r="AA31" s="2253"/>
      <c r="AB31" s="2253"/>
      <c r="AC31" s="328"/>
      <c r="AD31" s="2253" t="str">
        <f>IF(TITLE_NUMBER_PR_CHANGE="",IF(TITLE_NUMBER_PR="","",TITLE_NUMBER_PR),TITLE_NUMBER_PR_CHANGE)</f>
        <v>741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45813</v>
      </c>
      <c r="W34" s="2266"/>
      <c r="X34" s="2266"/>
      <c r="Y34" s="2266"/>
      <c r="Z34" s="2266"/>
      <c r="AA34" s="2266"/>
      <c r="AB34" s="2266"/>
      <c r="AC34" s="328"/>
      <c r="AD34" s="2266" t="str">
        <f>IF(TITLE_DATE_PR_CHANGE="",IF(TITLE_DATE_PR="","",TITLE_DATE_PR),TITLE_DATE_PR_CHANGE)</f>
        <v>45813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741</v>
      </c>
      <c r="W35" s="2253"/>
      <c r="X35" s="2253"/>
      <c r="Y35" s="2253"/>
      <c r="Z35" s="2253"/>
      <c r="AA35" s="2253"/>
      <c r="AB35" s="2253"/>
      <c r="AC35" s="328"/>
      <c r="AD35" s="2253" t="str">
        <f>IF(TITLE_NUMBER_PR_CHANGE="",IF(TITLE_NUMBER_PR="","",TITLE_NUMBER_PR),TITLE_NUMBER_PR_CHANGE)</f>
        <v>741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1E8E9-BC69-E284-4D86-0.B49D09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264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265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45813</v>
      </c>
      <c r="W30" s="2266"/>
      <c r="X30" s="2266"/>
      <c r="Y30" s="2266"/>
      <c r="Z30" s="2266"/>
      <c r="AA30" s="2266"/>
      <c r="AB30" s="2266"/>
      <c r="AC30" s="1637"/>
      <c r="AD30" s="2266" t="str">
        <f>IF(TITLE_DATE_PR_CHANGE="",IF(TITLE_DATE_PR="","",TITLE_DATE_PR),TITLE_DATE_PR_CHANGE)</f>
        <v>45813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741</v>
      </c>
      <c r="W31" s="2253"/>
      <c r="X31" s="2253"/>
      <c r="Y31" s="2253"/>
      <c r="Z31" s="2253"/>
      <c r="AA31" s="2253"/>
      <c r="AB31" s="2253"/>
      <c r="AC31" s="1637"/>
      <c r="AD31" s="2253" t="str">
        <f>IF(TITLE_NUMBER_PR_CHANGE="",IF(TITLE_NUMBER_PR="","",TITLE_NUMBER_PR),TITLE_NUMBER_PR_CHANGE)</f>
        <v>741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45813</v>
      </c>
      <c r="W34" s="2266"/>
      <c r="X34" s="2266"/>
      <c r="Y34" s="2266"/>
      <c r="Z34" s="2266"/>
      <c r="AA34" s="2266"/>
      <c r="AB34" s="2266"/>
      <c r="AC34" s="1637"/>
      <c r="AD34" s="2266" t="str">
        <f>IF(TITLE_DATE_PR_CHANGE="",IF(TITLE_DATE_PR="","",TITLE_DATE_PR),TITLE_DATE_PR_CHANGE)</f>
        <v>45813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741</v>
      </c>
      <c r="W35" s="2253"/>
      <c r="X35" s="2253"/>
      <c r="Y35" s="2253"/>
      <c r="Z35" s="2253"/>
      <c r="AA35" s="2253"/>
      <c r="AB35" s="2253"/>
      <c r="AC35" s="1637"/>
      <c r="AD35" s="2253" t="str">
        <f>IF(TITLE_NUMBER_PR_CHANGE="",IF(TITLE_NUMBER_PR="","",TITLE_NUMBER_PR),TITLE_NUMBER_PR_CHANGE)</f>
        <v>741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264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265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266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5EC54-5CF2-4764-A856-0.B3A273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264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265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45813</v>
      </c>
      <c r="W30" s="2266"/>
      <c r="X30" s="2266"/>
      <c r="Y30" s="2266"/>
      <c r="Z30" s="2266"/>
      <c r="AA30" s="2266"/>
      <c r="AB30" s="2266"/>
      <c r="AC30" s="1637"/>
      <c r="AD30" s="2266" t="str">
        <f>IF(TITLE_DATE_PR_CHANGE="",IF(TITLE_DATE_PR="","",TITLE_DATE_PR),TITLE_DATE_PR_CHANGE)</f>
        <v>45813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741</v>
      </c>
      <c r="W31" s="2253"/>
      <c r="X31" s="2253"/>
      <c r="Y31" s="2253"/>
      <c r="Z31" s="2253"/>
      <c r="AA31" s="2253"/>
      <c r="AB31" s="2253"/>
      <c r="AC31" s="1637"/>
      <c r="AD31" s="2253" t="str">
        <f>IF(TITLE_NUMBER_PR_CHANGE="",IF(TITLE_NUMBER_PR="","",TITLE_NUMBER_PR),TITLE_NUMBER_PR_CHANGE)</f>
        <v>741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45813</v>
      </c>
      <c r="W34" s="2266"/>
      <c r="X34" s="2266"/>
      <c r="Y34" s="2266"/>
      <c r="Z34" s="2266"/>
      <c r="AA34" s="2266"/>
      <c r="AB34" s="2266"/>
      <c r="AC34" s="1637"/>
      <c r="AD34" s="2266" t="str">
        <f>IF(TITLE_DATE_PR_CHANGE="",IF(TITLE_DATE_PR="","",TITLE_DATE_PR),TITLE_DATE_PR_CHANGE)</f>
        <v>45813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741</v>
      </c>
      <c r="W35" s="2253"/>
      <c r="X35" s="2253"/>
      <c r="Y35" s="2253"/>
      <c r="Z35" s="2253"/>
      <c r="AA35" s="2253"/>
      <c r="AB35" s="2253"/>
      <c r="AC35" s="1637"/>
      <c r="AD35" s="2253" t="str">
        <f>IF(TITLE_NUMBER_PR_CHANGE="",IF(TITLE_NUMBER_PR="","",TITLE_NUMBER_PR),TITLE_NUMBER_PR_CHANGE)</f>
        <v>741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264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265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266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2635E-B74E-8927-D577-0.9A99EEB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45813</v>
      </c>
      <c r="W30" s="2266"/>
      <c r="X30" s="2266"/>
      <c r="Y30" s="2266"/>
      <c r="Z30" s="2266"/>
      <c r="AA30" s="2266"/>
      <c r="AB30" s="2266"/>
      <c r="AC30" s="328"/>
      <c r="AD30" s="2266" t="str">
        <f>IF(TITLE_DATE_PR_CHANGE="",IF(TITLE_DATE_PR="","",TITLE_DATE_PR),TITLE_DATE_PR_CHANGE)</f>
        <v>45813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741</v>
      </c>
      <c r="W31" s="2253"/>
      <c r="X31" s="2253"/>
      <c r="Y31" s="2253"/>
      <c r="Z31" s="2253"/>
      <c r="AA31" s="2253"/>
      <c r="AB31" s="2253"/>
      <c r="AC31" s="328"/>
      <c r="AD31" s="2253" t="str">
        <f>IF(TITLE_NUMBER_PR_CHANGE="",IF(TITLE_NUMBER_PR="","",TITLE_NUMBER_PR),TITLE_NUMBER_PR_CHANGE)</f>
        <v>741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45813</v>
      </c>
      <c r="W34" s="2266"/>
      <c r="X34" s="2266"/>
      <c r="Y34" s="2266"/>
      <c r="Z34" s="2266"/>
      <c r="AA34" s="2266"/>
      <c r="AB34" s="2266"/>
      <c r="AC34" s="328"/>
      <c r="AD34" s="2266" t="str">
        <f>IF(TITLE_DATE_PR_CHANGE="",IF(TITLE_DATE_PR="","",TITLE_DATE_PR),TITLE_DATE_PR_CHANGE)</f>
        <v>45813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741</v>
      </c>
      <c r="W35" s="2253"/>
      <c r="X35" s="2253"/>
      <c r="Y35" s="2253"/>
      <c r="Z35" s="2253"/>
      <c r="AA35" s="2253"/>
      <c r="AB35" s="2253"/>
      <c r="AC35" s="328"/>
      <c r="AD35" s="2253" t="str">
        <f>IF(TITLE_NUMBER_PR_CHANGE="",IF(TITLE_NUMBER_PR="","",TITLE_NUMBER_PR),TITLE_NUMBER_PR_CHANGE)</f>
        <v>741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D6179-2E51-2013-6709-0.0B6F780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45813</v>
      </c>
      <c r="W30" s="2266"/>
      <c r="X30" s="2266"/>
      <c r="Y30" s="2266"/>
      <c r="Z30" s="2266"/>
      <c r="AA30" s="2266"/>
      <c r="AB30" s="2266"/>
      <c r="AC30" s="328"/>
      <c r="AD30" s="2266" t="str">
        <f>IF(TITLE_DATE_PR_CHANGE="",IF(TITLE_DATE_PR="","",TITLE_DATE_PR),TITLE_DATE_PR_CHANGE)</f>
        <v>45813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741</v>
      </c>
      <c r="W31" s="2253"/>
      <c r="X31" s="2253"/>
      <c r="Y31" s="2253"/>
      <c r="Z31" s="2253"/>
      <c r="AA31" s="2253"/>
      <c r="AB31" s="2253"/>
      <c r="AC31" s="328"/>
      <c r="AD31" s="2253" t="str">
        <f>IF(TITLE_NUMBER_PR_CHANGE="",IF(TITLE_NUMBER_PR="","",TITLE_NUMBER_PR),TITLE_NUMBER_PR_CHANGE)</f>
        <v>741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45813</v>
      </c>
      <c r="W34" s="2266"/>
      <c r="X34" s="2266"/>
      <c r="Y34" s="2266"/>
      <c r="Z34" s="2266"/>
      <c r="AA34" s="2266"/>
      <c r="AB34" s="2266"/>
      <c r="AC34" s="328"/>
      <c r="AD34" s="2266" t="str">
        <f>IF(TITLE_DATE_PR_CHANGE="",IF(TITLE_DATE_PR="","",TITLE_DATE_PR),TITLE_DATE_PR_CHANGE)</f>
        <v>45813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741</v>
      </c>
      <c r="W35" s="2253"/>
      <c r="X35" s="2253"/>
      <c r="Y35" s="2253"/>
      <c r="Z35" s="2253"/>
      <c r="AA35" s="2253"/>
      <c r="AB35" s="2253"/>
      <c r="AC35" s="328"/>
      <c r="AD35" s="2253" t="str">
        <f>IF(TITLE_NUMBER_PR_CHANGE="",IF(TITLE_NUMBER_PR="","",TITLE_NUMBER_PR),TITLE_NUMBER_PR_CHANGE)</f>
        <v>741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78BA4-8D14-61C7-7346-0.2225AB7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45813</v>
      </c>
      <c r="W30" s="2266"/>
      <c r="X30" s="2266"/>
      <c r="Y30" s="2266"/>
      <c r="Z30" s="2266"/>
      <c r="AA30" s="2266"/>
      <c r="AB30" s="2266"/>
      <c r="AC30" s="328"/>
      <c r="AD30" s="2266" t="str">
        <f>IF(TITLE_DATE_PR_CHANGE="",IF(TITLE_DATE_PR="","",TITLE_DATE_PR),TITLE_DATE_PR_CHANGE)</f>
        <v>45813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741</v>
      </c>
      <c r="W31" s="2253"/>
      <c r="X31" s="2253"/>
      <c r="Y31" s="2253"/>
      <c r="Z31" s="2253"/>
      <c r="AA31" s="2253"/>
      <c r="AB31" s="2253"/>
      <c r="AC31" s="328"/>
      <c r="AD31" s="2253" t="str">
        <f>IF(TITLE_NUMBER_PR_CHANGE="",IF(TITLE_NUMBER_PR="","",TITLE_NUMBER_PR),TITLE_NUMBER_PR_CHANGE)</f>
        <v>741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45813</v>
      </c>
      <c r="W34" s="2266"/>
      <c r="X34" s="2266"/>
      <c r="Y34" s="2266"/>
      <c r="Z34" s="2266"/>
      <c r="AA34" s="2266"/>
      <c r="AB34" s="2266"/>
      <c r="AC34" s="328"/>
      <c r="AD34" s="2266" t="str">
        <f>IF(TITLE_DATE_PR_CHANGE="",IF(TITLE_DATE_PR="","",TITLE_DATE_PR),TITLE_DATE_PR_CHANGE)</f>
        <v>45813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741</v>
      </c>
      <c r="W35" s="2253"/>
      <c r="X35" s="2253"/>
      <c r="Y35" s="2253"/>
      <c r="Z35" s="2253"/>
      <c r="AA35" s="2253"/>
      <c r="AB35" s="2253"/>
      <c r="AC35" s="328"/>
      <c r="AD35" s="2253" t="str">
        <f>IF(TITLE_NUMBER_PR_CHANGE="",IF(TITLE_NUMBER_PR="","",TITLE_NUMBER_PR),TITLE_NUMBER_PR_CHANGE)</f>
        <v>741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A28BD-1AE9-405C-AF18-0.4EDC0B2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45813</v>
      </c>
      <c r="W30" s="2266"/>
      <c r="X30" s="2266"/>
      <c r="Y30" s="2266"/>
      <c r="Z30" s="2266"/>
      <c r="AA30" s="2266"/>
      <c r="AB30" s="2266"/>
      <c r="AC30" s="328"/>
      <c r="AD30" s="2266" t="str">
        <f>IF(TITLE_DATE_PR_CHANGE="",IF(TITLE_DATE_PR="","",TITLE_DATE_PR),TITLE_DATE_PR_CHANGE)</f>
        <v>45813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741</v>
      </c>
      <c r="W31" s="2253"/>
      <c r="X31" s="2253"/>
      <c r="Y31" s="2253"/>
      <c r="Z31" s="2253"/>
      <c r="AA31" s="2253"/>
      <c r="AB31" s="2253"/>
      <c r="AC31" s="328"/>
      <c r="AD31" s="2253" t="str">
        <f>IF(TITLE_NUMBER_PR_CHANGE="",IF(TITLE_NUMBER_PR="","",TITLE_NUMBER_PR),TITLE_NUMBER_PR_CHANGE)</f>
        <v>741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45813</v>
      </c>
      <c r="W34" s="2266"/>
      <c r="X34" s="2266"/>
      <c r="Y34" s="2266"/>
      <c r="Z34" s="2266"/>
      <c r="AA34" s="2266"/>
      <c r="AB34" s="2266"/>
      <c r="AC34" s="328"/>
      <c r="AD34" s="2266" t="str">
        <f>IF(TITLE_DATE_PR_CHANGE="",IF(TITLE_DATE_PR="","",TITLE_DATE_PR),TITLE_DATE_PR_CHANGE)</f>
        <v>45813</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741</v>
      </c>
      <c r="W35" s="2253"/>
      <c r="X35" s="2253"/>
      <c r="Y35" s="2253"/>
      <c r="Z35" s="2253"/>
      <c r="AA35" s="2253"/>
      <c r="AB35" s="2253"/>
      <c r="AC35" s="328"/>
      <c r="AD35" s="2253" t="str">
        <f>IF(TITLE_NUMBER_PR_CHANGE="",IF(TITLE_NUMBER_PR="","",TITLE_NUMBER_PR),TITLE_NUMBER_PR_CHANGE)</f>
        <v>741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8EE8A-9C11-B3B3-6BE1-0.35EA284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264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265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ИМУП «ПОСЖИЛКОМСЕРВИС»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45813</v>
      </c>
      <c r="Y34" s="2266"/>
      <c r="Z34" s="2266"/>
      <c r="AA34" s="2266"/>
      <c r="AB34" s="2266"/>
      <c r="AC34" s="2266"/>
      <c r="AD34" s="2266"/>
      <c r="AE34" s="2266"/>
      <c r="AF34" s="328"/>
      <c r="AG34" s="2266" t="str">
        <f>IF(TITLE_DATE_PR_CHANGE="",IF(TITLE_DATE_PR="","",TITLE_DATE_PR),TITLE_DATE_PR_CHANGE)</f>
        <v>45813</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741</v>
      </c>
      <c r="Y35" s="2253"/>
      <c r="Z35" s="2253"/>
      <c r="AA35" s="2253"/>
      <c r="AB35" s="2253"/>
      <c r="AC35" s="2253"/>
      <c r="AD35" s="2253"/>
      <c r="AE35" s="2253"/>
      <c r="AF35" s="328"/>
      <c r="AG35" s="2253" t="str">
        <f>IF(TITLE_NUMBER_PR_CHANGE="",IF(TITLE_NUMBER_PR="","",TITLE_NUMBER_PR),TITLE_NUMBER_PR_CHANGE)</f>
        <v>741</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45813</v>
      </c>
      <c r="Y38" s="2266"/>
      <c r="Z38" s="2266"/>
      <c r="AA38" s="2266"/>
      <c r="AB38" s="2266"/>
      <c r="AC38" s="2266"/>
      <c r="AD38" s="2266"/>
      <c r="AE38" s="2266"/>
      <c r="AF38" s="328"/>
      <c r="AG38" s="2266" t="str">
        <f>IF(TITLE_DATE_PR_CHANGE="",IF(TITLE_DATE_PR="","",TITLE_DATE_PR),TITLE_DATE_PR_CHANGE)</f>
        <v>45813</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741</v>
      </c>
      <c r="Y39" s="2253"/>
      <c r="Z39" s="2253"/>
      <c r="AA39" s="2253"/>
      <c r="AB39" s="2253"/>
      <c r="AC39" s="2253"/>
      <c r="AD39" s="2253"/>
      <c r="AE39" s="2253"/>
      <c r="AF39" s="328"/>
      <c r="AG39" s="2253" t="str">
        <f>IF(TITLE_NUMBER_PR_CHANGE="",IF(TITLE_NUMBER_PR="","",TITLE_NUMBER_PR),TITLE_NUMBER_PR_CHANGE)</f>
        <v>741</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87</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135</v>
      </c>
      <c r="C47" s="1261" t="s">
        <v>136</v>
      </c>
      <c r="D47" s="1261" t="s">
        <v>137</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452</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264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265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266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2FB82F-4D2D-16C9-88EB-0.4BB129D6}"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45813</v>
      </c>
      <c r="G11" s="79"/>
      <c r="H11" s="775" t="s">
        <v>22</v>
      </c>
      <c r="J11" s="878" t="s">
        <v>23</v>
      </c>
      <c r="Q11" s="76">
        <v>0</v>
      </c>
    </row>
    <row customHeight="1" ht="22.5">
      <c r="A12" s="2100"/>
      <c r="D12" s="77"/>
      <c r="E12" s="1167" t="s">
        <v>24</v>
      </c>
      <c r="F12" s="1734">
        <v>46022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45813</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043837D-E48C-72EA-1018-0.490007E5}"/>
    <hyperlink ref="H17" location="Титульный!H9" display="Как заполнить?" tooltip="Помощь по работе с полями отчётной формы" xr:uid="{286BEA1E-BFDF-F44E-C7A8-0.1B548B4A}"/>
    <hyperlink ref="H39" location="Титульный!H9" display="Как заполнить?" tooltip="Помощь по работе с полями отчётной формы" xr:uid="{9591E5FF-9149-7165-30D9-0.E1FA0B22}"/>
    <hyperlink ref="H62" location="Титульный!H9" display="Как заполнить?" tooltip="Помощь по работе с полями отчётной формы" xr:uid="{3FBFE25D-200E-FBA9-C382-0.FC0118C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87A8E-84EE-0CAB-0AD7-0.115F050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264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ИМУП «ПОСЖИЛКОМСЕРВИС»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45813</v>
      </c>
      <c r="W31" s="2266"/>
      <c r="X31" s="2266"/>
      <c r="Y31" s="2266"/>
      <c r="Z31" s="2266"/>
      <c r="AA31" s="328"/>
      <c r="AB31" s="2266" t="str">
        <f>IF(TITLE_DATE_PR_CHANGE="",IF(TITLE_DATE_PR="","",TITLE_DATE_PR),TITLE_DATE_PR_CHANGE)</f>
        <v>45813</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741</v>
      </c>
      <c r="W32" s="2253"/>
      <c r="X32" s="2253"/>
      <c r="Y32" s="2253"/>
      <c r="Z32" s="2253"/>
      <c r="AA32" s="328"/>
      <c r="AB32" s="2253" t="str">
        <f>IF(TITLE_NUMBER_PR_CHANGE="",IF(TITLE_NUMBER_PR="","",TITLE_NUMBER_PR),TITLE_NUMBER_PR_CHANGE)</f>
        <v>741</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45813</v>
      </c>
      <c r="W35" s="2266"/>
      <c r="X35" s="2266"/>
      <c r="Y35" s="2266"/>
      <c r="Z35" s="2266"/>
      <c r="AA35" s="328"/>
      <c r="AB35" s="2266" t="str">
        <f>IF(TITLE_DATE_PR_CHANGE="",IF(TITLE_DATE_PR="","",TITLE_DATE_PR),TITLE_DATE_PR_CHANGE)</f>
        <v>45813</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741</v>
      </c>
      <c r="W36" s="2253"/>
      <c r="X36" s="2253"/>
      <c r="Y36" s="2253"/>
      <c r="Z36" s="2253"/>
      <c r="AA36" s="328"/>
      <c r="AB36" s="2253" t="str">
        <f>IF(TITLE_NUMBER_PR_CHANGE="",IF(TITLE_NUMBER_PR="","",TITLE_NUMBER_PR),TITLE_NUMBER_PR_CHANGE)</f>
        <v>741</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87</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480</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264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265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61044-F17C-81B6-2FC2-0.3F686E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45813</v>
      </c>
      <c r="W28" s="2266"/>
      <c r="X28" s="2266"/>
      <c r="Y28" s="2266"/>
      <c r="Z28" s="2266"/>
      <c r="AA28" s="2266"/>
      <c r="AB28" s="328"/>
      <c r="AC28" s="2266" t="str">
        <f>IF(TITLE_DATE_PR_CHANGE="",IF(TITLE_DATE_PR="","",TITLE_DATE_PR),TITLE_DATE_PR_CHANGE)</f>
        <v>45813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741</v>
      </c>
      <c r="W29" s="2253"/>
      <c r="X29" s="2253"/>
      <c r="Y29" s="2253"/>
      <c r="Z29" s="2253"/>
      <c r="AA29" s="2253"/>
      <c r="AB29" s="328"/>
      <c r="AC29" s="2253" t="str">
        <f>IF(TITLE_NUMBER_PR_CHANGE="",IF(TITLE_NUMBER_PR="","",TITLE_NUMBER_PR),TITLE_NUMBER_PR_CHANGE)</f>
        <v>741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45813</v>
      </c>
      <c r="W32" s="2266"/>
      <c r="X32" s="2266"/>
      <c r="Y32" s="2266"/>
      <c r="Z32" s="2266"/>
      <c r="AA32" s="2266"/>
      <c r="AB32" s="328"/>
      <c r="AC32" s="2266" t="str">
        <f>IF(TITLE_DATE_PR_CHANGE="",IF(TITLE_DATE_PR="","",TITLE_DATE_PR),TITLE_DATE_PR_CHANGE)</f>
        <v>45813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741</v>
      </c>
      <c r="W33" s="2253"/>
      <c r="X33" s="2253"/>
      <c r="Y33" s="2253"/>
      <c r="Z33" s="2253"/>
      <c r="AA33" s="2253"/>
      <c r="AB33" s="328"/>
      <c r="AC33" s="2253" t="str">
        <f>IF(TITLE_NUMBER_PR_CHANGE="",IF(TITLE_NUMBER_PR="","",TITLE_NUMBER_PR),TITLE_NUMBER_PR_CHANGE)</f>
        <v>741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495</v>
      </c>
      <c r="E45" s="2261"/>
      <c r="F45" s="2261"/>
      <c r="G45" s="2261"/>
      <c r="H45" s="2261"/>
      <c r="I45" s="2288"/>
      <c r="J45" s="2258" t="str">
        <f>I44&amp;".1"</f>
        <v>...1.1</v>
      </c>
      <c r="K45" s="1365"/>
      <c r="L45" s="1366" t="s">
        <v>409</v>
      </c>
      <c r="P45" s="2259"/>
      <c r="Q45" s="2259">
        <v>1</v>
      </c>
      <c r="R45" s="359"/>
      <c r="S45" s="1360"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224</v>
      </c>
      <c r="B46" s="1365" t="s">
        <v>225</v>
      </c>
      <c r="C46" s="1365" t="s">
        <v>226</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495</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264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265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507D8-5079-37D7-8F22-0.60569A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45813</v>
      </c>
      <c r="W28" s="2266"/>
      <c r="X28" s="2266"/>
      <c r="Y28" s="2266"/>
      <c r="Z28" s="2266"/>
      <c r="AA28" s="2266"/>
      <c r="AB28" s="328"/>
      <c r="AC28" s="2266" t="str">
        <f>IF(TITLE_DATE_PR_CHANGE="",IF(TITLE_DATE_PR="","",TITLE_DATE_PR),TITLE_DATE_PR_CHANGE)</f>
        <v>45813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741</v>
      </c>
      <c r="W29" s="2253"/>
      <c r="X29" s="2253"/>
      <c r="Y29" s="2253"/>
      <c r="Z29" s="2253"/>
      <c r="AA29" s="2253"/>
      <c r="AB29" s="328"/>
      <c r="AC29" s="2253" t="str">
        <f>IF(TITLE_NUMBER_PR_CHANGE="",IF(TITLE_NUMBER_PR="","",TITLE_NUMBER_PR),TITLE_NUMBER_PR_CHANGE)</f>
        <v>741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45813</v>
      </c>
      <c r="W32" s="2266"/>
      <c r="X32" s="2266"/>
      <c r="Y32" s="2266"/>
      <c r="Z32" s="2266"/>
      <c r="AA32" s="2266"/>
      <c r="AB32" s="328"/>
      <c r="AC32" s="2266" t="str">
        <f>IF(TITLE_DATE_PR_CHANGE="",IF(TITLE_DATE_PR="","",TITLE_DATE_PR),TITLE_DATE_PR_CHANGE)</f>
        <v>45813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741</v>
      </c>
      <c r="W33" s="2253"/>
      <c r="X33" s="2253"/>
      <c r="Y33" s="2253"/>
      <c r="Z33" s="2253"/>
      <c r="AA33" s="2253"/>
      <c r="AB33" s="328"/>
      <c r="AC33" s="2253" t="str">
        <f>IF(TITLE_NUMBER_PR_CHANGE="",IF(TITLE_NUMBER_PR="","",TITLE_NUMBER_PR),TITLE_NUMBER_PR_CHANGE)</f>
        <v>741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496</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229</v>
      </c>
      <c r="B46" s="1365" t="s">
        <v>230</v>
      </c>
      <c r="C46" s="1365" t="s">
        <v>231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496</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264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265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5CF4E-26DA-B619-7145-0.E2716C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45813</v>
      </c>
      <c r="W28" s="2266"/>
      <c r="X28" s="2266"/>
      <c r="Y28" s="2266"/>
      <c r="Z28" s="2266"/>
      <c r="AA28" s="2266"/>
      <c r="AB28" s="328"/>
      <c r="AC28" s="2266" t="str">
        <f>IF(TITLE_DATE_PR_CHANGE="",IF(TITLE_DATE_PR="","",TITLE_DATE_PR),TITLE_DATE_PR_CHANGE)</f>
        <v>45813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741</v>
      </c>
      <c r="W29" s="2253"/>
      <c r="X29" s="2253"/>
      <c r="Y29" s="2253"/>
      <c r="Z29" s="2253"/>
      <c r="AA29" s="2253"/>
      <c r="AB29" s="328"/>
      <c r="AC29" s="2253" t="str">
        <f>IF(TITLE_NUMBER_PR_CHANGE="",IF(TITLE_NUMBER_PR="","",TITLE_NUMBER_PR),TITLE_NUMBER_PR_CHANGE)</f>
        <v>741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45813</v>
      </c>
      <c r="W32" s="2266"/>
      <c r="X32" s="2266"/>
      <c r="Y32" s="2266"/>
      <c r="Z32" s="2266"/>
      <c r="AA32" s="2266"/>
      <c r="AB32" s="328"/>
      <c r="AC32" s="2266" t="str">
        <f>IF(TITLE_DATE_PR_CHANGE="",IF(TITLE_DATE_PR="","",TITLE_DATE_PR),TITLE_DATE_PR_CHANGE)</f>
        <v>45813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741</v>
      </c>
      <c r="W33" s="2253"/>
      <c r="X33" s="2253"/>
      <c r="Y33" s="2253"/>
      <c r="Z33" s="2253"/>
      <c r="AA33" s="2253"/>
      <c r="AB33" s="328"/>
      <c r="AC33" s="2253" t="str">
        <f>IF(TITLE_NUMBER_PR_CHANGE="",IF(TITLE_NUMBER_PR="","",TITLE_NUMBER_PR),TITLE_NUMBER_PR_CHANGE)</f>
        <v>741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497</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234</v>
      </c>
      <c r="B46" s="1365" t="s">
        <v>235</v>
      </c>
      <c r="C46" s="1365" t="s">
        <v>236</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497</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264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265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983F6-5092-0112-A07F-0.2DB01D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45813</v>
      </c>
      <c r="W28" s="2266"/>
      <c r="X28" s="2266"/>
      <c r="Y28" s="2266"/>
      <c r="Z28" s="2266"/>
      <c r="AA28" s="2266"/>
      <c r="AB28" s="328"/>
      <c r="AC28" s="2266" t="str">
        <f>IF(TITLE_DATE_PR_CHANGE="",IF(TITLE_DATE_PR="","",TITLE_DATE_PR),TITLE_DATE_PR_CHANGE)</f>
        <v>45813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741</v>
      </c>
      <c r="W29" s="2253"/>
      <c r="X29" s="2253"/>
      <c r="Y29" s="2253"/>
      <c r="Z29" s="2253"/>
      <c r="AA29" s="2253"/>
      <c r="AB29" s="328"/>
      <c r="AC29" s="2253" t="str">
        <f>IF(TITLE_NUMBER_PR_CHANGE="",IF(TITLE_NUMBER_PR="","",TITLE_NUMBER_PR),TITLE_NUMBER_PR_CHANGE)</f>
        <v>741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45813</v>
      </c>
      <c r="W32" s="2266"/>
      <c r="X32" s="2266"/>
      <c r="Y32" s="2266"/>
      <c r="Z32" s="2266"/>
      <c r="AA32" s="2266"/>
      <c r="AB32" s="328"/>
      <c r="AC32" s="2266" t="str">
        <f>IF(TITLE_DATE_PR_CHANGE="",IF(TITLE_DATE_PR="","",TITLE_DATE_PR),TITLE_DATE_PR_CHANGE)</f>
        <v>45813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741</v>
      </c>
      <c r="W33" s="2253"/>
      <c r="X33" s="2253"/>
      <c r="Y33" s="2253"/>
      <c r="Z33" s="2253"/>
      <c r="AA33" s="2253"/>
      <c r="AB33" s="328"/>
      <c r="AC33" s="2253" t="str">
        <f>IF(TITLE_NUMBER_PR_CHANGE="",IF(TITLE_NUMBER_PR="","",TITLE_NUMBER_PR),TITLE_NUMBER_PR_CHANGE)</f>
        <v>741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498</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239</v>
      </c>
      <c r="B46" s="1365" t="s">
        <v>240</v>
      </c>
      <c r="C46" s="1365" t="s">
        <v>241</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498</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264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CB87F-46FC-4427-2B84-0.943BE8C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264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265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45813</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741</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45813</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741</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87</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480</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264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265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265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266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26A89-1D63-FC2F-E6EA-0.28FE9F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264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45813</v>
      </c>
      <c r="W32" s="2266"/>
      <c r="X32" s="2266"/>
      <c r="Y32" s="2266"/>
      <c r="Z32" s="2266"/>
      <c r="AA32" s="2266"/>
      <c r="AB32" s="2266"/>
      <c r="AC32" s="328"/>
      <c r="AD32" s="2266" t="str">
        <f>IF(TITLE_DATE_PR_CHANGE="",IF(TITLE_DATE_PR="","",TITLE_DATE_PR),TITLE_DATE_PR_CHANGE)</f>
        <v>45813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741</v>
      </c>
      <c r="W33" s="2253"/>
      <c r="X33" s="2253"/>
      <c r="Y33" s="2253"/>
      <c r="Z33" s="2253"/>
      <c r="AA33" s="2253"/>
      <c r="AB33" s="2253"/>
      <c r="AC33" s="328"/>
      <c r="AD33" s="2253" t="str">
        <f>IF(TITLE_NUMBER_PR_CHANGE="",IF(TITLE_NUMBER_PR="","",TITLE_NUMBER_PR),TITLE_NUMBER_PR_CHANGE)</f>
        <v>741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45813</v>
      </c>
      <c r="W36" s="2266"/>
      <c r="X36" s="2266"/>
      <c r="Y36" s="2266"/>
      <c r="Z36" s="2266"/>
      <c r="AA36" s="2266"/>
      <c r="AB36" s="2266"/>
      <c r="AC36" s="328"/>
      <c r="AD36" s="2266" t="str">
        <f>IF(TITLE_DATE_PR_CHANGE="",IF(TITLE_DATE_PR="","",TITLE_DATE_PR),TITLE_DATE_PR_CHANGE)</f>
        <v>45813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741</v>
      </c>
      <c r="W37" s="2253"/>
      <c r="X37" s="2253"/>
      <c r="Y37" s="2253"/>
      <c r="Z37" s="2253"/>
      <c r="AA37" s="2253"/>
      <c r="AB37" s="2253"/>
      <c r="AC37" s="328"/>
      <c r="AD37" s="2253" t="str">
        <f>IF(TITLE_NUMBER_PR_CHANGE="",IF(TITLE_NUMBER_PR="","",TITLE_NUMBER_PR),TITLE_NUMBER_PR_CHANGE)</f>
        <v>741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244</v>
      </c>
      <c r="B50" s="1345" t="s">
        <v>245</v>
      </c>
      <c r="C50" s="1345" t="s">
        <v>246</v>
      </c>
      <c r="D50" s="1345" t="s">
        <v>515</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264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265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266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3A2BD-F622-2535-8349-0.DD36BC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45813</v>
      </c>
      <c r="W28" s="2266"/>
      <c r="X28" s="2266"/>
      <c r="Y28" s="2266"/>
      <c r="Z28" s="2266"/>
      <c r="AA28" s="2266"/>
      <c r="AB28" s="328"/>
      <c r="AC28" s="2266" t="str">
        <f>IF(TITLE_DATE_PR_CHANGE="",IF(TITLE_DATE_PR="","",TITLE_DATE_PR),TITLE_DATE_PR_CHANGE)</f>
        <v>45813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741</v>
      </c>
      <c r="W29" s="2253"/>
      <c r="X29" s="2253"/>
      <c r="Y29" s="2253"/>
      <c r="Z29" s="2253"/>
      <c r="AA29" s="2253"/>
      <c r="AB29" s="328"/>
      <c r="AC29" s="2253" t="str">
        <f>IF(TITLE_NUMBER_PR_CHANGE="",IF(TITLE_NUMBER_PR="","",TITLE_NUMBER_PR),TITLE_NUMBER_PR_CHANGE)</f>
        <v>741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45813</v>
      </c>
      <c r="W32" s="2266"/>
      <c r="X32" s="2266"/>
      <c r="Y32" s="2266"/>
      <c r="Z32" s="2266"/>
      <c r="AA32" s="2266"/>
      <c r="AB32" s="328"/>
      <c r="AC32" s="2266" t="str">
        <f>IF(TITLE_DATE_PR_CHANGE="",IF(TITLE_DATE_PR="","",TITLE_DATE_PR),TITLE_DATE_PR_CHANGE)</f>
        <v>45813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741</v>
      </c>
      <c r="W33" s="2253"/>
      <c r="X33" s="2253"/>
      <c r="Y33" s="2253"/>
      <c r="Z33" s="2253"/>
      <c r="AA33" s="2253"/>
      <c r="AB33" s="328"/>
      <c r="AC33" s="2253" t="str">
        <f>IF(TITLE_NUMBER_PR_CHANGE="",IF(TITLE_NUMBER_PR="","",TITLE_NUMBER_PR),TITLE_NUMBER_PR_CHANGE)</f>
        <v>741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520</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269</v>
      </c>
      <c r="B46" s="1365" t="s">
        <v>270</v>
      </c>
      <c r="C46" s="1365" t="s">
        <v>271</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520</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264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265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90FE1-DE5B-CF16-6EA2-0.2912F0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45813</v>
      </c>
      <c r="W28" s="2266"/>
      <c r="X28" s="2266"/>
      <c r="Y28" s="2266"/>
      <c r="Z28" s="2266"/>
      <c r="AA28" s="2266"/>
      <c r="AB28" s="328"/>
      <c r="AC28" s="2266" t="str">
        <f>IF(TITLE_DATE_PR_CHANGE="",IF(TITLE_DATE_PR="","",TITLE_DATE_PR),TITLE_DATE_PR_CHANGE)</f>
        <v>45813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741</v>
      </c>
      <c r="W29" s="2253"/>
      <c r="X29" s="2253"/>
      <c r="Y29" s="2253"/>
      <c r="Z29" s="2253"/>
      <c r="AA29" s="2253"/>
      <c r="AB29" s="328"/>
      <c r="AC29" s="2253" t="str">
        <f>IF(TITLE_NUMBER_PR_CHANGE="",IF(TITLE_NUMBER_PR="","",TITLE_NUMBER_PR),TITLE_NUMBER_PR_CHANGE)</f>
        <v>741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45813</v>
      </c>
      <c r="W32" s="2266"/>
      <c r="X32" s="2266"/>
      <c r="Y32" s="2266"/>
      <c r="Z32" s="2266"/>
      <c r="AA32" s="2266"/>
      <c r="AB32" s="328"/>
      <c r="AC32" s="2266" t="str">
        <f>IF(TITLE_DATE_PR_CHANGE="",IF(TITLE_DATE_PR="","",TITLE_DATE_PR),TITLE_DATE_PR_CHANGE)</f>
        <v>45813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741</v>
      </c>
      <c r="W33" s="2253"/>
      <c r="X33" s="2253"/>
      <c r="Y33" s="2253"/>
      <c r="Z33" s="2253"/>
      <c r="AA33" s="2253"/>
      <c r="AB33" s="328"/>
      <c r="AC33" s="2253" t="str">
        <f>IF(TITLE_NUMBER_PR_CHANGE="",IF(TITLE_NUMBER_PR="","",TITLE_NUMBER_PR),TITLE_NUMBER_PR_CHANGE)</f>
        <v>741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521</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274</v>
      </c>
      <c r="B46" s="1365" t="s">
        <v>275</v>
      </c>
      <c r="C46" s="1365" t="s">
        <v>276</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521</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264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265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85F27-C8B1-285C-F6BC-0.CDF2CA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45813</v>
      </c>
      <c r="W32" s="2266"/>
      <c r="X32" s="2266"/>
      <c r="Y32" s="2266"/>
      <c r="Z32" s="2266"/>
      <c r="AA32" s="2266"/>
      <c r="AB32" s="2266"/>
      <c r="AC32" s="328"/>
      <c r="AD32" s="2266" t="str">
        <f>IF(TITLE_DATE_PR_CHANGE="",IF(TITLE_DATE_PR="","",TITLE_DATE_PR),TITLE_DATE_PR_CHANGE)</f>
        <v>45813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741</v>
      </c>
      <c r="W33" s="2253"/>
      <c r="X33" s="2253"/>
      <c r="Y33" s="2253"/>
      <c r="Z33" s="2253"/>
      <c r="AA33" s="2253"/>
      <c r="AB33" s="2253"/>
      <c r="AC33" s="328"/>
      <c r="AD33" s="2253" t="str">
        <f>IF(TITLE_NUMBER_PR_CHANGE="",IF(TITLE_NUMBER_PR="","",TITLE_NUMBER_PR),TITLE_NUMBER_PR_CHANGE)</f>
        <v>741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45813</v>
      </c>
      <c r="W36" s="2266"/>
      <c r="X36" s="2266"/>
      <c r="Y36" s="2266"/>
      <c r="Z36" s="2266"/>
      <c r="AA36" s="2266"/>
      <c r="AB36" s="2266"/>
      <c r="AC36" s="328"/>
      <c r="AD36" s="2266" t="str">
        <f>IF(TITLE_DATE_PR_CHANGE="",IF(TITLE_DATE_PR="","",TITLE_DATE_PR),TITLE_DATE_PR_CHANGE)</f>
        <v>45813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741</v>
      </c>
      <c r="W37" s="2253"/>
      <c r="X37" s="2253"/>
      <c r="Y37" s="2253"/>
      <c r="Z37" s="2253"/>
      <c r="AA37" s="2253"/>
      <c r="AB37" s="2253"/>
      <c r="AC37" s="328"/>
      <c r="AD37" s="2253" t="str">
        <f>IF(TITLE_NUMBER_PR_CHANGE="",IF(TITLE_NUMBER_PR="","",TITLE_NUMBER_PR),TITLE_NUMBER_PR_CHANGE)</f>
        <v>741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279</v>
      </c>
      <c r="B49" s="1345" t="s">
        <v>280</v>
      </c>
      <c r="C49" s="1345" t="s">
        <v>281</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279</v>
      </c>
      <c r="B50" s="1345" t="s">
        <v>280</v>
      </c>
      <c r="C50" s="1345" t="s">
        <v>281</v>
      </c>
      <c r="D50" s="1345" t="s">
        <v>529</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264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265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266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CEF02-DAE1-6D02-674A-0.0756B07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Рабочий поселок Искателей(11811111)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E4FD8-C0EC-B72D-3FB9-0.BD85AFB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45813</v>
      </c>
      <c r="W28" s="2266"/>
      <c r="X28" s="2266"/>
      <c r="Y28" s="2266"/>
      <c r="Z28" s="2266"/>
      <c r="AA28" s="2266"/>
      <c r="AB28" s="2266"/>
      <c r="AC28" s="2266"/>
      <c r="AD28" s="2266"/>
      <c r="AE28" s="2266"/>
      <c r="AF28" s="328"/>
      <c r="AG28" s="2266" t="str">
        <f>IF(TITLE_DATE_PR_CHANGE="",IF(TITLE_DATE_PR="","",TITLE_DATE_PR),TITLE_DATE_PR_CHANGE)</f>
        <v>45813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741</v>
      </c>
      <c r="W29" s="2253"/>
      <c r="X29" s="2253"/>
      <c r="Y29" s="2253"/>
      <c r="Z29" s="2253"/>
      <c r="AA29" s="2253"/>
      <c r="AB29" s="2253"/>
      <c r="AC29" s="2253"/>
      <c r="AD29" s="2253"/>
      <c r="AE29" s="2253"/>
      <c r="AF29" s="328"/>
      <c r="AG29" s="2253" t="str">
        <f>IF(TITLE_NUMBER_PR_CHANGE="",IF(TITLE_NUMBER_PR="","",TITLE_NUMBER_PR),TITLE_NUMBER_PR_CHANGE)</f>
        <v>741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45813</v>
      </c>
      <c r="W32" s="2266"/>
      <c r="X32" s="2266"/>
      <c r="Y32" s="2266"/>
      <c r="Z32" s="2266"/>
      <c r="AA32" s="2266"/>
      <c r="AB32" s="2266"/>
      <c r="AC32" s="2266"/>
      <c r="AD32" s="2266"/>
      <c r="AE32" s="2266"/>
      <c r="AF32" s="328"/>
      <c r="AG32" s="2266" t="str">
        <f>IF(TITLE_DATE_PR_CHANGE="",IF(TITLE_DATE_PR="","",TITLE_DATE_PR),TITLE_DATE_PR_CHANGE)</f>
        <v>45813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741</v>
      </c>
      <c r="W33" s="2253"/>
      <c r="X33" s="2253"/>
      <c r="Y33" s="2253"/>
      <c r="Z33" s="2253"/>
      <c r="AA33" s="2253"/>
      <c r="AB33" s="2253"/>
      <c r="AC33" s="2253"/>
      <c r="AD33" s="2253"/>
      <c r="AE33" s="2253"/>
      <c r="AF33" s="328"/>
      <c r="AG33" s="2253" t="str">
        <f>IF(TITLE_NUMBER_PR_CHANGE="",IF(TITLE_NUMBER_PR="","",TITLE_NUMBER_PR),TITLE_NUMBER_PR_CHANGE)</f>
        <v>741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532</v>
      </c>
      <c r="W38" s="2367" t="s">
        <v>533</v>
      </c>
      <c r="X38" s="2367"/>
      <c r="Y38" s="2367"/>
      <c r="Z38" s="2367" t="s">
        <v>534</v>
      </c>
      <c r="AA38" s="2367"/>
      <c r="AB38" s="2367"/>
      <c r="AC38" s="2296" t="s">
        <v>437</v>
      </c>
      <c r="AD38" s="2315"/>
      <c r="AE38" s="2316"/>
      <c r="AF38" s="2280"/>
      <c r="AG38" s="2368" t="s">
        <v>532</v>
      </c>
      <c r="AH38" s="2367" t="s">
        <v>533</v>
      </c>
      <c r="AI38" s="2367"/>
      <c r="AJ38" s="2367"/>
      <c r="AK38" s="2367" t="s">
        <v>534</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538</v>
      </c>
      <c r="Y40" s="1985" t="s">
        <v>539</v>
      </c>
      <c r="Z40" s="2367"/>
      <c r="AA40" s="1985" t="s">
        <v>540</v>
      </c>
      <c r="AB40" s="1985" t="s">
        <v>541</v>
      </c>
      <c r="AC40" s="1491" t="s">
        <v>447</v>
      </c>
      <c r="AD40" s="2272" t="s">
        <v>448</v>
      </c>
      <c r="AE40" s="2273"/>
      <c r="AF40" s="2281"/>
      <c r="AG40" s="2368"/>
      <c r="AH40" s="2367"/>
      <c r="AI40" s="1985" t="s">
        <v>538</v>
      </c>
      <c r="AJ40" s="1985" t="s">
        <v>539</v>
      </c>
      <c r="AK40" s="2367"/>
      <c r="AL40" s="1985" t="s">
        <v>540</v>
      </c>
      <c r="AM40" s="1985" t="s">
        <v>541</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542</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542</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249</v>
      </c>
      <c r="B47" s="1365" t="s">
        <v>250</v>
      </c>
      <c r="C47" s="1365" t="s">
        <v>251</v>
      </c>
      <c r="D47" s="1365" t="s">
        <v>542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542</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542</v>
      </c>
      <c r="E50" s="2261"/>
      <c r="F50" s="2261"/>
      <c r="G50" s="2261"/>
      <c r="H50" s="2261"/>
      <c r="I50" s="2258"/>
      <c r="J50" s="1365"/>
      <c r="K50" s="1365"/>
      <c r="L50" s="1366"/>
      <c r="P50" s="2259"/>
      <c r="Q50" s="1483"/>
      <c r="R50" s="358"/>
      <c r="S50" s="1280"/>
      <c r="T50" s="367" t="s">
        <v>415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542</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264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265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266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BAF4E-06ED-F251-7DAE-0.3109D52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45813</v>
      </c>
      <c r="W28" s="2266"/>
      <c r="X28" s="2266"/>
      <c r="Y28" s="2266"/>
      <c r="Z28" s="2266"/>
      <c r="AA28" s="2266"/>
      <c r="AB28" s="2266"/>
      <c r="AC28" s="2266"/>
      <c r="AD28" s="2266"/>
      <c r="AE28" s="2266"/>
      <c r="AF28" s="328"/>
      <c r="AG28" s="2266" t="str">
        <f>IF(TITLE_DATE_PR_CHANGE="",IF(TITLE_DATE_PR="","",TITLE_DATE_PR),TITLE_DATE_PR_CHANGE)</f>
        <v>45813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741</v>
      </c>
      <c r="W29" s="2253"/>
      <c r="X29" s="2253"/>
      <c r="Y29" s="2253"/>
      <c r="Z29" s="2253"/>
      <c r="AA29" s="2253"/>
      <c r="AB29" s="2253"/>
      <c r="AC29" s="2253"/>
      <c r="AD29" s="2253"/>
      <c r="AE29" s="2253"/>
      <c r="AF29" s="328"/>
      <c r="AG29" s="2253" t="str">
        <f>IF(TITLE_NUMBER_PR_CHANGE="",IF(TITLE_NUMBER_PR="","",TITLE_NUMBER_PR),TITLE_NUMBER_PR_CHANGE)</f>
        <v>741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45813</v>
      </c>
      <c r="W32" s="2266"/>
      <c r="X32" s="2266"/>
      <c r="Y32" s="2266"/>
      <c r="Z32" s="2266"/>
      <c r="AA32" s="2266"/>
      <c r="AB32" s="2266"/>
      <c r="AC32" s="2266"/>
      <c r="AD32" s="2266"/>
      <c r="AE32" s="2266"/>
      <c r="AF32" s="328"/>
      <c r="AG32" s="2266" t="str">
        <f>IF(TITLE_DATE_PR_CHANGE="",IF(TITLE_DATE_PR="","",TITLE_DATE_PR),TITLE_DATE_PR_CHANGE)</f>
        <v>45813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741</v>
      </c>
      <c r="W33" s="2253"/>
      <c r="X33" s="2253"/>
      <c r="Y33" s="2253"/>
      <c r="Z33" s="2253"/>
      <c r="AA33" s="2253"/>
      <c r="AB33" s="2253"/>
      <c r="AC33" s="2253"/>
      <c r="AD33" s="2253"/>
      <c r="AE33" s="2253"/>
      <c r="AF33" s="328"/>
      <c r="AG33" s="2253" t="str">
        <f>IF(TITLE_NUMBER_PR_CHANGE="",IF(TITLE_NUMBER_PR="","",TITLE_NUMBER_PR),TITLE_NUMBER_PR_CHANGE)</f>
        <v>741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532</v>
      </c>
      <c r="W38" s="2367" t="s">
        <v>533</v>
      </c>
      <c r="X38" s="2367"/>
      <c r="Y38" s="2367"/>
      <c r="Z38" s="2367" t="s">
        <v>534</v>
      </c>
      <c r="AA38" s="2367"/>
      <c r="AB38" s="2367"/>
      <c r="AC38" s="2296" t="s">
        <v>437</v>
      </c>
      <c r="AD38" s="2315"/>
      <c r="AE38" s="2316"/>
      <c r="AF38" s="2280"/>
      <c r="AG38" s="2368" t="s">
        <v>532</v>
      </c>
      <c r="AH38" s="2367" t="s">
        <v>533</v>
      </c>
      <c r="AI38" s="2367"/>
      <c r="AJ38" s="2367"/>
      <c r="AK38" s="2367" t="s">
        <v>534</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Y39" s="1157">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538</v>
      </c>
      <c r="Y40" s="1985" t="s">
        <v>539</v>
      </c>
      <c r="Z40" s="2367"/>
      <c r="AA40" s="1985" t="s">
        <v>540</v>
      </c>
      <c r="AB40" s="1985" t="s">
        <v>541</v>
      </c>
      <c r="AC40" s="1491" t="s">
        <v>447</v>
      </c>
      <c r="AD40" s="2272" t="s">
        <v>448</v>
      </c>
      <c r="AE40" s="2273"/>
      <c r="AF40" s="2281"/>
      <c r="AG40" s="2368"/>
      <c r="AH40" s="2367"/>
      <c r="AI40" s="1985" t="s">
        <v>538</v>
      </c>
      <c r="AJ40" s="1985" t="s">
        <v>539</v>
      </c>
      <c r="AK40" s="2367"/>
      <c r="AL40" s="1985" t="s">
        <v>540</v>
      </c>
      <c r="AM40" s="1985" t="s">
        <v>541</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543</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543</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254</v>
      </c>
      <c r="B47" s="1365" t="s">
        <v>255</v>
      </c>
      <c r="C47" s="1365" t="s">
        <v>256</v>
      </c>
      <c r="D47" s="1365" t="s">
        <v>543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543</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264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265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266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F683F-3B5B-6D85-256F-0.650E91EB}" mc:Ignorable="x14ac xr xr2 xr3">
  <sheetPr>
    <tabColor theme="6" tint="0.4"/>
  </sheetPr>
  <dimension ref="A1:BI72"/>
  <sheetViews>
    <sheetView topLeftCell="R27" showGridLines="0" zoomScale="90" workbookViewId="0" tabSelected="1">
      <selection activeCell="AO57" sqref="AO57"/>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45813</v>
      </c>
      <c r="W32" s="2266"/>
      <c r="X32" s="2266"/>
      <c r="Y32" s="2266"/>
      <c r="Z32" s="2266"/>
      <c r="AA32" s="2266"/>
      <c r="AB32" s="2266"/>
      <c r="AC32" s="328"/>
      <c r="AD32" s="2266" t="str">
        <f>IF(TITLE_DATE_PR_CHANGE="",IF(TITLE_DATE_PR="","",TITLE_DATE_PR),TITLE_DATE_PR_CHANGE)</f>
        <v>45813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741</v>
      </c>
      <c r="W33" s="2253"/>
      <c r="X33" s="2253"/>
      <c r="Y33" s="2253"/>
      <c r="Z33" s="2253"/>
      <c r="AA33" s="2253"/>
      <c r="AB33" s="2253"/>
      <c r="AC33" s="328"/>
      <c r="AD33" s="2253" t="str">
        <f>IF(TITLE_NUMBER_PR_CHANGE="",IF(TITLE_NUMBER_PR="","",TITLE_NUMBER_PR),TITLE_NUMBER_PR_CHANGE)</f>
        <v>741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45813</v>
      </c>
      <c r="W36" s="2266"/>
      <c r="X36" s="2266"/>
      <c r="Y36" s="2266"/>
      <c r="Z36" s="2266"/>
      <c r="AA36" s="2266"/>
      <c r="AB36" s="2266"/>
      <c r="AC36" s="328"/>
      <c r="AD36" s="2266" t="str">
        <f>IF(TITLE_DATE_PR_CHANGE="",IF(TITLE_DATE_PR="","",TITLE_DATE_PR),TITLE_DATE_PR_CHANGE)</f>
        <v>45813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741</v>
      </c>
      <c r="W37" s="2253"/>
      <c r="X37" s="2253"/>
      <c r="Y37" s="2253"/>
      <c r="Z37" s="2253"/>
      <c r="AA37" s="2253"/>
      <c r="AB37" s="2253"/>
      <c r="AC37" s="328"/>
      <c r="AD37" s="2253" t="str">
        <f>IF(TITLE_NUMBER_PR_CHANGE="",IF(TITLE_NUMBER_PR="","",TITLE_NUMBER_PR),TITLE_NUMBER_PR_CHANGE)</f>
        <v>741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1</v>
      </c>
      <c r="T46" s="300" t="s">
        <v>123</v>
      </c>
      <c r="U46" s="302"/>
      <c r="V46" s="2245"/>
      <c r="W46" s="2245"/>
      <c r="X46" s="2245"/>
      <c r="Y46" s="2245"/>
      <c r="Z46" s="2245"/>
      <c r="AA46" s="2245"/>
      <c r="AB46" s="2245"/>
      <c r="AC46" s="2246"/>
      <c r="AD46" s="2244" t="str">
        <f>INDEX(PT_DIFFERENTIATION_NTAR,MATCH(A46,PT_DIFFERENTIATION_NTAR_ID,0))</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261</v>
      </c>
      <c r="B47" s="1365" t="s">
        <v>262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1.1</v>
      </c>
      <c r="T47" s="310" t="s">
        <v>400</v>
      </c>
      <c r="U47" s="302"/>
      <c r="V47" s="2245"/>
      <c r="W47" s="2245"/>
      <c r="X47" s="2245"/>
      <c r="Y47" s="2245"/>
      <c r="Z47" s="2245"/>
      <c r="AA47" s="2245"/>
      <c r="AB47" s="2245"/>
      <c r="AC47" s="2246"/>
      <c r="AD47" s="2244" t="str">
        <f>INDEX(PT_DIFFERENTIATION_TER,MATCH(B47,PT_DIFFERENTIATION_TER_ID,0))</f>
        <v>Территория 1</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6">
      <c r="A48" s="1365" t="s">
        <v>261</v>
      </c>
      <c r="B48" s="1365" t="s">
        <v>262</v>
      </c>
      <c r="C48" s="1365" t="s">
        <v>263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1.1.1</v>
      </c>
      <c r="T48" s="311" t="s">
        <v>530</v>
      </c>
      <c r="U48" s="302"/>
      <c r="V48" s="2245"/>
      <c r="W48" s="2245"/>
      <c r="X48" s="2245"/>
      <c r="Y48" s="2245"/>
      <c r="Z48" s="2245"/>
      <c r="AA48" s="2245"/>
      <c r="AB48" s="2245"/>
      <c r="AC48" s="2246"/>
      <c r="AD48" s="2244" t="str">
        <f>INDEX(PT_DIFFERENTIATION_CS,MATCH(C48,PT_DIFFERENTIATION_CS_ID,0))</f>
        <v>без дифференциации</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261</v>
      </c>
      <c r="B49" s="1345" t="s">
        <v>262</v>
      </c>
      <c r="C49" s="1345" t="s">
        <v>263</v>
      </c>
      <c r="D49" s="1345" t="s">
        <v>544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261</v>
      </c>
      <c r="B50" s="1345" t="s">
        <v>262</v>
      </c>
      <c r="C50" s="1345" t="s">
        <v>263</v>
      </c>
      <c r="D50" s="1345" t="s">
        <v>544</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261</v>
      </c>
      <c r="B51" s="1345" t="s">
        <v>262</v>
      </c>
      <c r="C51" s="1345" t="s">
        <v>263</v>
      </c>
      <c r="D51" s="1345" t="s">
        <v>544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261</v>
      </c>
      <c r="B52" s="1365" t="s">
        <v>262</v>
      </c>
      <c r="C52" s="1365" t="s">
        <v>263</v>
      </c>
      <c r="D52" s="1365" t="s">
        <v>544</v>
      </c>
      <c r="E52" s="2261"/>
      <c r="F52" s="2261"/>
      <c r="G52" s="2261"/>
      <c r="H52" s="2261"/>
      <c r="I52" s="2288"/>
      <c r="J52" s="2288"/>
      <c r="K52" s="2258" t="str">
        <f>S48&amp;".1"</f>
        <v>1.1.1.1</v>
      </c>
      <c r="L52" s="1366"/>
      <c r="P52" s="2259"/>
      <c r="Q52" s="2259"/>
      <c r="R52" s="359">
        <v>1</v>
      </c>
      <c r="S52" s="2343" t="str">
        <f>$K52</f>
        <v>1.1.1.1</v>
      </c>
      <c r="T52" s="2362" t="s">
        <v>545</v>
      </c>
      <c r="U52" s="302"/>
      <c r="V52" s="753"/>
      <c r="W52" s="1259"/>
      <c r="X52" s="753"/>
      <c r="Y52" s="1259"/>
      <c r="Z52" s="1736"/>
      <c r="AA52" s="1471" t="s">
        <v>65</v>
      </c>
      <c r="AB52" s="1736"/>
      <c r="AC52" s="1471" t="s">
        <v>65</v>
      </c>
      <c r="AD52" s="2187" t="s">
        <v>19</v>
      </c>
      <c r="AE52" s="2328"/>
      <c r="AF52" s="2207">
        <v>1</v>
      </c>
      <c r="AG52" s="2644" t="s">
        <v>28</v>
      </c>
      <c r="AH52" s="2109" t="s">
        <v>65</v>
      </c>
      <c r="AI52" s="2328"/>
      <c r="AJ52" s="2207">
        <v>1</v>
      </c>
      <c r="AK52" s="2329" t="s">
        <v>546</v>
      </c>
      <c r="AL52" s="2109" t="s">
        <v>65</v>
      </c>
      <c r="AM52" s="2194"/>
      <c r="AN52" s="2207">
        <v>1</v>
      </c>
      <c r="AO52" s="2359">
        <f>51*2/1000+89/1000</f>
        <v>0.191</v>
      </c>
      <c r="AP52" s="2360" t="s">
        <v>19</v>
      </c>
      <c r="AQ52" s="313"/>
      <c r="AR52" s="1488">
        <v>1</v>
      </c>
      <c r="AS52" s="2645" t="s">
        <v>28</v>
      </c>
      <c r="AT52" s="753"/>
      <c r="AU52" s="1259"/>
      <c r="AV52" s="753"/>
      <c r="AW52" s="1259">
        <v>7464.85</v>
      </c>
      <c r="AX52" s="2604">
        <v>45813</v>
      </c>
      <c r="AY52" s="1471" t="s">
        <v>19</v>
      </c>
      <c r="AZ52" s="2646" t="s">
        <v>28</v>
      </c>
      <c r="BA52" s="1471" t="s">
        <v>65</v>
      </c>
      <c r="BB52" s="1350"/>
      <c r="BC52" s="2255" t="s">
        <v>501</v>
      </c>
      <c r="BE52" s="502"/>
      <c r="BF52" s="502" t="str">
        <f>IF(T52="","",T52)</f>
        <v>объект капитального строительства "Многоквартирный жилой дом в рп. Искателей в районе ул. Строителей, д.4а"</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644" t="s">
        <v>28</v>
      </c>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644" t="s">
        <v>28</v>
      </c>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4.25">
      <c r="A55" s="1365"/>
      <c r="B55" s="1365"/>
      <c r="C55" s="1365"/>
      <c r="D55" s="1365"/>
      <c r="E55" s="2261"/>
      <c r="F55" s="2261"/>
      <c r="G55" s="2261"/>
      <c r="H55" s="2261"/>
      <c r="I55" s="2288"/>
      <c r="J55" s="2288"/>
      <c r="K55" s="2258" t="str">
        <f>S51&amp;".1"</f>
        <v>.1</v>
      </c>
      <c r="L55" s="1371"/>
      <c r="M55" s="1778"/>
      <c r="N55" s="1778"/>
      <c r="O55" s="1778"/>
      <c r="P55" s="2376"/>
      <c r="Q55" s="2376"/>
      <c r="R55" s="2349">
        <v>1</v>
      </c>
      <c r="S55" s="2343" t="str">
        <f>$K55</f>
        <v>.1</v>
      </c>
      <c r="T55" s="2362"/>
      <c r="U55" s="302"/>
      <c r="V55" s="753"/>
      <c r="W55" s="1259"/>
      <c r="X55" s="753"/>
      <c r="Y55" s="1259"/>
      <c r="Z55" s="2604"/>
      <c r="AA55" s="2109" t="s">
        <v>65</v>
      </c>
      <c r="AB55" s="2604"/>
      <c r="AC55" s="2109" t="s">
        <v>65</v>
      </c>
      <c r="AD55" s="2187" t="s">
        <v>65</v>
      </c>
      <c r="AE55" s="2328"/>
      <c r="AF55" s="2439">
        <v>1</v>
      </c>
      <c r="AG55" s="2365"/>
      <c r="AH55" s="2109" t="s">
        <v>65</v>
      </c>
      <c r="AI55" s="685" t="s">
        <v>547</v>
      </c>
      <c r="AJ55" s="2439" t="s">
        <v>110</v>
      </c>
      <c r="AK55" s="2329" t="s">
        <v>548</v>
      </c>
      <c r="AL55" s="2109" t="s">
        <v>65</v>
      </c>
      <c r="AM55" s="2296"/>
      <c r="AN55" s="2439">
        <v>1</v>
      </c>
      <c r="AO55" s="2359">
        <f>89/1000</f>
        <v>0.089</v>
      </c>
      <c r="AP55" s="2360" t="s">
        <v>19</v>
      </c>
      <c r="AQ55" s="313"/>
      <c r="AR55" s="2439">
        <v>1</v>
      </c>
      <c r="AS55" s="2647" t="s">
        <v>28</v>
      </c>
      <c r="AT55" s="753"/>
      <c r="AU55" s="1259"/>
      <c r="AV55" s="753"/>
      <c r="AW55" s="1259">
        <v>7464.85</v>
      </c>
      <c r="AX55" s="2604">
        <v>45813</v>
      </c>
      <c r="AY55" s="2109" t="s">
        <v>19</v>
      </c>
      <c r="AZ55" s="2646" t="s">
        <v>28</v>
      </c>
      <c r="BA55" s="2109" t="s">
        <v>65</v>
      </c>
      <c r="BB55" s="1350"/>
      <c r="BC55" s="2255" t="s">
        <v>501</v>
      </c>
      <c r="BD55" s="1644"/>
      <c r="BE55" s="1626"/>
      <c r="BF55" s="1626" t="str">
        <f>IF(T55="","",T55)</f>
        <v/>
      </c>
      <c r="BG55" s="1626"/>
      <c r="BH55" s="1626"/>
      <c r="BI55" s="1637">
        <v>0</v>
      </c>
    </row>
    <row customHeight="1" ht="14.25">
      <c r="A56" s="1365"/>
      <c r="B56" s="1365"/>
      <c r="C56" s="1365"/>
      <c r="D56" s="1365"/>
      <c r="E56" s="2261"/>
      <c r="F56" s="2261"/>
      <c r="G56" s="2261"/>
      <c r="H56" s="2261"/>
      <c r="I56" s="2288"/>
      <c r="J56" s="2288"/>
      <c r="K56" s="2258"/>
      <c r="L56" s="1371"/>
      <c r="M56" s="1778"/>
      <c r="N56" s="1778"/>
      <c r="O56" s="1778"/>
      <c r="P56" s="2376"/>
      <c r="Q56" s="2376"/>
      <c r="R56" s="2349"/>
      <c r="S56" s="2344"/>
      <c r="T56" s="2363"/>
      <c r="U56" s="302"/>
      <c r="V56" s="2648"/>
      <c r="W56" s="2649"/>
      <c r="X56" s="2648"/>
      <c r="Y56" s="2649"/>
      <c r="Z56" s="2648"/>
      <c r="AA56" s="2648"/>
      <c r="AB56" s="2648"/>
      <c r="AC56" s="2648"/>
      <c r="AD56" s="2188"/>
      <c r="AE56" s="2328"/>
      <c r="AF56" s="2439"/>
      <c r="AG56" s="2365"/>
      <c r="AH56" s="2109"/>
      <c r="AI56" s="2328"/>
      <c r="AJ56" s="2439">
        <v>1</v>
      </c>
      <c r="AK56" s="2329"/>
      <c r="AL56" s="2109"/>
      <c r="AM56" s="2297"/>
      <c r="AN56" s="2439"/>
      <c r="AO56" s="2359"/>
      <c r="AP56" s="2361"/>
      <c r="AQ56" s="2650"/>
      <c r="AR56" s="2651"/>
      <c r="AS56" s="2652" t="s">
        <v>502</v>
      </c>
      <c r="AT56" s="2648"/>
      <c r="AU56" s="2649"/>
      <c r="AV56" s="2648"/>
      <c r="AW56" s="2649"/>
      <c r="AX56" s="2648"/>
      <c r="AY56" s="2648"/>
      <c r="AZ56" s="2648"/>
      <c r="BA56" s="2648"/>
      <c r="BB56" s="2653"/>
      <c r="BC56" s="2256"/>
      <c r="BD56" s="1644"/>
      <c r="BE56" s="1626"/>
      <c r="BF56" s="1626"/>
      <c r="BG56" s="1626"/>
      <c r="BH56" s="1626"/>
      <c r="BI56" s="1637">
        <v>0</v>
      </c>
    </row>
    <row customHeight="1" ht="14.25">
      <c r="A57" s="1365"/>
      <c r="B57" s="1365"/>
      <c r="C57" s="1365"/>
      <c r="D57" s="1365"/>
      <c r="E57" s="2261"/>
      <c r="F57" s="2261"/>
      <c r="G57" s="2261"/>
      <c r="H57" s="2261"/>
      <c r="I57" s="2288"/>
      <c r="J57" s="2288"/>
      <c r="K57" s="2258"/>
      <c r="L57" s="1371"/>
      <c r="M57" s="1778"/>
      <c r="N57" s="1778"/>
      <c r="O57" s="1778"/>
      <c r="P57" s="2376"/>
      <c r="Q57" s="2376"/>
      <c r="R57" s="2349"/>
      <c r="S57" s="2344"/>
      <c r="T57" s="2363"/>
      <c r="U57" s="302"/>
      <c r="V57" s="2648"/>
      <c r="W57" s="2649"/>
      <c r="X57" s="2648"/>
      <c r="Y57" s="2649"/>
      <c r="Z57" s="2648"/>
      <c r="AA57" s="2648"/>
      <c r="AB57" s="2648"/>
      <c r="AC57" s="2648"/>
      <c r="AD57" s="2188"/>
      <c r="AE57" s="2328"/>
      <c r="AF57" s="2439"/>
      <c r="AG57" s="2365"/>
      <c r="AH57" s="2109"/>
      <c r="AI57" s="2328"/>
      <c r="AJ57" s="2439">
        <v>1</v>
      </c>
      <c r="AK57" s="2329"/>
      <c r="AL57" s="2109"/>
      <c r="AM57" s="2650"/>
      <c r="AN57" s="2654"/>
      <c r="AO57" s="2655" t="s">
        <v>503</v>
      </c>
      <c r="AP57" s="2651"/>
      <c r="AQ57" s="2651"/>
      <c r="AR57" s="2651"/>
      <c r="AS57" s="2648"/>
      <c r="AT57" s="2648"/>
      <c r="AU57" s="2649"/>
      <c r="AV57" s="2648"/>
      <c r="AW57" s="2649"/>
      <c r="AX57" s="2648"/>
      <c r="AY57" s="2648"/>
      <c r="AZ57" s="2648"/>
      <c r="BA57" s="2648"/>
      <c r="BB57" s="2653"/>
      <c r="BC57" s="2256"/>
      <c r="BD57" s="1644"/>
      <c r="BE57" s="1626"/>
      <c r="BF57" s="1626"/>
      <c r="BG57" s="1626"/>
      <c r="BH57" s="1626"/>
      <c r="BI57" s="1637">
        <v>0</v>
      </c>
    </row>
    <row customHeight="1" ht="11.549999999999999">
      <c r="A58" s="1365" t="s">
        <v>261</v>
      </c>
      <c r="B58" s="1365"/>
      <c r="C58" s="1365"/>
      <c r="D58" s="1365"/>
      <c r="E58" s="2261"/>
      <c r="F58" s="2261"/>
      <c r="G58" s="2261"/>
      <c r="H58" s="2261"/>
      <c r="I58" s="2288"/>
      <c r="J58" s="2288"/>
      <c r="K58" s="2258"/>
      <c r="L58" s="1366"/>
      <c r="P58" s="2259"/>
      <c r="Q58" s="2259"/>
      <c r="R58" s="359"/>
      <c r="S58" s="2344"/>
      <c r="T58" s="2363"/>
      <c r="U58" s="302"/>
      <c r="V58" s="1395"/>
      <c r="W58" s="1498"/>
      <c r="X58" s="1395"/>
      <c r="Y58" s="1498"/>
      <c r="Z58" s="1395"/>
      <c r="AA58" s="1395"/>
      <c r="AB58" s="1395"/>
      <c r="AC58" s="1395"/>
      <c r="AD58" s="2188"/>
      <c r="AE58" s="2328"/>
      <c r="AF58" s="2207"/>
      <c r="AG58" s="2644" t="s">
        <v>28</v>
      </c>
      <c r="AH58" s="2109"/>
      <c r="AI58" s="296"/>
      <c r="AJ58" s="417"/>
      <c r="AK58" s="315" t="s">
        <v>504</v>
      </c>
      <c r="AL58" s="1395"/>
      <c r="AM58" s="1395"/>
      <c r="AN58" s="1395"/>
      <c r="AO58" s="1395"/>
      <c r="AP58" s="1395"/>
      <c r="AQ58" s="1395"/>
      <c r="AR58" s="1395"/>
      <c r="AS58" s="1395"/>
      <c r="AT58" s="1395"/>
      <c r="AU58" s="1498"/>
      <c r="AV58" s="1395"/>
      <c r="AW58" s="1498"/>
      <c r="AX58" s="1395"/>
      <c r="AY58" s="1395"/>
      <c r="AZ58" s="1395"/>
      <c r="BA58" s="1395"/>
      <c r="BB58" s="1399"/>
      <c r="BC58" s="2256"/>
      <c r="BE58" s="502"/>
      <c r="BF58" s="502"/>
      <c r="BG58" s="502"/>
      <c r="BH58" s="502"/>
      <c r="BI58" s="1157">
        <v>11</v>
      </c>
    </row>
    <row customHeight="1" ht="11.549999999999999">
      <c r="A59" s="1365" t="s">
        <v>261</v>
      </c>
      <c r="B59" s="1365" t="s">
        <v>262</v>
      </c>
      <c r="C59" s="1365" t="s">
        <v>263</v>
      </c>
      <c r="D59" s="1365" t="s">
        <v>544</v>
      </c>
      <c r="E59" s="2261"/>
      <c r="F59" s="2261"/>
      <c r="G59" s="2261"/>
      <c r="H59" s="2261"/>
      <c r="I59" s="2288"/>
      <c r="J59" s="2288"/>
      <c r="K59" s="2258"/>
      <c r="L59" s="1366"/>
      <c r="P59" s="2259"/>
      <c r="Q59" s="2259"/>
      <c r="R59" s="359"/>
      <c r="S59" s="2345"/>
      <c r="T59" s="2364"/>
      <c r="U59" s="302"/>
      <c r="V59" s="1395"/>
      <c r="W59" s="1396" t="str">
        <f>Z52&amp;"-"&amp;AB52</f>
        <v>-</v>
      </c>
      <c r="X59" s="1395"/>
      <c r="Y59" s="1396" t="str">
        <f>AB52&amp;"-"&amp;AD52</f>
        <v>-нет</v>
      </c>
      <c r="Z59" s="1395"/>
      <c r="AA59" s="1395"/>
      <c r="AB59" s="1395"/>
      <c r="AC59" s="1395"/>
      <c r="AD59" s="2114"/>
      <c r="AE59" s="314"/>
      <c r="AF59" s="316"/>
      <c r="AG59" s="418" t="s">
        <v>505</v>
      </c>
      <c r="AH59" s="1395"/>
      <c r="AI59" s="1395"/>
      <c r="AJ59" s="1395"/>
      <c r="AK59" s="1395"/>
      <c r="AL59" s="1395"/>
      <c r="AM59" s="1395"/>
      <c r="AN59" s="1395"/>
      <c r="AO59" s="1395"/>
      <c r="AP59" s="1395"/>
      <c r="AQ59" s="1395"/>
      <c r="AR59" s="1395"/>
      <c r="AS59" s="1395"/>
      <c r="AT59" s="1395"/>
      <c r="AU59" s="1396" t="str">
        <f>AX52&amp;"-"&amp;AZ52</f>
        <v>45813-</v>
      </c>
      <c r="AV59" s="1395"/>
      <c r="AW59" s="1396" t="str">
        <f>AZ52&amp;"-"&amp;BB52</f>
        <v>-</v>
      </c>
      <c r="AX59" s="1395"/>
      <c r="AY59" s="1395"/>
      <c r="AZ59" s="1395"/>
      <c r="BA59" s="1395"/>
      <c r="BB59" s="1398" t="str">
        <f>BE52&amp;"-"&amp;BG52</f>
        <v>-</v>
      </c>
      <c r="BC59" s="2256"/>
      <c r="BE59" s="502"/>
      <c r="BF59" s="502" t="str">
        <f>IF(T59="","",T59)</f>
        <v/>
      </c>
      <c r="BG59" s="502"/>
      <c r="BH59" s="502"/>
      <c r="BI59" s="1157">
        <v>11</v>
      </c>
    </row>
    <row customHeight="1" ht="11.549999999999999">
      <c r="A60" s="1365" t="s">
        <v>261</v>
      </c>
      <c r="B60" s="1365" t="s">
        <v>262</v>
      </c>
      <c r="C60" s="1365" t="s">
        <v>263</v>
      </c>
      <c r="D60" s="1365" t="s">
        <v>544</v>
      </c>
      <c r="E60" s="2261"/>
      <c r="F60" s="2261"/>
      <c r="G60" s="2261"/>
      <c r="H60" s="2261"/>
      <c r="I60" s="2288"/>
      <c r="J60" s="2258"/>
      <c r="K60" s="1365"/>
      <c r="L60" s="1366"/>
      <c r="P60" s="2259"/>
      <c r="Q60" s="2259"/>
      <c r="R60" s="358"/>
      <c r="S60" s="1280"/>
      <c r="T60" s="289" t="s">
        <v>468</v>
      </c>
      <c r="U60" s="369"/>
      <c r="V60" s="369"/>
      <c r="W60" s="369"/>
      <c r="X60" s="369"/>
      <c r="Y60" s="369"/>
      <c r="Z60" s="369"/>
      <c r="AA60" s="369"/>
      <c r="AB60" s="369"/>
      <c r="AC60" s="326"/>
      <c r="AD60" s="1507"/>
      <c r="AE60" s="369"/>
      <c r="AF60" s="369"/>
      <c r="AG60" s="369"/>
      <c r="AH60" s="369"/>
      <c r="AI60" s="369"/>
      <c r="AJ60" s="369"/>
      <c r="AK60" s="369"/>
      <c r="AL60" s="369"/>
      <c r="AM60" s="369"/>
      <c r="AN60" s="369"/>
      <c r="AO60" s="369"/>
      <c r="AP60" s="369"/>
      <c r="AQ60" s="369"/>
      <c r="AR60" s="369"/>
      <c r="AS60" s="369"/>
      <c r="AT60" s="369"/>
      <c r="AU60" s="369"/>
      <c r="AV60" s="369"/>
      <c r="AW60" s="369"/>
      <c r="AX60" s="369"/>
      <c r="AY60" s="369"/>
      <c r="AZ60" s="369"/>
      <c r="BA60" s="369"/>
      <c r="BB60" s="326"/>
      <c r="BC60" s="2257"/>
      <c r="BE60" s="502"/>
      <c r="BF60" s="502" t="str">
        <f>IF(T60="","",T60)</f>
        <v>Добавить строку</v>
      </c>
      <c r="BG60" s="502"/>
      <c r="BH60" s="502"/>
      <c r="BI60" s="1157">
        <v>11</v>
      </c>
    </row>
    <row s="1644" customFormat="1" customHeight="1" ht="0">
      <c r="A61" s="1345" t="s">
        <v>261</v>
      </c>
      <c r="B61" s="1345" t="s">
        <v>262</v>
      </c>
      <c r="C61" s="1345" t="s">
        <v>263</v>
      </c>
      <c r="D61" s="1345" t="s">
        <v>544</v>
      </c>
      <c r="E61" s="2261"/>
      <c r="F61" s="2261"/>
      <c r="G61" s="2261"/>
      <c r="H61" s="2261"/>
      <c r="I61" s="2258"/>
      <c r="J61" s="1345"/>
      <c r="K61" s="1345"/>
      <c r="L61" s="1348"/>
      <c r="M61" s="512"/>
      <c r="N61" s="512"/>
      <c r="O61" s="512"/>
      <c r="P61" s="2259"/>
      <c r="Q61" s="1483"/>
      <c r="R61" s="358"/>
      <c r="S61" s="1388"/>
      <c r="T61" s="1389"/>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1"/>
      <c r="BE61" s="502"/>
      <c r="BF61" s="502" t="str">
        <f>IF(T61="","",T61)</f>
        <v/>
      </c>
      <c r="BG61" s="502"/>
      <c r="BH61" s="502"/>
      <c r="BI61" s="513">
        <v>0</v>
      </c>
    </row>
    <row s="1644" customFormat="1" customHeight="1" ht="0">
      <c r="A62" s="1345" t="s">
        <v>261</v>
      </c>
      <c r="B62" s="1345" t="s">
        <v>262</v>
      </c>
      <c r="C62" s="1345" t="s">
        <v>263</v>
      </c>
      <c r="D62" s="1345" t="s">
        <v>544</v>
      </c>
      <c r="E62" s="2261"/>
      <c r="F62" s="2261"/>
      <c r="G62" s="2261"/>
      <c r="H62" s="2260"/>
      <c r="I62" s="1345"/>
      <c r="J62" s="1345"/>
      <c r="K62" s="1345"/>
      <c r="L62" s="1348"/>
      <c r="M62" s="1317"/>
      <c r="N62" s="1317"/>
      <c r="O62" s="520"/>
      <c r="P62" s="382"/>
      <c r="Q62" s="1346"/>
      <c r="R62" s="1403"/>
      <c r="S62" s="1388"/>
      <c r="T62" s="1389"/>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1"/>
      <c r="BE62" s="502"/>
      <c r="BF62" s="502" t="str">
        <f>IF(T62="","",T62)</f>
        <v/>
      </c>
      <c r="BG62" s="502"/>
      <c r="BH62" s="502"/>
      <c r="BI62" s="513">
        <v>0</v>
      </c>
    </row>
    <row s="1644" customFormat="1" customHeight="1" ht="0">
      <c r="A63" s="1345" t="s">
        <v>261</v>
      </c>
      <c r="B63" s="1345" t="s">
        <v>262</v>
      </c>
      <c r="C63" s="1345" t="s">
        <v>263</v>
      </c>
      <c r="D63" s="1316"/>
      <c r="E63" s="2261"/>
      <c r="F63" s="2261"/>
      <c r="G63" s="2260"/>
      <c r="H63" s="1316"/>
      <c r="I63" s="1316"/>
      <c r="J63" s="1316"/>
      <c r="K63" s="1316"/>
      <c r="L63" s="1496"/>
      <c r="M63" s="1317"/>
      <c r="N63" s="1317"/>
      <c r="P63" s="1318"/>
      <c r="Q63" s="1319"/>
      <c r="R63" s="1318"/>
      <c r="S63" s="1324"/>
      <c r="T63" s="1327"/>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c>
      <c r="BG63" s="791"/>
      <c r="BH63" s="791"/>
      <c r="BI63" s="520">
        <v>0</v>
      </c>
    </row>
    <row s="1644" customFormat="1" customHeight="1" ht="0">
      <c r="A64" s="1345" t="s">
        <v>261</v>
      </c>
      <c r="B64" s="1345" t="s">
        <v>262</v>
      </c>
      <c r="C64" s="1316"/>
      <c r="D64" s="1316"/>
      <c r="E64" s="2261"/>
      <c r="F64" s="2260"/>
      <c r="G64" s="1316"/>
      <c r="H64" s="1316"/>
      <c r="I64" s="1316"/>
      <c r="J64" s="1316"/>
      <c r="K64" s="1316"/>
      <c r="L64" s="1496"/>
      <c r="M64" s="1323"/>
      <c r="N64" s="1323"/>
      <c r="P64" s="1318"/>
      <c r="Q64" s="1319"/>
      <c r="R64" s="1318"/>
      <c r="S64" s="1324"/>
      <c r="T64" s="1327" t="s">
        <v>264</v>
      </c>
      <c r="U64" s="1326"/>
      <c r="V64" s="1326"/>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R64" s="1326"/>
      <c r="AS64" s="1326"/>
      <c r="AT64" s="1326"/>
      <c r="AU64" s="1326"/>
      <c r="AV64" s="1326"/>
      <c r="AW64" s="1326"/>
      <c r="AX64" s="1326"/>
      <c r="AY64" s="1326"/>
      <c r="AZ64" s="1326"/>
      <c r="BA64" s="1326"/>
      <c r="BB64" s="1326"/>
      <c r="BC64" s="1326"/>
      <c r="BE64" s="791"/>
      <c r="BF64" s="791" t="str">
        <f>IF(T64="","",T64)</f>
        <v>Добавить централизованную систему для дифференциации</v>
      </c>
      <c r="BG64" s="791"/>
      <c r="BH64" s="791"/>
      <c r="BI64" s="520">
        <v>0</v>
      </c>
    </row>
    <row s="1644" customFormat="1" customHeight="1" ht="0">
      <c r="A65" s="1345" t="s">
        <v>261</v>
      </c>
      <c r="B65" s="1345"/>
      <c r="C65" s="1345"/>
      <c r="D65" s="1345"/>
      <c r="E65" s="2260"/>
      <c r="F65" s="1345"/>
      <c r="G65" s="1345"/>
      <c r="H65" s="1345"/>
      <c r="I65" s="1345"/>
      <c r="J65" s="1345"/>
      <c r="K65" s="1345"/>
      <c r="L65" s="1348"/>
      <c r="M65" s="1323"/>
      <c r="N65" s="1323"/>
      <c r="O65" s="520"/>
      <c r="P65" s="382"/>
      <c r="Q65" s="1346"/>
      <c r="R65" s="382"/>
      <c r="S65" s="1324"/>
      <c r="T65" s="1327" t="s">
        <v>265</v>
      </c>
      <c r="U65" s="1326"/>
      <c r="V65" s="1326"/>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R65" s="1326"/>
      <c r="AS65" s="1326"/>
      <c r="AT65" s="1326"/>
      <c r="AU65" s="1326"/>
      <c r="AV65" s="1326"/>
      <c r="AW65" s="1326"/>
      <c r="AX65" s="1326"/>
      <c r="AY65" s="1326"/>
      <c r="AZ65" s="1326"/>
      <c r="BA65" s="1326"/>
      <c r="BB65" s="1326"/>
      <c r="BC65" s="1326"/>
      <c r="BE65" s="502"/>
      <c r="BF65" s="502" t="str">
        <f>IF(T65="","",T65)</f>
        <v>Добавить территорию для дифференциации</v>
      </c>
      <c r="BG65" s="502"/>
      <c r="BH65" s="502"/>
      <c r="BI65" s="513">
        <v>0</v>
      </c>
    </row>
    <row s="1644" customFormat="1" customHeight="1" ht="0">
      <c r="A66" s="1316"/>
      <c r="B66" s="1316"/>
      <c r="C66" s="1316"/>
      <c r="D66" s="1316"/>
      <c r="E66" s="1345"/>
      <c r="F66" s="1316"/>
      <c r="G66" s="1316"/>
      <c r="H66" s="1316"/>
      <c r="I66" s="1316"/>
      <c r="J66" s="1316"/>
      <c r="K66" s="1316"/>
      <c r="L66" s="1496"/>
      <c r="M66" s="1323"/>
      <c r="N66" s="1323"/>
      <c r="P66" s="1318"/>
      <c r="Q66" s="1319"/>
      <c r="R66" s="1318"/>
      <c r="S66" s="1324"/>
      <c r="T66" s="1327" t="s">
        <v>266</v>
      </c>
      <c r="U66" s="1326"/>
      <c r="V66" s="1326"/>
      <c r="W66" s="1326"/>
      <c r="X66" s="1326"/>
      <c r="Y66" s="1326"/>
      <c r="Z66" s="1326"/>
      <c r="AA66" s="1326"/>
      <c r="AB66" s="1326"/>
      <c r="AC66" s="1326"/>
      <c r="AD66" s="1326"/>
      <c r="AE66" s="1326"/>
      <c r="AF66" s="1326"/>
      <c r="AG66" s="1326"/>
      <c r="AH66" s="1326"/>
      <c r="AI66" s="1326"/>
      <c r="AJ66" s="1326"/>
      <c r="AK66" s="1326"/>
      <c r="AL66" s="1326"/>
      <c r="AM66" s="1326"/>
      <c r="AN66" s="1326"/>
      <c r="AO66" s="1326"/>
      <c r="AP66" s="1326"/>
      <c r="AQ66" s="1326"/>
      <c r="AR66" s="1326"/>
      <c r="AS66" s="1326"/>
      <c r="AT66" s="1326"/>
      <c r="AU66" s="1326"/>
      <c r="AV66" s="1326"/>
      <c r="AW66" s="1326"/>
      <c r="AX66" s="1326"/>
      <c r="AY66" s="1326"/>
      <c r="AZ66" s="1326"/>
      <c r="BA66" s="1326"/>
      <c r="BB66" s="1326"/>
      <c r="BC66" s="1326"/>
      <c r="BE66" s="791"/>
      <c r="BF66" s="791" t="str">
        <f>IF(T66="","",T66)</f>
        <v>Добавить наименование тарифа</v>
      </c>
      <c r="BG66" s="791"/>
      <c r="BH66" s="791"/>
      <c r="BI66" s="520">
        <v>0</v>
      </c>
    </row>
    <row customHeight="1" ht="11.549999999999999">
      <c r="M67" s="1162"/>
      <c r="N67" s="1162"/>
      <c r="O67" s="539"/>
      <c r="P67" s="1162"/>
      <c r="Q67" s="1162"/>
      <c r="R67" s="1157"/>
      <c r="S67" s="1157"/>
      <c r="BD67" s="1157"/>
      <c r="BE67" s="1157"/>
      <c r="BF67" s="1157"/>
      <c r="BG67" s="1157"/>
      <c r="BH67" s="1157"/>
      <c r="BI67" s="1157">
        <v>11</v>
      </c>
    </row>
    <row customHeight="1" ht="19.95">
      <c r="O68" s="539"/>
      <c r="S68" s="1255"/>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AV68" s="2287"/>
      <c r="AW68" s="2287"/>
      <c r="AX68" s="2287"/>
      <c r="AY68" s="2287"/>
      <c r="AZ68" s="2287"/>
      <c r="BA68" s="2287"/>
      <c r="BB68" s="2287"/>
      <c r="BC68" s="2287"/>
      <c r="BI68" s="1157">
        <v>19</v>
      </c>
    </row>
    <row customHeight="1" ht="14.699999999999998">
      <c r="O69" s="539"/>
      <c r="T69" s="1482"/>
      <c r="U69" s="1482"/>
      <c r="V69" s="1482"/>
      <c r="W69" s="1482"/>
      <c r="X69" s="1482"/>
      <c r="Y69" s="1482"/>
      <c r="Z69" s="1482"/>
      <c r="AA69" s="1482"/>
      <c r="AB69" s="1482"/>
      <c r="AC69" s="1482"/>
      <c r="AD69" s="1482"/>
      <c r="AE69" s="1482"/>
      <c r="AF69" s="1482"/>
      <c r="AG69" s="1482"/>
      <c r="AH69" s="1482"/>
      <c r="AI69" s="1482"/>
      <c r="AJ69" s="1482"/>
      <c r="AK69" s="1482"/>
      <c r="AL69" s="1482"/>
      <c r="AM69" s="1482"/>
      <c r="AN69" s="1482"/>
      <c r="AO69" s="1482"/>
      <c r="AP69" s="1482"/>
      <c r="AQ69" s="1482"/>
      <c r="AR69" s="1482"/>
      <c r="AS69" s="1482"/>
      <c r="AT69" s="1482"/>
      <c r="AU69" s="1482"/>
      <c r="AV69" s="1482"/>
      <c r="AW69" s="1482"/>
      <c r="AX69" s="1482"/>
      <c r="AY69" s="1482"/>
      <c r="AZ69" s="1482"/>
      <c r="BA69" s="1482"/>
      <c r="BB69" s="1482"/>
      <c r="BC69" s="1482"/>
      <c r="BI69" s="1157">
        <v>14</v>
      </c>
    </row>
    <row customHeight="1" ht="19.95">
      <c r="O70" s="539"/>
      <c r="S70" s="1255"/>
      <c r="T70" s="2287"/>
      <c r="U70" s="2287"/>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R70" s="2287"/>
      <c r="AS70" s="2287"/>
      <c r="AT70" s="2287"/>
      <c r="AU70" s="2287"/>
      <c r="AV70" s="2287"/>
      <c r="AW70" s="2287"/>
      <c r="AX70" s="2287"/>
      <c r="AY70" s="2287"/>
      <c r="AZ70" s="2287"/>
      <c r="BA70" s="2287"/>
      <c r="BB70" s="2287"/>
      <c r="BC70" s="2287"/>
      <c r="BI70" s="1157">
        <v>19</v>
      </c>
    </row>
    <row customHeight="1" ht="14.699999999999998">
      <c r="O71" s="539"/>
      <c r="BI71" s="1157">
        <v>14</v>
      </c>
    </row>
    <row customHeight="1" ht="14.25" hidden="1">
      <c r="A72" s="1162" t="s">
        <v>81</v>
      </c>
      <c r="B72" s="1162">
        <v>0</v>
      </c>
      <c r="C72" s="1162">
        <v>0</v>
      </c>
      <c r="D72" s="1162">
        <v>0</v>
      </c>
      <c r="E72" s="1162">
        <v>0</v>
      </c>
      <c r="F72" s="1162">
        <v>0</v>
      </c>
      <c r="G72" s="1162">
        <v>0</v>
      </c>
      <c r="H72" s="1162">
        <v>0</v>
      </c>
      <c r="I72" s="1162">
        <v>0</v>
      </c>
      <c r="J72" s="1162">
        <v>0</v>
      </c>
      <c r="K72" s="1162">
        <v>0</v>
      </c>
      <c r="L72" s="1480">
        <v>0</v>
      </c>
      <c r="M72" s="1364">
        <v>0</v>
      </c>
      <c r="N72" s="1364">
        <v>0</v>
      </c>
      <c r="O72" s="1364">
        <v>0</v>
      </c>
      <c r="P72" s="1364">
        <v>0</v>
      </c>
      <c r="Q72" s="1373">
        <v>0</v>
      </c>
      <c r="R72" s="346">
        <v>3</v>
      </c>
      <c r="S72" s="583">
        <v>12</v>
      </c>
      <c r="T72" s="1157">
        <v>31</v>
      </c>
      <c r="U72" s="1157">
        <v>0</v>
      </c>
      <c r="V72" s="1157">
        <v>0</v>
      </c>
      <c r="W72" s="1157">
        <v>0</v>
      </c>
      <c r="X72" s="1157">
        <v>0</v>
      </c>
      <c r="Y72" s="1157">
        <v>0</v>
      </c>
      <c r="Z72" s="1157">
        <v>0</v>
      </c>
      <c r="AA72" s="1157">
        <v>0</v>
      </c>
      <c r="AB72" s="1157">
        <v>0</v>
      </c>
      <c r="AC72" s="1157">
        <v>0</v>
      </c>
      <c r="AD72" s="1157">
        <v>3</v>
      </c>
      <c r="AE72" s="1157">
        <v>3</v>
      </c>
      <c r="AF72" s="1157">
        <v>3</v>
      </c>
      <c r="AG72" s="1157">
        <v>24</v>
      </c>
      <c r="AH72" s="1157">
        <v>3</v>
      </c>
      <c r="AI72" s="1157">
        <v>3</v>
      </c>
      <c r="AJ72" s="1157">
        <v>3</v>
      </c>
      <c r="AK72" s="1157">
        <v>24</v>
      </c>
      <c r="AL72" s="1157">
        <v>3</v>
      </c>
      <c r="AM72" s="1157">
        <v>3</v>
      </c>
      <c r="AN72" s="1157">
        <v>3</v>
      </c>
      <c r="AO72" s="1157">
        <v>18</v>
      </c>
      <c r="AP72" s="1157">
        <v>3</v>
      </c>
      <c r="AQ72" s="1157">
        <v>3</v>
      </c>
      <c r="AR72" s="1157">
        <v>3</v>
      </c>
      <c r="AS72" s="1157">
        <v>18</v>
      </c>
      <c r="AT72" s="1157">
        <v>21</v>
      </c>
      <c r="AU72" s="1157">
        <v>21</v>
      </c>
      <c r="AV72" s="1157">
        <v>21</v>
      </c>
      <c r="AW72" s="1157">
        <v>21</v>
      </c>
      <c r="AX72" s="1157">
        <v>11</v>
      </c>
      <c r="AY72" s="1157">
        <v>3</v>
      </c>
      <c r="AZ72" s="1157">
        <v>11</v>
      </c>
      <c r="BA72" s="1157">
        <v>0</v>
      </c>
      <c r="BB72" s="1157">
        <v>4</v>
      </c>
      <c r="BC72" s="1157">
        <v>115</v>
      </c>
      <c r="BD72" s="513">
        <v>10</v>
      </c>
      <c r="BE72" s="513">
        <v>10</v>
      </c>
      <c r="BF72" s="513">
        <v>10</v>
      </c>
      <c r="BG72" s="513">
        <v>10</v>
      </c>
      <c r="BH72" s="513">
        <v>10</v>
      </c>
      <c r="BI72" s="1157">
        <v>23</v>
      </c>
    </row>
  </sheetData>
  <sheetProtection formatColumns="0" formatRows="0" autoFilter="0" sort="0" insertRows="0" insertColumns="1" deleteRows="0" deleteColumns="0"/>
  <mergeCells count="131">
    <mergeCell ref="T68:BC68"/>
    <mergeCell ref="T70:BC70"/>
    <mergeCell ref="AL52:AL54"/>
    <mergeCell ref="AM52:AM53"/>
    <mergeCell ref="AN52:AN53"/>
    <mergeCell ref="AO52:AO53"/>
    <mergeCell ref="AP52:AP53"/>
    <mergeCell ref="BC52:BC60"/>
    <mergeCell ref="AF52:AF58"/>
    <mergeCell ref="AG52:AG58"/>
    <mergeCell ref="AH52:AH58"/>
    <mergeCell ref="AI52:AI54"/>
    <mergeCell ref="AJ52:AJ54"/>
    <mergeCell ref="AK52:AK54"/>
    <mergeCell ref="I50:I61"/>
    <mergeCell ref="P50:P61"/>
    <mergeCell ref="V50:AC50"/>
    <mergeCell ref="AD50:BB50"/>
    <mergeCell ref="J51:J60"/>
    <mergeCell ref="Q51:Q60"/>
    <mergeCell ref="V51:AC51"/>
    <mergeCell ref="AD51:BB51"/>
    <mergeCell ref="K52:K59"/>
    <mergeCell ref="S52:S59"/>
    <mergeCell ref="T52:T59"/>
    <mergeCell ref="AD52:AD59"/>
    <mergeCell ref="AE52:AE58"/>
    <mergeCell ref="AA45:AB45"/>
    <mergeCell ref="AY45:AZ45"/>
    <mergeCell ref="E46:E65"/>
    <mergeCell ref="V46:AC46"/>
    <mergeCell ref="AD46:BB46"/>
    <mergeCell ref="F47:F64"/>
    <mergeCell ref="V47:AC47"/>
    <mergeCell ref="AL41:AO44"/>
    <mergeCell ref="AP41:AS44"/>
    <mergeCell ref="AT41:AZ41"/>
    <mergeCell ref="BA41:BA44"/>
    <mergeCell ref="BB41:BB44"/>
    <mergeCell ref="V42:W43"/>
    <mergeCell ref="X42:Y43"/>
    <mergeCell ref="Z42:AB43"/>
    <mergeCell ref="AT42:AU43"/>
    <mergeCell ref="AV42:AW43"/>
    <mergeCell ref="AD47:BB47"/>
    <mergeCell ref="G48:G63"/>
    <mergeCell ref="V48:AC48"/>
    <mergeCell ref="AD48:BB48"/>
    <mergeCell ref="H49:H62"/>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AL55:AL57"/>
    <mergeCell ref="AM55:AM56"/>
    <mergeCell ref="AN55:AN56"/>
    <mergeCell ref="AO55:AO56"/>
    <mergeCell ref="AP55:AP56"/>
    <mergeCell ref="R55:R59"/>
    <mergeCell ref="AI55:AI57"/>
    <mergeCell ref="AJ55:AJ57"/>
    <mergeCell ref="AK55:AK57"/>
  </mergeCells>
  <dataValidations count="9">
    <dataValidation allowBlank="1" sqref="S65594:BC65600 S983098:BC983104 S917562:BC917568 S852026:BC852032 S786490:BC786496 S720954:BC720960 S655418:BC655424 S589882:BC589888 S524346:BC524352 S458810:BC458816 S393274:BC393280 S327738:BC327744 S262202:BC262208 S196666:BC196672 S131130:BC131136"/>
    <dataValidation type="list" allowBlank="1" showInputMessage="1" errorTitle="Ошибка" error="Выберите значение из списка" prompt="Выберите значение из списка" sqref="V983095:BB983095 V917559:BB917559 V852023:BB852023 V786487:BB786487 V720951:BB720951 V655415:BB655415 V589879:BB589879 V524343:BB524343 V458807:BB458807 V393271:BB393271 V327735:BB327735 V262199:BB262199 V196663:BB196663 V131127:BB131127 V65591:BB65591">
      <formula1>kind_of_cons</formula1>
    </dataValidation>
    <dataValidation type="decimal" allowBlank="1" showErrorMessage="1" errorTitle="Ошибка" error="Допускается ввод только действительных чисел!" sqref="AO52:AO53 AG8:AG11 AO8:AO9 AG52:AG58 AO55 AO56">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92 AA131128 AA196664 AA262200 AA327736 AA393272 AA458808 AA524344 AA589880 AA655416 AA720952 AA786488 AA852024 AA917560 AA983096 AC131128 AC458808 AC196664 AC262200 AC327736 AC393272 AC524344 AC589880 AC655416 AC720952 AC786488 AC852024 AC917560 AC983096 AC65592 AH52:AH53 AY8 AP52 AK52:AL53 AA8 AY65592 AY131128 AY196664 AY262200 AY327736 AY393272 AY458808 AY524344 AY589880 AY655416 AY720952 AY786488 AY852024 AY917560 AY983096 BA458808 BA196664 BA262200 BA327736 BA393272 BA524344 BA589880 BA655416 BA720952 BA786488 BA852024 BA917560 BA983096 BA65592 BA52 AC8:AD8 BA20 BA8 AY52 AK8:AL9 AD20 AG20:AH20 AK20:AL20 AP20 AY20 AH8:AH9 AP8 BA131128 AC52:AD52 AA52 AA55 AC55 AD55 AH55 AK55 AL55 AP55 AY55 BA55 AH56 AK56 AL56"/>
    <dataValidation type="textLength" operator="lessThanOrEqual" allowBlank="1" showInputMessage="1" showErrorMessage="1" errorTitle="Ошибка" error="Допускается ввод не более 900 символов!" sqref="BC65586:BC65593 BC131122:BC131129 BC196658:BC196665 BC262194:BC262201 BC327730:BC327737 BC393266:BC393273 BC458802:BC458809 BC524338:BC524345 BC589874:BC589881 BC655410:BC655417 BC720946:BC720953 BC786482:BC786489 BC852018:BC852025 BC917554:BC917561 BC983090:BC983097 AS8 T8:T12 AS52 T52:T59 AS55">
      <formula1>900</formula1>
    </dataValidation>
    <dataValidation allowBlank="1" promptTitle="checkPeriodRange" sqref="W131129 W196665 W262201 W327737 W393273 W458809 W524345 W589881 W655417 W720953 W786489 W852025 W917561 W983097 AW59 AU12 BB12 AW65593 AW131129 AW196665 AW262201 AW327737 AW393273 AW458809 AW524345 AW589881 AW655417 AW720953 AW786489 AW852025 AW917561 AW983097 Y65593 Y59 W65593 Y131129 Y196665 Y262201 Y327737 Y393273 Y458809 Y524345 Y589881 Y655417 Y720953 Y786489 Y852025 Y917561 Y983097 AU59 Y12 BB59 W12 AW12 W5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2 Z131128 Z196664 Z262200 Z327736 Z393272 Z458808 Z524344 Z589880 Z655416 Z720952 Z786488 Z852024 Z917560 Z983096 AB65592 AB131128 AB196664 AB262200 AB327736 AB393272 AB458808 AB524344 AB589880 AB655416 AB720952 AB786488 AB852024 AB917560 AB983096 Z8 AB8 AX65592 AX131128 AX196664 AX262200 AX327736 AX393272 AX458808 AX524344 AX589880 AX655416 AX720952 AX786488 AX852024 AX917560 AX983096 AZ65592 AZ131128 AZ196664 AZ262200 AZ327736 AZ393272 AZ458808 AZ524344 AZ589880 AZ655416 AZ720952 AZ786488 AZ852024 AZ917560 AZ983096 AX52 AX20 AZ8 AZ52 AX8 AZ20 Z52 AB52 Z55 AB55 AX55 AZ55"/>
    <dataValidation type="list" allowBlank="1" showInputMessage="1" showErrorMessage="1" errorTitle="Ошибка" error="Выберите значение из списка" sqref="AD917558:AS917558 AD983094:AS983094 AD65590:AS65590 AD131126:AS131126 AD196662:AS196662 AD262198:AS262198 AD327734:AS327734 AD393270:AS393270 AD458806:AS458806 AD524342:AS524342 AD589878:AS589878 AD655414:AS655414 AD720950:AS720950 AD786486:AS786486 AD852022:AS852022">
      <formula1>kind_of_scheme_in</formula1>
    </dataValidation>
    <dataValidation type="list" allowBlank="1" showInputMessage="1" showErrorMessage="1" errorTitle="Ошибка" error="Выберите значение из списка" sqref="T65592 T131128 T196664 T262200 T327736 T393272 T458808 T524344 T589880 T655416 T720952 T786488 T852024 T917560 T983096">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EE16C-B5A6-59EC-852F-0.17F1F8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549</v>
      </c>
      <c r="D2" s="1640"/>
      <c r="E2" s="548">
        <f>B2</f>
        <v>0</v>
      </c>
      <c r="F2" s="549"/>
      <c r="G2" s="1648" t="s">
        <v>550</v>
      </c>
      <c r="H2" s="1648" t="s">
        <v>550</v>
      </c>
      <c r="I2" s="1648" t="s">
        <v>550</v>
      </c>
      <c r="J2" s="291" t="s">
        <v>551</v>
      </c>
      <c r="K2" s="545"/>
      <c r="AF2" s="1633">
        <v>0</v>
      </c>
    </row>
    <row s="1644" customFormat="1" customHeight="1" ht="0.75" hidden="1">
      <c r="B3" s="2101"/>
      <c r="C3" s="1169"/>
      <c r="D3" s="550"/>
      <c r="E3" s="551"/>
      <c r="F3" s="552" t="s">
        <v>552</v>
      </c>
      <c r="G3" s="553"/>
      <c r="H3" s="553">
        <f>H4*H5+H7</f>
        <v>0</v>
      </c>
      <c r="I3" s="553">
        <f>I4*I5+I6</f>
        <v>0</v>
      </c>
      <c r="J3" s="554"/>
      <c r="AF3" s="1638">
        <v>0</v>
      </c>
    </row>
    <row customHeight="1" ht="23.25" hidden="1">
      <c r="B4" s="2101"/>
      <c r="C4" s="1169"/>
      <c r="D4" s="1640"/>
      <c r="E4" s="548" t="str">
        <f>B2&amp;".1"</f>
        <v>.1</v>
      </c>
      <c r="F4" s="555" t="s">
        <v>553</v>
      </c>
      <c r="G4" s="556"/>
      <c r="H4" s="543"/>
      <c r="I4" s="543"/>
      <c r="J4" s="291" t="s">
        <v>554</v>
      </c>
      <c r="K4" s="545"/>
      <c r="AF4" s="1633">
        <v>0</v>
      </c>
    </row>
    <row customHeight="1" ht="18.75" hidden="1">
      <c r="B5" s="2101"/>
      <c r="C5" s="1169"/>
      <c r="D5" s="1640"/>
      <c r="E5" s="548" t="str">
        <f>B2&amp;".2"</f>
        <v>.2</v>
      </c>
      <c r="F5" s="555" t="s">
        <v>555</v>
      </c>
      <c r="G5" s="1648" t="s">
        <v>556</v>
      </c>
      <c r="H5" s="543"/>
      <c r="I5" s="543"/>
      <c r="J5" s="291"/>
      <c r="K5" s="545"/>
      <c r="AF5" s="1633">
        <v>0</v>
      </c>
    </row>
    <row customHeight="1" ht="18.75" hidden="1">
      <c r="B6" s="2101"/>
      <c r="C6" s="1169"/>
      <c r="D6" s="1640"/>
      <c r="E6" s="548" t="str">
        <f>B2&amp;".3"</f>
        <v>.3</v>
      </c>
      <c r="F6" s="555" t="s">
        <v>557</v>
      </c>
      <c r="G6" s="1648" t="s">
        <v>556</v>
      </c>
      <c r="H6" s="543"/>
      <c r="I6" s="543"/>
      <c r="J6" s="291"/>
      <c r="K6" s="545"/>
      <c r="AF6" s="1633">
        <v>0</v>
      </c>
    </row>
    <row customHeight="1" ht="18.75" hidden="1">
      <c r="B7" s="2101"/>
      <c r="C7" s="1169"/>
      <c r="D7" s="1640"/>
      <c r="E7" s="548" t="str">
        <f>B2&amp;".4"</f>
        <v>.4</v>
      </c>
      <c r="F7" s="555" t="s">
        <v>558</v>
      </c>
      <c r="G7" s="1648" t="s">
        <v>550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556</v>
      </c>
      <c r="H9" s="543"/>
      <c r="I9" s="543"/>
      <c r="J9" s="544" t="s">
        <v>559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560</v>
      </c>
      <c r="H11" s="543"/>
      <c r="I11" s="543"/>
      <c r="J11" s="291" t="s">
        <v>561</v>
      </c>
      <c r="K11" s="545"/>
      <c r="AF11" s="1633">
        <v>0</v>
      </c>
    </row>
    <row customHeight="1" ht="11.25" hidden="1">
      <c r="AF12" s="1633">
        <v>0</v>
      </c>
    </row>
    <row customHeight="1" ht="22.5" hidden="1">
      <c r="D13" s="1640"/>
      <c r="E13" s="548"/>
      <c r="F13" s="542"/>
      <c r="G13" s="971" t="s">
        <v>562</v>
      </c>
      <c r="H13" s="547"/>
      <c r="I13" s="547"/>
      <c r="J13" s="747" t="s">
        <v>563</v>
      </c>
      <c r="K13" s="545"/>
      <c r="AF13" s="1633">
        <v>0</v>
      </c>
    </row>
    <row customHeight="1" ht="11.25" hidden="1">
      <c r="AF14" s="1633">
        <v>0</v>
      </c>
    </row>
    <row customHeight="1" ht="22.5" hidden="1">
      <c r="D15" s="1640"/>
      <c r="E15" s="548"/>
      <c r="F15" s="542"/>
      <c r="G15" s="1648" t="s">
        <v>564</v>
      </c>
      <c r="H15" s="547"/>
      <c r="I15" s="547"/>
      <c r="J15" s="291" t="s">
        <v>565</v>
      </c>
      <c r="K15" s="545"/>
      <c r="AF15" s="1633">
        <v>0</v>
      </c>
    </row>
    <row customHeight="1" ht="11.25" hidden="1">
      <c r="AF16" s="1633">
        <v>0</v>
      </c>
    </row>
    <row customHeight="1" ht="22.5" hidden="1">
      <c r="D17" s="1640"/>
      <c r="E17" s="548"/>
      <c r="F17" s="542"/>
      <c r="G17" s="1648" t="s">
        <v>566</v>
      </c>
      <c r="H17" s="547"/>
      <c r="I17" s="547"/>
      <c r="J17" s="291" t="s">
        <v>567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ИМУП «ПОСЖИЛКОМСЕРВИС»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303</v>
      </c>
      <c r="F28" s="2372"/>
      <c r="G28" s="2372"/>
      <c r="H28" s="1647"/>
      <c r="I28" s="1647"/>
      <c r="J28" s="2129"/>
      <c r="AF28" s="1633">
        <v>11</v>
      </c>
    </row>
    <row customHeight="1" ht="24">
      <c r="E29" s="1648" t="s">
        <v>87</v>
      </c>
      <c r="F29" s="1655" t="s">
        <v>305</v>
      </c>
      <c r="G29" s="1655" t="s">
        <v>570</v>
      </c>
      <c r="H29" s="1655" t="s">
        <v>306</v>
      </c>
      <c r="I29" s="1655" t="s">
        <v>306</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556</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556</v>
      </c>
      <c r="H31" s="560">
        <f>SUMIF($K33:$K71,$K31,H33:H71)</f>
        <v>0</v>
      </c>
      <c r="I31" s="560">
        <f>SUMIF($K33:$K71,$K31,I33:I71)</f>
        <v>0</v>
      </c>
      <c r="J31" s="291" t="str">
        <f>FHD_NOTE_P_2</f>
        <v>Указывается суммарная себестоимость производимых товаров.</v>
      </c>
      <c r="K31" s="1638" t="s">
        <v>571</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556</v>
      </c>
      <c r="H32" s="559"/>
      <c r="I32" s="559"/>
      <c r="J32" s="291" t="str">
        <f>FHD_NOTE_P_3</f>
        <v/>
      </c>
      <c r="K32" s="1638" t="str">
        <f>IF((LEN(E32)-LEN(SUBSTITUTE(E32,".","")))/LEN(".")=1,"p","")</f>
        <v>p</v>
      </c>
      <c r="AF32" s="1633">
        <v>11</v>
      </c>
    </row>
    <row customHeight="1" ht="11.25" hidden="1">
      <c r="A33" s="2373" t="s">
        <v>572</v>
      </c>
      <c r="D33" s="1640"/>
      <c r="E33" s="548" t="str">
        <f>FHD_NUM_P_4</f>
        <v/>
      </c>
      <c r="F33" s="1526" t="str">
        <f>FHD_P_4</f>
        <v/>
      </c>
      <c r="G33" s="1880" t="s">
        <v>556</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573</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574</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556</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556</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556</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556</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575</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577</v>
      </c>
      <c r="C47" s="1638"/>
      <c r="D47" s="577"/>
      <c r="E47" s="548" t="str">
        <f>FHD_NUM_P_11</f>
        <v/>
      </c>
      <c r="F47" s="1526" t="str">
        <f>FHD_P_11</f>
        <v/>
      </c>
      <c r="G47" s="1880" t="s">
        <v>556</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578</v>
      </c>
      <c r="C48" s="1638"/>
      <c r="D48" s="1640"/>
      <c r="E48" s="548" t="str">
        <f>FHD_NUM_P_12</f>
        <v/>
      </c>
      <c r="F48" s="1526" t="str">
        <f>FHD_P_12</f>
        <v/>
      </c>
      <c r="G48" s="1880" t="s">
        <v>556</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556</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556</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556</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579</v>
      </c>
      <c r="I66" s="1651" t="s">
        <v>579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580</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556</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579</v>
      </c>
      <c r="I68" s="1651" t="s">
        <v>579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581</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582</v>
      </c>
      <c r="C72" s="1638"/>
      <c r="D72" s="1640"/>
      <c r="E72" s="548" t="str">
        <f>FHD_NUM_P_34</f>
        <v/>
      </c>
      <c r="F72" s="1882" t="str">
        <f>FHD_P_34</f>
        <v/>
      </c>
      <c r="G72" s="1880" t="s">
        <v>556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556</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583</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584</v>
      </c>
      <c r="C82" s="737"/>
      <c r="D82" s="735"/>
      <c r="E82" s="548" t="str">
        <f>FHD_NUM_P_44</f>
        <v/>
      </c>
      <c r="F82" s="1882" t="str">
        <f>FHD_P_44</f>
        <v/>
      </c>
      <c r="G82" s="1883" t="s">
        <v>585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586</v>
      </c>
      <c r="C91" s="737"/>
      <c r="D91" s="735"/>
      <c r="E91" s="548" t="str">
        <f>FHD_NUM_P_53</f>
        <v>7</v>
      </c>
      <c r="F91" s="1882" t="str">
        <f>FHD_P_53</f>
        <v>Объём приобретаемой холодной воды, используемой для горячего водоснабжения</v>
      </c>
      <c r="G91" s="1883" t="s">
        <v>585</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585</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587</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562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588</v>
      </c>
      <c r="D96" s="1640"/>
      <c r="E96" s="548" t="str">
        <f>FHD_NUM_P_58</f>
        <v/>
      </c>
      <c r="F96" s="1882" t="str">
        <f>FHD_P_58</f>
        <v/>
      </c>
      <c r="G96" s="1883" t="s">
        <v>585</v>
      </c>
      <c r="H96" s="979"/>
      <c r="I96" s="579"/>
      <c r="J96" s="291" t="str">
        <f>FHD_NOTE_P_58</f>
        <v/>
      </c>
      <c r="K96" s="545"/>
      <c r="AF96" s="1633">
        <v>0</v>
      </c>
    </row>
    <row customHeight="1" ht="18.75" hidden="1">
      <c r="A97" s="2373"/>
      <c r="D97" s="1640"/>
      <c r="E97" s="548" t="str">
        <f>FHD_NUM_P_59</f>
        <v/>
      </c>
      <c r="F97" s="1882" t="str">
        <f>FHD_P_59</f>
        <v/>
      </c>
      <c r="G97" s="1883" t="s">
        <v>585</v>
      </c>
      <c r="H97" s="979"/>
      <c r="I97" s="579"/>
      <c r="J97" s="291" t="str">
        <f>FHD_NOTE_P_59</f>
        <v/>
      </c>
      <c r="K97" s="545"/>
      <c r="AF97" s="1633">
        <v>0</v>
      </c>
    </row>
    <row customHeight="1" ht="18.75" hidden="1">
      <c r="A98" s="2373"/>
      <c r="D98" s="1640"/>
      <c r="E98" s="548" t="str">
        <f>FHD_NUM_P_60</f>
        <v/>
      </c>
      <c r="F98" s="1882" t="str">
        <f>FHD_P_60</f>
        <v/>
      </c>
      <c r="G98" s="1883" t="s">
        <v>585</v>
      </c>
      <c r="H98" s="979"/>
      <c r="I98" s="579"/>
      <c r="J98" s="291" t="str">
        <f>FHD_NOTE_P_60</f>
        <v/>
      </c>
      <c r="K98" s="545"/>
      <c r="AF98" s="1633">
        <v>0</v>
      </c>
    </row>
    <row s="1368" customFormat="1" customHeight="1" ht="18.75" hidden="1">
      <c r="A99" s="2373" t="s">
        <v>589</v>
      </c>
      <c r="C99" s="1638"/>
      <c r="D99" s="1640"/>
      <c r="E99" s="548" t="str">
        <f>FHD_NUM_P_61</f>
        <v/>
      </c>
      <c r="F99" s="1882" t="str">
        <f>FHD_P_61</f>
        <v/>
      </c>
      <c r="G99" s="1880" t="s">
        <v>560</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590</v>
      </c>
      <c r="G101" s="574"/>
      <c r="H101" s="575"/>
      <c r="I101" s="575"/>
      <c r="J101" s="1006" t="s">
        <v>591</v>
      </c>
      <c r="K101" s="545"/>
      <c r="AF101" s="1633">
        <v>0</v>
      </c>
    </row>
    <row s="1368" customFormat="1" customHeight="1" ht="18.75" hidden="1">
      <c r="A102" s="2373"/>
      <c r="C102" s="1638"/>
      <c r="D102" s="1640"/>
      <c r="E102" s="548" t="str">
        <f>FHD_NUM_P_62</f>
        <v/>
      </c>
      <c r="F102" s="1882" t="str">
        <f>FHD_P_62</f>
        <v/>
      </c>
      <c r="G102" s="1879" t="s">
        <v>560</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587</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592</v>
      </c>
      <c r="D104" s="1640"/>
      <c r="E104" s="548" t="str">
        <f>FHD_NUM_P_64</f>
        <v/>
      </c>
      <c r="F104" s="1882" t="str">
        <f>FHD_P_64</f>
        <v/>
      </c>
      <c r="G104" s="1879" t="s">
        <v>587</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587</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594</v>
      </c>
      <c r="H112" s="579"/>
      <c r="I112" s="579"/>
      <c r="J112" s="291" t="str">
        <f>FHD_NOTE_P_72</f>
        <v/>
      </c>
      <c r="K112" s="545"/>
      <c r="AF112" s="1633">
        <v>19</v>
      </c>
    </row>
    <row customHeight="1" ht="18.75" hidden="1">
      <c r="A113" s="991" t="s">
        <v>595</v>
      </c>
      <c r="D113" s="1640"/>
      <c r="E113" s="548" t="str">
        <f>FHD_NUM_P_73</f>
        <v/>
      </c>
      <c r="F113" s="1882" t="str">
        <f>FHD_P_73</f>
        <v/>
      </c>
      <c r="G113" s="972" t="s">
        <v>594</v>
      </c>
      <c r="H113" s="970"/>
      <c r="I113" s="970"/>
      <c r="J113" s="291" t="str">
        <f>FHD_NOTE_P_73</f>
        <v/>
      </c>
      <c r="K113" s="545"/>
      <c r="AF113" s="1633">
        <v>0</v>
      </c>
    </row>
    <row customHeight="1" ht="33.75">
      <c r="A114" s="991" t="s">
        <v>596</v>
      </c>
      <c r="D114" s="1640"/>
      <c r="E114" s="548" t="str">
        <f>FHD_NUM_P_74</f>
        <v>13</v>
      </c>
      <c r="F114" s="1882" t="str">
        <f>FHD_P_74</f>
        <v>Удельный расход электрической энергии на подачу воды в сеть</v>
      </c>
      <c r="G114" s="1878" t="s">
        <v>597</v>
      </c>
      <c r="H114" s="579"/>
      <c r="I114" s="579"/>
      <c r="J114" s="291" t="str">
        <f>FHD_NOTE_P_74</f>
        <v/>
      </c>
      <c r="K114" s="545"/>
      <c r="AF114" s="1633">
        <v>0</v>
      </c>
    </row>
    <row s="1637" customFormat="1" customHeight="1" ht="18.75" hidden="1">
      <c r="A115" s="2375" t="s">
        <v>598</v>
      </c>
      <c r="B115" s="912"/>
      <c r="C115" s="737"/>
      <c r="D115" s="735"/>
      <c r="E115" s="548" t="str">
        <f>FHD_NUM_P_75</f>
        <v/>
      </c>
      <c r="F115" s="1882" t="str">
        <f>FHD_P_75</f>
        <v/>
      </c>
      <c r="G115" s="1878" t="s">
        <v>562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599</v>
      </c>
      <c r="G119" s="749"/>
      <c r="H119" s="750"/>
      <c r="I119" s="750"/>
      <c r="J119" s="1005" t="s">
        <v>600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601</v>
      </c>
      <c r="D120" s="1640"/>
      <c r="E120" s="548" t="str">
        <f>FHD_NUM_P_78</f>
        <v/>
      </c>
      <c r="F120" s="1882" t="str">
        <f>FHD_P_78</f>
        <v/>
      </c>
      <c r="G120" s="1879" t="s">
        <v>564</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590</v>
      </c>
      <c r="G122" s="574"/>
      <c r="H122" s="575"/>
      <c r="I122" s="575"/>
      <c r="J122" s="1006" t="s">
        <v>602</v>
      </c>
      <c r="K122" s="545"/>
      <c r="AF122" s="1633">
        <v>0</v>
      </c>
    </row>
    <row customHeight="1" ht="22.5" hidden="1">
      <c r="A123" s="2373"/>
      <c r="D123" s="1640"/>
      <c r="E123" s="548" t="str">
        <f>FHD_NUM_P_79</f>
        <v/>
      </c>
      <c r="F123" s="1882" t="str">
        <f>FHD_P_79</f>
        <v/>
      </c>
      <c r="G123" s="1880" t="s">
        <v>566</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590</v>
      </c>
      <c r="G125" s="574"/>
      <c r="H125" s="575"/>
      <c r="I125" s="575"/>
      <c r="J125" s="1006" t="s">
        <v>603</v>
      </c>
      <c r="K125" s="545"/>
      <c r="AF125" s="1633">
        <v>0</v>
      </c>
    </row>
    <row customHeight="1" ht="22.5" hidden="1">
      <c r="A126" s="2373"/>
      <c r="D126" s="1640"/>
      <c r="E126" s="548" t="str">
        <f>FHD_NUM_P_80</f>
        <v/>
      </c>
      <c r="F126" s="1882" t="str">
        <f>FHD_P_80</f>
        <v/>
      </c>
      <c r="G126" s="1880" t="s">
        <v>604</v>
      </c>
      <c r="H126" s="559"/>
      <c r="I126" s="559"/>
      <c r="J126" s="291" t="str">
        <f>FHD_NOTE_P_80</f>
        <v/>
      </c>
      <c r="K126" s="545"/>
      <c r="AF126" s="1633">
        <v>0</v>
      </c>
    </row>
    <row customHeight="1" ht="18.75" hidden="1">
      <c r="A127" s="2373"/>
      <c r="D127" s="1640"/>
      <c r="E127" s="548" t="str">
        <f>FHD_NUM_P_81</f>
        <v/>
      </c>
      <c r="F127" s="1882" t="str">
        <f>FHD_P_81</f>
        <v/>
      </c>
      <c r="G127" s="1880" t="s">
        <v>605</v>
      </c>
      <c r="H127" s="559"/>
      <c r="I127" s="559"/>
      <c r="J127" s="291" t="str">
        <f>FHD_NOTE_P_81</f>
        <v/>
      </c>
      <c r="K127" s="545"/>
      <c r="AF127" s="1633">
        <v>0</v>
      </c>
    </row>
    <row customHeight="1" ht="18.75" hidden="1">
      <c r="A128" s="2373"/>
      <c r="C128" s="1638" t="s">
        <v>592</v>
      </c>
      <c r="D128" s="1640"/>
      <c r="E128" s="548" t="str">
        <f>FHD_NUM_P_82</f>
        <v/>
      </c>
      <c r="F128" s="1882" t="str">
        <f>FHD_P_82</f>
        <v/>
      </c>
      <c r="G128" s="1880" t="s">
        <v>309</v>
      </c>
      <c r="H128" s="403"/>
      <c r="I128" s="403"/>
      <c r="J128" s="291" t="str">
        <f>FHD_NOTE_P_82</f>
        <v/>
      </c>
      <c r="K128" s="545"/>
      <c r="AF128" s="1633">
        <v>0</v>
      </c>
    </row>
    <row customHeight="1" ht="18.75" hidden="1">
      <c r="A129" s="2373"/>
      <c r="C129" s="1638" t="s">
        <v>592</v>
      </c>
      <c r="D129" s="1640"/>
      <c r="E129" s="548" t="str">
        <f>FHD_NUM_P_83</f>
        <v/>
      </c>
      <c r="F129" s="1526" t="str">
        <f>FHD_P_83</f>
        <v/>
      </c>
      <c r="G129" s="1880" t="s">
        <v>309</v>
      </c>
      <c r="H129" s="403"/>
      <c r="I129" s="403"/>
      <c r="J129" s="291" t="str">
        <f>FHD_NOTE_P_83</f>
        <v/>
      </c>
      <c r="K129" s="545"/>
      <c r="AF129" s="1633">
        <v>0</v>
      </c>
    </row>
    <row customHeight="1" ht="18.75" hidden="1">
      <c r="A130" s="2373"/>
      <c r="C130" s="1638" t="s">
        <v>592</v>
      </c>
      <c r="D130" s="1640"/>
      <c r="E130" s="548" t="str">
        <f>FHD_NUM_P_84</f>
        <v/>
      </c>
      <c r="F130" s="1526" t="str">
        <f>FHD_P_84</f>
        <v/>
      </c>
      <c r="G130" s="1880" t="s">
        <v>309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1D1CF-A8DC-6323-BBC8-0.54C4244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ИМУП «ПОСЖИЛКОМСЕРВИС»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87</v>
      </c>
      <c r="E10" s="2129" t="s">
        <v>87</v>
      </c>
      <c r="F10" s="2129"/>
      <c r="G10" s="523" t="s">
        <v>305</v>
      </c>
      <c r="H10" s="2129" t="s">
        <v>87</v>
      </c>
      <c r="I10" s="2129"/>
      <c r="J10" s="523" t="s">
        <v>606</v>
      </c>
      <c r="K10" s="523" t="s">
        <v>607</v>
      </c>
      <c r="L10" s="2129" t="s">
        <v>87</v>
      </c>
      <c r="M10" s="2129"/>
      <c r="N10" s="523" t="s">
        <v>608</v>
      </c>
      <c r="O10" s="523" t="s">
        <v>609</v>
      </c>
      <c r="P10" s="523" t="s">
        <v>610</v>
      </c>
      <c r="Q10" s="523" t="s">
        <v>611</v>
      </c>
      <c r="R10" s="523" t="s">
        <v>612</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614</v>
      </c>
      <c r="F17" s="2378"/>
      <c r="G17" s="2378"/>
      <c r="H17" s="2378"/>
      <c r="I17" s="2378"/>
      <c r="J17" s="2378"/>
      <c r="K17" s="2378"/>
      <c r="L17" s="2378"/>
      <c r="M17" s="2378"/>
      <c r="N17" s="2378"/>
      <c r="O17" s="2378"/>
      <c r="P17" s="2378"/>
      <c r="Q17" s="560">
        <f>SUMIF(T18:T19,"i",Q18:Q19)</f>
        <v>0</v>
      </c>
      <c r="R17" s="1019"/>
      <c r="S17" s="899" t="s">
        <v>615</v>
      </c>
      <c r="T17" s="719" t="s">
        <v>616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617</v>
      </c>
      <c r="F20" s="2378"/>
      <c r="G20" s="2378"/>
      <c r="H20" s="2378"/>
      <c r="I20" s="2378"/>
      <c r="J20" s="2378"/>
      <c r="K20" s="2378"/>
      <c r="L20" s="2378"/>
      <c r="M20" s="2378"/>
      <c r="N20" s="2378"/>
      <c r="O20" s="2378"/>
      <c r="P20" s="2378"/>
      <c r="Q20" s="560">
        <f>SUMIF(T21:T22,"i",Q21:Q22)</f>
        <v>0</v>
      </c>
      <c r="R20" s="1019"/>
      <c r="S20" s="711" t="s">
        <v>618</v>
      </c>
      <c r="T20" s="719" t="s">
        <v>616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6E63B-997A-BBBD-DC1D-0.AB2F5F4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619</v>
      </c>
      <c r="C2" s="2055" t="s">
        <v>620</v>
      </c>
      <c r="D2" s="2054" t="s">
        <v>621</v>
      </c>
      <c r="E2" s="2058">
        <f>RIGHT(I2,LEN(I2)-SEARCH("#",SUBSTITUTE(I2,".","#",LEN(I2)-LEN(SUBSTITUTE(I2,".","")))))</f>
      </c>
      <c r="F2" s="2060">
        <f>J2</f>
        <v>0</v>
      </c>
      <c r="G2" s="1638"/>
      <c r="H2" s="2061"/>
      <c r="I2" s="2051"/>
      <c r="J2" s="542"/>
      <c r="K2" s="2021" t="s">
        <v>560</v>
      </c>
      <c r="L2" s="753"/>
      <c r="M2" s="753"/>
      <c r="N2" s="545"/>
      <c r="O2" s="1527" t="s">
        <v>561</v>
      </c>
      <c r="P2" s="545"/>
      <c r="Q2" s="1638"/>
      <c r="R2" s="1638"/>
      <c r="W2" s="1638"/>
      <c r="Z2" s="546"/>
      <c r="AF2" s="1634"/>
      <c r="AG2" s="1634"/>
      <c r="AH2" s="1634"/>
      <c r="AI2" s="1634"/>
      <c r="AJ2" s="1634"/>
      <c r="AK2" s="1368">
        <v>0</v>
      </c>
    </row>
    <row customHeight="1" ht="11.25" hidden="1">
      <c r="E3" s="2053" t="s">
        <v>622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623</v>
      </c>
      <c r="J6" s="2309"/>
      <c r="K6" s="2309"/>
      <c r="L6" s="2309"/>
      <c r="M6" s="2309"/>
      <c r="O6" s="558"/>
      <c r="AK6" s="1633">
        <v>55</v>
      </c>
    </row>
    <row customHeight="1" ht="25.2">
      <c r="I7" s="2251" t="str">
        <f>IF(org=0,"Не определено",org)</f>
        <v>ИМУП «ПОСЖИЛКОМСЕРВИС»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624</v>
      </c>
      <c r="I10" s="713"/>
      <c r="J10" s="2369" t="s">
        <v>105</v>
      </c>
      <c r="K10" s="2370"/>
      <c r="L10" s="2031" t="str">
        <f>IF(L9="","",INDEX(DIFFERENTIATION_UNMERGE_VD,MATCH(L9,DIFFERENTIATION_ID_DIFF,0)))</f>
        <v/>
      </c>
      <c r="M10" s="2031">
        <f>IF(M9="","",INDEX(DIFFERENTIATION_UNMERGE_VD,MATCH(M9,DIFFERENTIATION_ID_DIFF,0)))</f>
        <v>0</v>
      </c>
      <c r="O10" s="2129" t="s">
        <v>304</v>
      </c>
      <c r="AK10" s="1633">
        <v>11</v>
      </c>
    </row>
    <row customHeight="1" ht="11.549999999999999">
      <c r="E11" s="2052" t="s">
        <v>625</v>
      </c>
      <c r="I11" s="713"/>
      <c r="J11" s="2369" t="s">
        <v>568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626</v>
      </c>
      <c r="I12" s="1664"/>
      <c r="J12" s="2369" t="s">
        <v>569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627</v>
      </c>
      <c r="F13" s="2052" t="s">
        <v>628</v>
      </c>
      <c r="I13" s="2371" t="s">
        <v>303</v>
      </c>
      <c r="J13" s="2372"/>
      <c r="K13" s="2372"/>
      <c r="L13" s="2029"/>
      <c r="M13" s="2069"/>
      <c r="O13" s="2129"/>
      <c r="AK13" s="1633">
        <v>11</v>
      </c>
    </row>
    <row customHeight="1" ht="24">
      <c r="I14" s="2022" t="s">
        <v>87</v>
      </c>
      <c r="J14" s="2022" t="s">
        <v>305</v>
      </c>
      <c r="K14" s="2022" t="s">
        <v>570</v>
      </c>
      <c r="L14" s="2062" t="s">
        <v>306</v>
      </c>
      <c r="M14" s="2063" t="s">
        <v>306</v>
      </c>
      <c r="O14" s="2129"/>
      <c r="AK14" s="1633">
        <v>23</v>
      </c>
    </row>
    <row customHeight="1" ht="24">
      <c r="A15" s="2056"/>
      <c r="B15" s="2055" t="s">
        <v>629</v>
      </c>
      <c r="C15" s="2055" t="s">
        <v>630</v>
      </c>
      <c r="D15" s="2054" t="s">
        <v>631</v>
      </c>
      <c r="E15" s="2058" t="s">
        <v>632</v>
      </c>
      <c r="F15" s="2058" t="s">
        <v>632</v>
      </c>
      <c r="G15" s="1638" t="s">
        <v>592</v>
      </c>
      <c r="H15" s="2023"/>
      <c r="I15" s="1632">
        <v>1</v>
      </c>
      <c r="J15" s="2024" t="s">
        <v>633</v>
      </c>
      <c r="K15" s="2022" t="s">
        <v>309</v>
      </c>
      <c r="L15" s="664"/>
      <c r="M15" s="820"/>
      <c r="N15" s="545" t="s">
        <v>634</v>
      </c>
      <c r="O15" s="1527" t="s">
        <v>635</v>
      </c>
      <c r="P15" s="545" t="s">
        <v>634</v>
      </c>
      <c r="AK15" s="1633">
        <v>23</v>
      </c>
    </row>
    <row customHeight="1" ht="35.699999999999996">
      <c r="A16" s="2056"/>
      <c r="B16" s="2055" t="s">
        <v>636</v>
      </c>
      <c r="C16" s="2055" t="s">
        <v>637</v>
      </c>
      <c r="D16" s="2054" t="s">
        <v>621</v>
      </c>
      <c r="E16" s="2058" t="s">
        <v>632</v>
      </c>
      <c r="F16" s="2058" t="s">
        <v>632</v>
      </c>
      <c r="H16" s="2023"/>
      <c r="I16" s="1631">
        <v>2</v>
      </c>
      <c r="J16" s="2065" t="s">
        <v>638</v>
      </c>
      <c r="K16" s="2064" t="s">
        <v>560</v>
      </c>
      <c r="L16" s="2070"/>
      <c r="M16" s="1678"/>
      <c r="N16" s="545" t="s">
        <v>634</v>
      </c>
      <c r="O16" s="1527" t="s">
        <v>639</v>
      </c>
      <c r="P16" s="545" t="s">
        <v>634</v>
      </c>
      <c r="AK16" s="1633">
        <v>34</v>
      </c>
    </row>
    <row s="1644" customFormat="1" customHeight="1" ht="17.25" hidden="1">
      <c r="A17" s="1169"/>
      <c r="B17" s="1169"/>
      <c r="C17" s="1169"/>
      <c r="D17" s="1169"/>
      <c r="E17" s="1169"/>
      <c r="H17" s="1326"/>
      <c r="I17" s="1015" t="s">
        <v>640</v>
      </c>
      <c r="J17" s="993"/>
      <c r="K17" s="1015"/>
      <c r="L17" s="994"/>
      <c r="M17" s="994"/>
      <c r="O17" s="1387"/>
      <c r="AK17" s="1638">
        <v>1</v>
      </c>
    </row>
    <row s="1368" customFormat="1" customHeight="1" ht="24">
      <c r="A18" s="989"/>
      <c r="B18" s="989"/>
      <c r="C18" s="989"/>
      <c r="D18" s="989"/>
      <c r="E18" s="989"/>
      <c r="G18" s="1638"/>
      <c r="H18" s="1635"/>
      <c r="I18" s="572"/>
      <c r="J18" s="573" t="s">
        <v>590</v>
      </c>
      <c r="K18" s="574"/>
      <c r="L18" s="2072"/>
      <c r="M18" s="575"/>
      <c r="N18" s="545"/>
      <c r="O18" s="1527" t="s">
        <v>591</v>
      </c>
      <c r="P18" s="545"/>
      <c r="Q18" s="1638"/>
      <c r="R18" s="1638"/>
      <c r="W18" s="1638"/>
      <c r="Z18" s="546"/>
      <c r="AF18" s="1634"/>
      <c r="AG18" s="1634"/>
      <c r="AH18" s="1634"/>
      <c r="AI18" s="1634"/>
      <c r="AJ18" s="1634"/>
      <c r="AK18" s="1368">
        <v>23</v>
      </c>
    </row>
    <row customHeight="1" ht="19.95">
      <c r="A19" s="2056"/>
      <c r="B19" s="2055" t="s">
        <v>641</v>
      </c>
      <c r="C19" s="2055" t="s">
        <v>642</v>
      </c>
      <c r="D19" s="2054" t="s">
        <v>621</v>
      </c>
      <c r="E19" s="2058" t="s">
        <v>632</v>
      </c>
      <c r="F19" s="2058" t="s">
        <v>632</v>
      </c>
      <c r="H19" s="2023"/>
      <c r="I19" s="1666">
        <v>3</v>
      </c>
      <c r="J19" s="2024" t="s">
        <v>642</v>
      </c>
      <c r="K19" s="2020" t="s">
        <v>560</v>
      </c>
      <c r="L19" s="729"/>
      <c r="M19" s="559"/>
      <c r="N19" s="545"/>
      <c r="O19" s="1527" t="s">
        <v>643</v>
      </c>
      <c r="P19" s="545"/>
      <c r="AK19" s="1633">
        <v>19</v>
      </c>
    </row>
    <row customHeight="1" ht="77.7">
      <c r="A20" s="2056"/>
      <c r="B20" s="2055" t="s">
        <v>644</v>
      </c>
      <c r="C20" s="2055" t="s">
        <v>645</v>
      </c>
      <c r="D20" s="2054" t="s">
        <v>621</v>
      </c>
      <c r="E20" s="2058" t="s">
        <v>632</v>
      </c>
      <c r="F20" s="2058" t="s">
        <v>632</v>
      </c>
      <c r="H20" s="2023"/>
      <c r="I20" s="1666">
        <v>4</v>
      </c>
      <c r="J20" s="2024" t="s">
        <v>646</v>
      </c>
      <c r="K20" s="2020" t="s">
        <v>587</v>
      </c>
      <c r="L20" s="729"/>
      <c r="M20" s="559"/>
      <c r="N20" s="545"/>
      <c r="O20" s="1527"/>
      <c r="P20" s="545"/>
      <c r="AK20" s="1633">
        <v>74</v>
      </c>
    </row>
    <row customHeight="1" ht="35.699999999999996">
      <c r="A21" s="2056"/>
      <c r="B21" s="2055" t="s">
        <v>647</v>
      </c>
      <c r="C21" s="2055" t="s">
        <v>648</v>
      </c>
      <c r="D21" s="2054" t="s">
        <v>621</v>
      </c>
      <c r="E21" s="2058" t="s">
        <v>632</v>
      </c>
      <c r="F21" s="2058" t="s">
        <v>632</v>
      </c>
      <c r="H21" s="2023"/>
      <c r="I21" s="1666">
        <v>5</v>
      </c>
      <c r="J21" s="2024" t="s">
        <v>649</v>
      </c>
      <c r="K21" s="2020" t="s">
        <v>587</v>
      </c>
      <c r="L21" s="729"/>
      <c r="M21" s="559"/>
      <c r="N21" s="545"/>
      <c r="O21" s="1527" t="s">
        <v>643</v>
      </c>
      <c r="P21" s="545"/>
      <c r="AK21" s="1633">
        <v>34</v>
      </c>
    </row>
    <row customHeight="1" ht="48.29999999999999">
      <c r="A22" s="2056"/>
      <c r="B22" s="2055" t="s">
        <v>650</v>
      </c>
      <c r="C22" s="2055" t="s">
        <v>651</v>
      </c>
      <c r="D22" s="2054" t="s">
        <v>621</v>
      </c>
      <c r="E22" s="2058" t="s">
        <v>632</v>
      </c>
      <c r="F22" s="2058" t="s">
        <v>632</v>
      </c>
      <c r="H22" s="2023"/>
      <c r="I22" s="1666">
        <v>6</v>
      </c>
      <c r="J22" s="2024" t="s">
        <v>652</v>
      </c>
      <c r="K22" s="2020" t="s">
        <v>587</v>
      </c>
      <c r="L22" s="729"/>
      <c r="M22" s="559"/>
      <c r="N22" s="545"/>
      <c r="O22" s="1527" t="s">
        <v>653</v>
      </c>
      <c r="P22" s="545"/>
      <c r="AK22" s="1633">
        <v>46</v>
      </c>
    </row>
    <row customHeight="1" ht="19.95">
      <c r="A23" s="2056"/>
      <c r="B23" s="2055" t="s">
        <v>654</v>
      </c>
      <c r="C23" s="2055" t="s">
        <v>655</v>
      </c>
      <c r="D23" s="2054" t="s">
        <v>621</v>
      </c>
      <c r="E23" s="2058" t="s">
        <v>632</v>
      </c>
      <c r="F23" s="2058" t="s">
        <v>632</v>
      </c>
      <c r="H23" s="2023"/>
      <c r="I23" s="1666" t="s">
        <v>656</v>
      </c>
      <c r="J23" s="1526" t="s">
        <v>657</v>
      </c>
      <c r="K23" s="2020" t="s">
        <v>587</v>
      </c>
      <c r="L23" s="729"/>
      <c r="M23" s="559"/>
      <c r="N23" s="545"/>
      <c r="O23" s="1527" t="s">
        <v>643</v>
      </c>
      <c r="P23" s="545"/>
      <c r="AK23" s="1633">
        <v>19</v>
      </c>
    </row>
    <row customHeight="1" ht="19.95">
      <c r="A24" s="2056"/>
      <c r="B24" s="2055" t="s">
        <v>658</v>
      </c>
      <c r="C24" s="2055" t="s">
        <v>659</v>
      </c>
      <c r="D24" s="2054" t="s">
        <v>621</v>
      </c>
      <c r="E24" s="2058" t="s">
        <v>632</v>
      </c>
      <c r="F24" s="2058" t="s">
        <v>632</v>
      </c>
      <c r="H24" s="2023"/>
      <c r="I24" s="1666" t="s">
        <v>660</v>
      </c>
      <c r="J24" s="1526" t="s">
        <v>661</v>
      </c>
      <c r="K24" s="2020" t="s">
        <v>587</v>
      </c>
      <c r="L24" s="729"/>
      <c r="M24" s="559"/>
      <c r="N24" s="545"/>
      <c r="O24" s="1527"/>
      <c r="P24" s="545"/>
      <c r="AK24" s="1633">
        <v>19</v>
      </c>
    </row>
    <row customHeight="1" ht="24">
      <c r="A25" s="2056"/>
      <c r="B25" s="2055" t="s">
        <v>662</v>
      </c>
      <c r="C25" s="2055" t="s">
        <v>663</v>
      </c>
      <c r="D25" s="2054" t="s">
        <v>621</v>
      </c>
      <c r="E25" s="2058" t="s">
        <v>632</v>
      </c>
      <c r="F25" s="2058" t="s">
        <v>632</v>
      </c>
      <c r="H25" s="2023"/>
      <c r="I25" s="1666" t="s">
        <v>664</v>
      </c>
      <c r="J25" s="1526" t="s">
        <v>665</v>
      </c>
      <c r="K25" s="2020" t="s">
        <v>587</v>
      </c>
      <c r="L25" s="729"/>
      <c r="M25" s="559"/>
      <c r="N25" s="545"/>
      <c r="O25" s="1527"/>
      <c r="P25" s="545"/>
      <c r="AK25" s="1633">
        <v>23</v>
      </c>
    </row>
    <row customHeight="1" ht="24">
      <c r="A26" s="2056"/>
      <c r="B26" s="2055" t="s">
        <v>666</v>
      </c>
      <c r="C26" s="2055" t="s">
        <v>667</v>
      </c>
      <c r="D26" s="2054" t="s">
        <v>621</v>
      </c>
      <c r="E26" s="2058" t="s">
        <v>632</v>
      </c>
      <c r="F26" s="2058" t="s">
        <v>632</v>
      </c>
      <c r="H26" s="2023"/>
      <c r="I26" s="1666">
        <v>7</v>
      </c>
      <c r="J26" s="2024" t="s">
        <v>667</v>
      </c>
      <c r="K26" s="2020" t="s">
        <v>668</v>
      </c>
      <c r="L26" s="729"/>
      <c r="M26" s="559"/>
      <c r="N26" s="545"/>
      <c r="O26" s="1527"/>
      <c r="P26" s="545"/>
      <c r="AK26" s="1633">
        <v>23</v>
      </c>
    </row>
    <row customHeight="1" ht="24">
      <c r="A27" s="2056"/>
      <c r="B27" s="2055" t="s">
        <v>669</v>
      </c>
      <c r="C27" s="2055" t="s">
        <v>670</v>
      </c>
      <c r="D27" s="2054" t="s">
        <v>621</v>
      </c>
      <c r="E27" s="2058" t="s">
        <v>632</v>
      </c>
      <c r="F27" s="2058" t="s">
        <v>632</v>
      </c>
      <c r="H27" s="2023"/>
      <c r="I27" s="1666">
        <v>8</v>
      </c>
      <c r="J27" s="2024" t="s">
        <v>670</v>
      </c>
      <c r="K27" s="2020" t="s">
        <v>593</v>
      </c>
      <c r="L27" s="729"/>
      <c r="M27" s="559"/>
      <c r="N27" s="545"/>
      <c r="O27" s="1527"/>
      <c r="P27" s="545"/>
      <c r="AK27" s="1633">
        <v>23</v>
      </c>
    </row>
    <row customHeight="1" ht="35.699999999999996">
      <c r="A28" s="2056"/>
      <c r="B28" s="2055" t="s">
        <v>671</v>
      </c>
      <c r="C28" s="2055" t="s">
        <v>672</v>
      </c>
      <c r="D28" s="2054" t="s">
        <v>621</v>
      </c>
      <c r="E28" s="2058" t="s">
        <v>632</v>
      </c>
      <c r="F28" s="2058" t="s">
        <v>632</v>
      </c>
      <c r="H28" s="2023"/>
      <c r="I28" s="1677">
        <v>9</v>
      </c>
      <c r="J28" s="2024" t="s">
        <v>673</v>
      </c>
      <c r="K28" s="2020" t="s">
        <v>564</v>
      </c>
      <c r="L28" s="729"/>
      <c r="M28" s="559"/>
      <c r="N28" s="545"/>
      <c r="O28" s="1527"/>
      <c r="P28" s="545"/>
      <c r="AK28" s="1633">
        <v>34</v>
      </c>
    </row>
    <row customHeight="1" ht="35.699999999999996">
      <c r="A29" s="2056"/>
      <c r="B29" s="2055" t="s">
        <v>674</v>
      </c>
      <c r="C29" s="2055" t="s">
        <v>675</v>
      </c>
      <c r="D29" s="2054" t="s">
        <v>621</v>
      </c>
      <c r="E29" s="2058" t="s">
        <v>632</v>
      </c>
      <c r="F29" s="2058" t="s">
        <v>632</v>
      </c>
      <c r="H29" s="2023"/>
      <c r="I29" s="1677">
        <v>10</v>
      </c>
      <c r="J29" s="2024" t="s">
        <v>676</v>
      </c>
      <c r="K29" s="2020" t="s">
        <v>564</v>
      </c>
      <c r="L29" s="729"/>
      <c r="M29" s="559"/>
      <c r="N29" s="545"/>
      <c r="O29" s="1527"/>
      <c r="P29" s="545"/>
      <c r="AK29" s="1633">
        <v>34</v>
      </c>
    </row>
    <row customHeight="1" ht="24">
      <c r="A30" s="2056"/>
      <c r="B30" s="2055" t="s">
        <v>677</v>
      </c>
      <c r="C30" s="2055" t="s">
        <v>678</v>
      </c>
      <c r="D30" s="2054" t="s">
        <v>621</v>
      </c>
      <c r="E30" s="2058" t="s">
        <v>632</v>
      </c>
      <c r="F30" s="2058" t="s">
        <v>632</v>
      </c>
      <c r="H30" s="2023"/>
      <c r="I30" s="1677">
        <v>11</v>
      </c>
      <c r="J30" s="2024" t="s">
        <v>678</v>
      </c>
      <c r="K30" s="2020" t="s">
        <v>594</v>
      </c>
      <c r="L30" s="2071"/>
      <c r="M30" s="1623"/>
      <c r="N30" s="545"/>
      <c r="O30" s="1527"/>
      <c r="P30" s="545"/>
      <c r="AK30" s="1633">
        <v>23</v>
      </c>
    </row>
    <row customHeight="1" ht="24">
      <c r="A31" s="2056"/>
      <c r="B31" s="2055" t="s">
        <v>679</v>
      </c>
      <c r="C31" s="2055" t="s">
        <v>680</v>
      </c>
      <c r="D31" s="2054" t="s">
        <v>621</v>
      </c>
      <c r="E31" s="2058" t="s">
        <v>632</v>
      </c>
      <c r="F31" s="2058" t="s">
        <v>632</v>
      </c>
      <c r="H31" s="2023"/>
      <c r="I31" s="1677">
        <v>12</v>
      </c>
      <c r="J31" s="2024" t="s">
        <v>680</v>
      </c>
      <c r="K31" s="2020" t="s">
        <v>594</v>
      </c>
      <c r="L31" s="2071"/>
      <c r="M31" s="1623"/>
      <c r="N31" s="545"/>
      <c r="O31" s="1527"/>
      <c r="P31" s="545"/>
      <c r="AK31" s="1633">
        <v>23</v>
      </c>
    </row>
    <row customHeight="1" ht="48.29999999999999">
      <c r="A32" s="2056"/>
      <c r="B32" s="2055" t="s">
        <v>681</v>
      </c>
      <c r="C32" s="2055" t="s">
        <v>682</v>
      </c>
      <c r="D32" s="2054" t="s">
        <v>621</v>
      </c>
      <c r="E32" s="2058" t="s">
        <v>632</v>
      </c>
      <c r="F32" s="2058" t="s">
        <v>632</v>
      </c>
      <c r="H32" s="2023"/>
      <c r="I32" s="1677">
        <v>13</v>
      </c>
      <c r="J32" s="2024" t="s">
        <v>683</v>
      </c>
      <c r="K32" s="2020" t="s">
        <v>604</v>
      </c>
      <c r="L32" s="729"/>
      <c r="M32" s="559"/>
      <c r="N32" s="545"/>
      <c r="O32" s="1527" t="s">
        <v>643</v>
      </c>
      <c r="P32" s="545"/>
      <c r="AK32" s="1633">
        <v>46</v>
      </c>
    </row>
    <row s="1368" customFormat="1" customHeight="1" ht="48.29999999999999">
      <c r="A33" s="2056"/>
      <c r="B33" s="2055" t="s">
        <v>684</v>
      </c>
      <c r="C33" s="2055" t="s">
        <v>685</v>
      </c>
      <c r="D33" s="2054" t="s">
        <v>621</v>
      </c>
      <c r="E33" s="2058" t="s">
        <v>632</v>
      </c>
      <c r="F33" s="2058" t="s">
        <v>632</v>
      </c>
      <c r="G33" s="1638"/>
      <c r="H33" s="2023"/>
      <c r="I33" s="1677">
        <v>14</v>
      </c>
      <c r="J33" s="2036" t="s">
        <v>686</v>
      </c>
      <c r="K33" s="2025" t="s">
        <v>687</v>
      </c>
      <c r="L33" s="729"/>
      <c r="M33" s="559"/>
      <c r="N33" s="545"/>
      <c r="O33" s="1527" t="s">
        <v>643</v>
      </c>
      <c r="P33" s="545"/>
      <c r="Q33" s="1638"/>
      <c r="R33" s="1638"/>
      <c r="W33" s="1638"/>
      <c r="Z33" s="546"/>
      <c r="AF33" s="1634"/>
      <c r="AG33" s="1634"/>
      <c r="AH33" s="1634"/>
      <c r="AI33" s="1634"/>
      <c r="AJ33" s="1634"/>
      <c r="AK33" s="1368">
        <v>46</v>
      </c>
    </row>
    <row customHeight="1" ht="108">
      <c r="A34" s="2056"/>
      <c r="B34" s="2055" t="s">
        <v>688</v>
      </c>
      <c r="C34" s="2055" t="s">
        <v>689</v>
      </c>
      <c r="D34" s="2054" t="s">
        <v>631</v>
      </c>
      <c r="E34" s="2058" t="s">
        <v>632</v>
      </c>
      <c r="F34" s="2058" t="s">
        <v>632</v>
      </c>
      <c r="G34" s="1638" t="s">
        <v>592</v>
      </c>
      <c r="H34" s="2023"/>
      <c r="I34" s="2034">
        <v>15</v>
      </c>
      <c r="J34" s="2035" t="s">
        <v>690</v>
      </c>
      <c r="K34" s="2020" t="s">
        <v>309</v>
      </c>
      <c r="L34" s="387"/>
      <c r="M34" s="1166"/>
      <c r="N34" s="545"/>
      <c r="O34" s="1527" t="s">
        <v>635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BE0E8-33D7-C2A6-4A3A-0.D08AFA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691</v>
      </c>
      <c r="C2" s="2055" t="s">
        <v>692</v>
      </c>
      <c r="D2" s="2054" t="s">
        <v>631</v>
      </c>
      <c r="E2" s="2060">
        <f>I2-3</f>
        <v>-3</v>
      </c>
      <c r="F2" s="2060">
        <f>J2</f>
        <v>0</v>
      </c>
      <c r="H2" s="1732" t="s">
        <v>547</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693</v>
      </c>
      <c r="J5" s="2250"/>
      <c r="K5" s="2250"/>
      <c r="L5" s="2250"/>
      <c r="M5" s="268"/>
      <c r="W5" s="1633">
        <v>48</v>
      </c>
    </row>
    <row customHeight="1" ht="18">
      <c r="H6" s="378"/>
      <c r="I6" s="2251" t="str">
        <f>IF(org=0,"Не определено",org)</f>
        <v>ИМУП «ПОСЖИЛКОМСЕРВИС»</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622</v>
      </c>
      <c r="F9" s="2053" t="s">
        <v>628</v>
      </c>
      <c r="H9" s="378"/>
      <c r="I9" s="2027" t="s">
        <v>87</v>
      </c>
      <c r="J9" s="2028" t="s">
        <v>305</v>
      </c>
      <c r="K9" s="2066" t="s">
        <v>570</v>
      </c>
      <c r="L9" s="2067" t="s">
        <v>306</v>
      </c>
      <c r="M9" s="2391"/>
      <c r="W9" s="1633">
        <v>34</v>
      </c>
    </row>
    <row customHeight="1" ht="35.699999999999996">
      <c r="B10" s="2055" t="s">
        <v>694</v>
      </c>
      <c r="C10" s="2055" t="s">
        <v>695</v>
      </c>
      <c r="D10" s="2054" t="s">
        <v>631</v>
      </c>
      <c r="E10" s="2058" t="s">
        <v>632</v>
      </c>
      <c r="F10" s="2058" t="s">
        <v>632</v>
      </c>
      <c r="H10" s="378"/>
      <c r="I10" s="2026" t="s">
        <v>109</v>
      </c>
      <c r="J10" s="1888" t="s">
        <v>696</v>
      </c>
      <c r="K10" s="2020" t="s">
        <v>309</v>
      </c>
      <c r="L10" s="820"/>
      <c r="M10" s="299" t="s">
        <v>697</v>
      </c>
      <c r="W10" s="1633">
        <v>34</v>
      </c>
    </row>
    <row customHeight="1" ht="50.25">
      <c r="B11" s="2055" t="s">
        <v>698</v>
      </c>
      <c r="C11" s="2055" t="s">
        <v>699</v>
      </c>
      <c r="D11" s="2054" t="s">
        <v>631</v>
      </c>
      <c r="E11" s="2058" t="s">
        <v>632</v>
      </c>
      <c r="F11" s="2058" t="s">
        <v>632</v>
      </c>
      <c r="H11" s="378"/>
      <c r="I11" s="2026" t="s">
        <v>110</v>
      </c>
      <c r="J11" s="1888" t="s">
        <v>700</v>
      </c>
      <c r="K11" s="2020" t="s">
        <v>309</v>
      </c>
      <c r="L11" s="820"/>
      <c r="M11" s="299" t="s">
        <v>697</v>
      </c>
      <c r="W11" s="1633">
        <v>48</v>
      </c>
    </row>
    <row customHeight="1" ht="48.29999999999999">
      <c r="B12" s="2055" t="s">
        <v>701</v>
      </c>
      <c r="C12" s="2055" t="s">
        <v>702</v>
      </c>
      <c r="D12" s="2054" t="s">
        <v>631</v>
      </c>
      <c r="E12" s="2058" t="s">
        <v>632</v>
      </c>
      <c r="F12" s="2058" t="s">
        <v>632</v>
      </c>
      <c r="H12" s="1690"/>
      <c r="I12" s="2026" t="s">
        <v>89</v>
      </c>
      <c r="J12" s="2033" t="s">
        <v>703</v>
      </c>
      <c r="K12" s="2020" t="s">
        <v>309</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31FB-3527-8E1C-53AD-0.35F0A4A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556</v>
      </c>
      <c r="H2" s="543"/>
      <c r="I2" s="543"/>
      <c r="J2" s="544" t="s">
        <v>706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707</v>
      </c>
      <c r="F6" s="2309"/>
      <c r="G6" s="2309"/>
      <c r="H6" s="2309"/>
      <c r="I6" s="2309"/>
      <c r="J6" s="558"/>
      <c r="AF6" s="1633">
        <v>30</v>
      </c>
    </row>
    <row customHeight="1" ht="11.549999999999999">
      <c r="E7" s="2251" t="str">
        <f>IF(org=0,"Не определено",org)</f>
        <v>ИМУП «ПОСЖИЛКОМСЕРВИС»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303</v>
      </c>
      <c r="F13" s="2372"/>
      <c r="G13" s="2372"/>
      <c r="H13" s="1553"/>
      <c r="I13" s="1553"/>
      <c r="J13" s="2129"/>
      <c r="AF13" s="1633">
        <v>11</v>
      </c>
    </row>
    <row customHeight="1" ht="24">
      <c r="E14" s="1641" t="s">
        <v>87</v>
      </c>
      <c r="F14" s="1636" t="s">
        <v>305</v>
      </c>
      <c r="G14" s="1636" t="s">
        <v>570</v>
      </c>
      <c r="H14" s="1636" t="s">
        <v>306</v>
      </c>
      <c r="I14" s="1636" t="s">
        <v>306</v>
      </c>
      <c r="J14" s="2129"/>
      <c r="AF14" s="1633">
        <v>23</v>
      </c>
    </row>
    <row customHeight="1" ht="19.95">
      <c r="D15" s="1640"/>
      <c r="E15" s="1632" t="s">
        <v>109</v>
      </c>
      <c r="F15" s="709" t="s">
        <v>708</v>
      </c>
      <c r="G15" s="1648" t="s">
        <v>556</v>
      </c>
      <c r="H15" s="559"/>
      <c r="I15" s="559"/>
      <c r="J15" s="291" t="s">
        <v>709</v>
      </c>
      <c r="K15" s="545" t="s">
        <v>634</v>
      </c>
      <c r="AF15" s="1633">
        <v>19</v>
      </c>
    </row>
    <row customHeight="1" ht="35.699999999999996">
      <c r="D16" s="1640"/>
      <c r="E16" s="1632" t="s">
        <v>110</v>
      </c>
      <c r="F16" s="709" t="s">
        <v>710</v>
      </c>
      <c r="G16" s="1648" t="s">
        <v>556</v>
      </c>
      <c r="H16" s="560">
        <f>SUM(H17,H20:H32)</f>
        <v>0</v>
      </c>
      <c r="I16" s="560">
        <f>SUM(I17,I20,I23,I26,I29:I32)</f>
        <v>0</v>
      </c>
      <c r="J16" s="291" t="s">
        <v>711</v>
      </c>
      <c r="K16" s="545" t="s">
        <v>634</v>
      </c>
      <c r="AF16" s="1633">
        <v>34</v>
      </c>
    </row>
    <row customHeight="1" ht="19.95">
      <c r="D17" s="1640"/>
      <c r="E17" s="1666" t="s">
        <v>712</v>
      </c>
      <c r="F17" s="956" t="s">
        <v>713</v>
      </c>
      <c r="G17" s="1645" t="s">
        <v>556</v>
      </c>
      <c r="H17" s="559"/>
      <c r="I17" s="559"/>
      <c r="J17" s="291" t="s">
        <v>714</v>
      </c>
      <c r="K17" s="545"/>
      <c r="AF17" s="1633">
        <v>19</v>
      </c>
    </row>
    <row customHeight="1" ht="24">
      <c r="D18" s="1640"/>
      <c r="E18" s="1666" t="s">
        <v>715</v>
      </c>
      <c r="F18" s="1652" t="s">
        <v>716</v>
      </c>
      <c r="G18" s="1645" t="s">
        <v>556</v>
      </c>
      <c r="H18" s="559"/>
      <c r="I18" s="559"/>
      <c r="J18" s="291" t="s">
        <v>717</v>
      </c>
      <c r="K18" s="545"/>
      <c r="AF18" s="1633">
        <v>23</v>
      </c>
    </row>
    <row customHeight="1" ht="35.699999999999996">
      <c r="D19" s="1640"/>
      <c r="E19" s="1666" t="s">
        <v>718</v>
      </c>
      <c r="F19" s="1652" t="s">
        <v>719</v>
      </c>
      <c r="G19" s="1645" t="s">
        <v>556</v>
      </c>
      <c r="H19" s="559"/>
      <c r="I19" s="559"/>
      <c r="J19" s="291"/>
      <c r="K19" s="545"/>
      <c r="AF19" s="1633">
        <v>34</v>
      </c>
    </row>
    <row customHeight="1" ht="19.95">
      <c r="D20" s="1640"/>
      <c r="E20" s="1666" t="s">
        <v>310</v>
      </c>
      <c r="F20" s="956" t="s">
        <v>720</v>
      </c>
      <c r="G20" s="1645" t="s">
        <v>556</v>
      </c>
      <c r="H20" s="559"/>
      <c r="I20" s="559"/>
      <c r="J20" s="291" t="s">
        <v>721</v>
      </c>
      <c r="K20" s="545"/>
      <c r="AF20" s="1633">
        <v>19</v>
      </c>
    </row>
    <row customHeight="1" ht="19.95">
      <c r="D21" s="1640"/>
      <c r="E21" s="1666" t="s">
        <v>722</v>
      </c>
      <c r="F21" s="1652" t="s">
        <v>723</v>
      </c>
      <c r="G21" s="1645" t="s">
        <v>556</v>
      </c>
      <c r="H21" s="559"/>
      <c r="I21" s="559"/>
      <c r="J21" s="291"/>
      <c r="K21" s="545"/>
      <c r="AF21" s="1633">
        <v>19</v>
      </c>
    </row>
    <row customHeight="1" ht="19.95">
      <c r="D22" s="1640"/>
      <c r="E22" s="1666" t="s">
        <v>724</v>
      </c>
      <c r="F22" s="1652" t="s">
        <v>725</v>
      </c>
      <c r="G22" s="1645" t="s">
        <v>556</v>
      </c>
      <c r="H22" s="559"/>
      <c r="I22" s="559"/>
      <c r="J22" s="291"/>
      <c r="K22" s="545"/>
      <c r="AF22" s="1633">
        <v>19</v>
      </c>
    </row>
    <row customHeight="1" ht="24">
      <c r="D23" s="1640"/>
      <c r="E23" s="1666" t="s">
        <v>313</v>
      </c>
      <c r="F23" s="956" t="s">
        <v>726</v>
      </c>
      <c r="G23" s="1645" t="s">
        <v>556</v>
      </c>
      <c r="H23" s="559"/>
      <c r="I23" s="559"/>
      <c r="J23" s="291" t="s">
        <v>727</v>
      </c>
      <c r="K23" s="545"/>
      <c r="AF23" s="1633">
        <v>23</v>
      </c>
    </row>
    <row customHeight="1" ht="19.95">
      <c r="D24" s="1640"/>
      <c r="E24" s="1666" t="s">
        <v>728</v>
      </c>
      <c r="F24" s="1652" t="s">
        <v>729</v>
      </c>
      <c r="G24" s="1645" t="s">
        <v>556</v>
      </c>
      <c r="H24" s="559"/>
      <c r="I24" s="559"/>
      <c r="J24" s="291"/>
      <c r="K24" s="545"/>
      <c r="AF24" s="1633">
        <v>19</v>
      </c>
    </row>
    <row customHeight="1" ht="35.699999999999996">
      <c r="D25" s="1640"/>
      <c r="E25" s="1666" t="s">
        <v>730</v>
      </c>
      <c r="F25" s="1652" t="s">
        <v>731</v>
      </c>
      <c r="G25" s="1645" t="s">
        <v>556</v>
      </c>
      <c r="H25" s="559"/>
      <c r="I25" s="559"/>
      <c r="J25" s="291"/>
      <c r="K25" s="545"/>
      <c r="AF25" s="1633">
        <v>34</v>
      </c>
    </row>
    <row customHeight="1" ht="24">
      <c r="D26" s="1640"/>
      <c r="E26" s="1666" t="s">
        <v>732</v>
      </c>
      <c r="F26" s="956" t="s">
        <v>733</v>
      </c>
      <c r="G26" s="1645" t="s">
        <v>556</v>
      </c>
      <c r="H26" s="559"/>
      <c r="I26" s="559"/>
      <c r="J26" s="291" t="s">
        <v>734</v>
      </c>
      <c r="K26" s="545"/>
      <c r="AF26" s="1633">
        <v>23</v>
      </c>
    </row>
    <row customHeight="1" ht="19.95">
      <c r="D27" s="1640"/>
      <c r="E27" s="1677" t="s">
        <v>735</v>
      </c>
      <c r="F27" s="1652" t="s">
        <v>736</v>
      </c>
      <c r="G27" s="1656" t="s">
        <v>556</v>
      </c>
      <c r="H27" s="1678"/>
      <c r="I27" s="1678"/>
      <c r="J27" s="291"/>
      <c r="K27" s="545"/>
      <c r="AF27" s="1633">
        <v>19</v>
      </c>
    </row>
    <row customHeight="1" ht="19.95">
      <c r="D28" s="1640"/>
      <c r="E28" s="1677" t="s">
        <v>737</v>
      </c>
      <c r="F28" s="1652" t="s">
        <v>738</v>
      </c>
      <c r="G28" s="1656" t="s">
        <v>556</v>
      </c>
      <c r="H28" s="1678"/>
      <c r="I28" s="1678"/>
      <c r="J28" s="291"/>
      <c r="K28" s="545"/>
      <c r="AF28" s="1633">
        <v>19</v>
      </c>
    </row>
    <row customHeight="1" ht="19.95">
      <c r="D29" s="1640"/>
      <c r="E29" s="1677" t="s">
        <v>739</v>
      </c>
      <c r="F29" s="956" t="s">
        <v>740</v>
      </c>
      <c r="G29" s="1656" t="s">
        <v>556</v>
      </c>
      <c r="H29" s="1678"/>
      <c r="I29" s="1678"/>
      <c r="J29" s="291"/>
      <c r="K29" s="545"/>
      <c r="AF29" s="1633">
        <v>19</v>
      </c>
    </row>
    <row customHeight="1" ht="19.95">
      <c r="D30" s="1640"/>
      <c r="E30" s="1677" t="s">
        <v>741</v>
      </c>
      <c r="F30" s="956" t="s">
        <v>742</v>
      </c>
      <c r="G30" s="1656" t="s">
        <v>556</v>
      </c>
      <c r="H30" s="1678"/>
      <c r="I30" s="1678"/>
      <c r="J30" s="291"/>
      <c r="K30" s="545"/>
      <c r="AF30" s="1633">
        <v>19</v>
      </c>
    </row>
    <row customHeight="1" ht="19.95">
      <c r="D31" s="1640"/>
      <c r="E31" s="1677" t="s">
        <v>743</v>
      </c>
      <c r="F31" s="956" t="s">
        <v>744</v>
      </c>
      <c r="G31" s="1656" t="s">
        <v>556</v>
      </c>
      <c r="H31" s="1678"/>
      <c r="I31" s="1678"/>
      <c r="J31" s="291"/>
      <c r="K31" s="545"/>
      <c r="AF31" s="1633">
        <v>19</v>
      </c>
    </row>
    <row s="1368" customFormat="1" customHeight="1" ht="35.699999999999996">
      <c r="A32" s="989"/>
      <c r="C32" s="1638"/>
      <c r="D32" s="1640"/>
      <c r="E32" s="1677" t="s">
        <v>745</v>
      </c>
      <c r="F32" s="956" t="s">
        <v>746</v>
      </c>
      <c r="G32" s="1646" t="s">
        <v>556</v>
      </c>
      <c r="H32" s="581">
        <f>SUM(H33:H34)</f>
        <v>0</v>
      </c>
      <c r="I32" s="581">
        <f>SUM(I33:I34)</f>
        <v>0</v>
      </c>
      <c r="J32" s="291" t="s">
        <v>747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581</v>
      </c>
      <c r="G34" s="574"/>
      <c r="H34" s="575"/>
      <c r="I34" s="575"/>
      <c r="J34" s="303" t="s">
        <v>748</v>
      </c>
      <c r="K34" s="545"/>
      <c r="L34" s="1638"/>
      <c r="M34" s="1638"/>
      <c r="R34" s="1638"/>
      <c r="U34" s="546"/>
      <c r="AA34" s="1634"/>
      <c r="AB34" s="1634"/>
      <c r="AC34" s="1634"/>
      <c r="AD34" s="1634"/>
      <c r="AE34" s="1634"/>
      <c r="AF34" s="1162">
        <v>19</v>
      </c>
    </row>
    <row customHeight="1" ht="60">
      <c r="D35" s="1640"/>
      <c r="E35" s="1677" t="s">
        <v>749</v>
      </c>
      <c r="F35" s="956" t="s">
        <v>750</v>
      </c>
      <c r="G35" s="1656" t="s">
        <v>556</v>
      </c>
      <c r="H35" s="1678"/>
      <c r="I35" s="1678"/>
      <c r="J35" s="291" t="s">
        <v>751</v>
      </c>
      <c r="K35" s="545"/>
      <c r="AF35" s="1633">
        <v>57</v>
      </c>
    </row>
    <row s="1368" customFormat="1" customHeight="1" ht="24">
      <c r="A36" s="991" t="s">
        <v>582</v>
      </c>
      <c r="C36" s="1638"/>
      <c r="D36" s="1640"/>
      <c r="E36" s="1666" t="s">
        <v>89</v>
      </c>
      <c r="F36" s="709" t="s">
        <v>752</v>
      </c>
      <c r="G36" s="1645" t="s">
        <v>556</v>
      </c>
      <c r="H36" s="559"/>
      <c r="I36" s="559"/>
      <c r="J36" s="291" t="s">
        <v>753</v>
      </c>
      <c r="K36" s="545"/>
      <c r="L36" s="1638"/>
      <c r="M36" s="1638"/>
      <c r="R36" s="1638"/>
      <c r="U36" s="546"/>
      <c r="AA36" s="1634"/>
      <c r="AB36" s="1634"/>
      <c r="AC36" s="1634"/>
      <c r="AD36" s="1634"/>
      <c r="AE36" s="1634"/>
      <c r="AF36" s="1162">
        <v>23</v>
      </c>
    </row>
    <row s="1368" customFormat="1" customHeight="1" ht="35.699999999999996">
      <c r="A37" s="991"/>
      <c r="C37" s="1638"/>
      <c r="D37" s="1640"/>
      <c r="E37" s="1666" t="s">
        <v>327</v>
      </c>
      <c r="F37" s="956" t="s">
        <v>754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755</v>
      </c>
      <c r="G38" s="1645" t="s">
        <v>556</v>
      </c>
      <c r="H38" s="559"/>
      <c r="I38" s="559"/>
      <c r="J38" s="291" t="s">
        <v>756</v>
      </c>
      <c r="K38" s="545"/>
      <c r="L38" s="1638"/>
      <c r="M38" s="1638"/>
      <c r="R38" s="1638"/>
      <c r="U38" s="546"/>
      <c r="AA38" s="1634"/>
      <c r="AB38" s="1634"/>
      <c r="AC38" s="1634"/>
      <c r="AD38" s="1634"/>
      <c r="AE38" s="1634"/>
      <c r="AF38" s="1162">
        <v>19</v>
      </c>
    </row>
    <row s="1368" customFormat="1" customHeight="1" ht="24">
      <c r="A39" s="989"/>
      <c r="C39" s="1638"/>
      <c r="D39" s="577"/>
      <c r="E39" s="1666" t="s">
        <v>757</v>
      </c>
      <c r="F39" s="956" t="s">
        <v>758</v>
      </c>
      <c r="G39" s="1656" t="s">
        <v>556</v>
      </c>
      <c r="H39" s="559"/>
      <c r="I39" s="559"/>
      <c r="J39" s="291" t="s">
        <v>759</v>
      </c>
      <c r="K39" s="545"/>
      <c r="L39" s="1638"/>
      <c r="M39" s="1638"/>
      <c r="R39" s="1638"/>
      <c r="U39" s="546"/>
      <c r="AA39" s="1634"/>
      <c r="AB39" s="1634"/>
      <c r="AC39" s="1634"/>
      <c r="AD39" s="1634"/>
      <c r="AE39" s="1634"/>
      <c r="AF39" s="1162">
        <v>23</v>
      </c>
    </row>
    <row s="1368" customFormat="1" customHeight="1" ht="24">
      <c r="A40" s="989"/>
      <c r="C40" s="1638"/>
      <c r="D40" s="1640"/>
      <c r="E40" s="1666" t="s">
        <v>760</v>
      </c>
      <c r="F40" s="1652" t="s">
        <v>761</v>
      </c>
      <c r="G40" s="1645" t="s">
        <v>556</v>
      </c>
      <c r="H40" s="559"/>
      <c r="I40" s="559"/>
      <c r="J40" s="291" t="s">
        <v>762</v>
      </c>
      <c r="K40" s="545"/>
      <c r="L40" s="1638"/>
      <c r="M40" s="1638"/>
      <c r="R40" s="1638"/>
      <c r="U40" s="546"/>
      <c r="AA40" s="1634"/>
      <c r="AB40" s="1634"/>
      <c r="AC40" s="1634"/>
      <c r="AD40" s="1634"/>
      <c r="AE40" s="1634"/>
      <c r="AF40" s="1162">
        <v>23</v>
      </c>
    </row>
    <row s="1368" customFormat="1" customHeight="1" ht="24">
      <c r="A41" s="989"/>
      <c r="C41" s="1638"/>
      <c r="D41" s="1640"/>
      <c r="E41" s="1666" t="s">
        <v>763</v>
      </c>
      <c r="F41" s="1652" t="s">
        <v>764</v>
      </c>
      <c r="G41" s="1645" t="s">
        <v>556</v>
      </c>
      <c r="H41" s="559"/>
      <c r="I41" s="559"/>
      <c r="J41" s="291" t="s">
        <v>765</v>
      </c>
      <c r="K41" s="545"/>
      <c r="L41" s="1638"/>
      <c r="M41" s="1638"/>
      <c r="R41" s="1638"/>
      <c r="U41" s="546"/>
      <c r="AA41" s="1634"/>
      <c r="AB41" s="1634"/>
      <c r="AC41" s="1634"/>
      <c r="AD41" s="1634"/>
      <c r="AE41" s="1634"/>
      <c r="AF41" s="1162">
        <v>23</v>
      </c>
    </row>
    <row s="1368" customFormat="1" customHeight="1" ht="24">
      <c r="A42" s="989"/>
      <c r="C42" s="1638"/>
      <c r="D42" s="1640"/>
      <c r="E42" s="1666" t="s">
        <v>766</v>
      </c>
      <c r="F42" s="1652" t="s">
        <v>767</v>
      </c>
      <c r="G42" s="1645" t="s">
        <v>556</v>
      </c>
      <c r="H42" s="559"/>
      <c r="I42" s="559"/>
      <c r="J42" s="291" t="s">
        <v>768</v>
      </c>
      <c r="K42" s="545"/>
      <c r="L42" s="1638"/>
      <c r="M42" s="1638"/>
      <c r="R42" s="1638"/>
      <c r="U42" s="546"/>
      <c r="AA42" s="1634"/>
      <c r="AB42" s="1634"/>
      <c r="AC42" s="1634"/>
      <c r="AD42" s="1634"/>
      <c r="AE42" s="1634"/>
      <c r="AF42" s="1162">
        <v>23</v>
      </c>
    </row>
    <row s="1368" customFormat="1" customHeight="1" ht="35.699999999999996">
      <c r="A43" s="989"/>
      <c r="C43" s="1638" t="s">
        <v>592</v>
      </c>
      <c r="D43" s="1640"/>
      <c r="E43" s="1666" t="s">
        <v>111</v>
      </c>
      <c r="F43" s="709" t="s">
        <v>633</v>
      </c>
      <c r="G43" s="1648" t="s">
        <v>769</v>
      </c>
      <c r="H43" s="403"/>
      <c r="I43" s="403"/>
      <c r="J43" s="291" t="s">
        <v>770</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771</v>
      </c>
      <c r="G44" s="1645" t="s">
        <v>772</v>
      </c>
      <c r="H44" s="547"/>
      <c r="I44" s="547"/>
      <c r="J44" s="291" t="s">
        <v>773</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774</v>
      </c>
      <c r="G45" s="1656" t="s">
        <v>775</v>
      </c>
      <c r="H45" s="547"/>
      <c r="I45" s="547"/>
      <c r="J45" s="291" t="s">
        <v>776</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777</v>
      </c>
      <c r="G46" s="1645" t="s">
        <v>594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98303-38EF-2DE6-162F-0.4764B9C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556</v>
      </c>
      <c r="H2" s="543"/>
      <c r="I2" s="543"/>
      <c r="J2" s="544" t="s">
        <v>559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778</v>
      </c>
      <c r="F6" s="2250"/>
      <c r="G6" s="2250"/>
      <c r="H6" s="2250"/>
      <c r="I6" s="2250"/>
      <c r="J6" s="558"/>
      <c r="AF6" s="1633">
        <v>32</v>
      </c>
    </row>
    <row customHeight="1" ht="25.2">
      <c r="E7" s="2251" t="str">
        <f>IF(org=0,"Не определено",org)</f>
        <v>ИМУП «ПОСЖИЛКОМСЕРВИС»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303</v>
      </c>
      <c r="F13" s="2372"/>
      <c r="G13" s="2372"/>
      <c r="H13" s="1658"/>
      <c r="I13" s="1658"/>
      <c r="J13" s="2129"/>
      <c r="AF13" s="1633">
        <v>11</v>
      </c>
    </row>
    <row customHeight="1" ht="24">
      <c r="E14" s="1659" t="s">
        <v>87</v>
      </c>
      <c r="F14" s="1662" t="s">
        <v>305</v>
      </c>
      <c r="G14" s="1662" t="s">
        <v>570</v>
      </c>
      <c r="H14" s="1662" t="s">
        <v>306</v>
      </c>
      <c r="I14" s="1662" t="s">
        <v>306</v>
      </c>
      <c r="J14" s="2129"/>
      <c r="AF14" s="1633">
        <v>23</v>
      </c>
    </row>
    <row customHeight="1" ht="19.95">
      <c r="D15" s="1640"/>
      <c r="E15" s="1632" t="s">
        <v>109</v>
      </c>
      <c r="F15" s="709" t="s">
        <v>779</v>
      </c>
      <c r="G15" s="1659" t="s">
        <v>556</v>
      </c>
      <c r="H15" s="559"/>
      <c r="I15" s="559"/>
      <c r="J15" s="291" t="s">
        <v>780</v>
      </c>
      <c r="K15" s="545" t="s">
        <v>634</v>
      </c>
      <c r="AF15" s="1633">
        <v>19</v>
      </c>
    </row>
    <row customHeight="1" ht="24">
      <c r="D16" s="1640"/>
      <c r="E16" s="1632" t="s">
        <v>110</v>
      </c>
      <c r="F16" s="1667" t="s">
        <v>781</v>
      </c>
      <c r="G16" s="1659" t="s">
        <v>556</v>
      </c>
      <c r="H16" s="560">
        <f>SUM(H17,H20:H27)</f>
        <v>0</v>
      </c>
      <c r="I16" s="560">
        <f>SUM(I17,I20:I27)</f>
        <v>0</v>
      </c>
      <c r="J16" s="291" t="s">
        <v>782</v>
      </c>
      <c r="K16" s="545" t="s">
        <v>634</v>
      </c>
      <c r="AF16" s="1633">
        <v>23</v>
      </c>
    </row>
    <row customHeight="1" ht="35.699999999999996">
      <c r="D17" s="1640"/>
      <c r="E17" s="1666" t="s">
        <v>712</v>
      </c>
      <c r="F17" s="1669" t="s">
        <v>783</v>
      </c>
      <c r="G17" s="1656" t="s">
        <v>556</v>
      </c>
      <c r="H17" s="559"/>
      <c r="I17" s="559"/>
      <c r="J17" s="291" t="s">
        <v>784</v>
      </c>
      <c r="K17" s="545"/>
      <c r="AF17" s="1633">
        <v>34</v>
      </c>
    </row>
    <row customHeight="1" ht="19.95">
      <c r="D18" s="1640"/>
      <c r="E18" s="1666" t="s">
        <v>715</v>
      </c>
      <c r="F18" s="1670" t="s">
        <v>785</v>
      </c>
      <c r="G18" s="1656" t="s">
        <v>556</v>
      </c>
      <c r="H18" s="559"/>
      <c r="I18" s="559"/>
      <c r="J18" s="291"/>
      <c r="K18" s="545"/>
      <c r="AF18" s="1633">
        <v>19</v>
      </c>
    </row>
    <row customHeight="1" ht="24">
      <c r="D19" s="1640"/>
      <c r="E19" s="1666" t="s">
        <v>718</v>
      </c>
      <c r="F19" s="1670" t="s">
        <v>786</v>
      </c>
      <c r="G19" s="1656" t="s">
        <v>556</v>
      </c>
      <c r="H19" s="559"/>
      <c r="I19" s="559"/>
      <c r="J19" s="291"/>
      <c r="K19" s="545"/>
      <c r="AF19" s="1633">
        <v>23</v>
      </c>
    </row>
    <row customHeight="1" ht="35.699999999999996">
      <c r="D20" s="1640"/>
      <c r="E20" s="1666" t="s">
        <v>310</v>
      </c>
      <c r="F20" s="1669" t="s">
        <v>787</v>
      </c>
      <c r="G20" s="1656" t="s">
        <v>556</v>
      </c>
      <c r="H20" s="559"/>
      <c r="I20" s="559"/>
      <c r="J20" s="291"/>
      <c r="K20" s="545"/>
      <c r="AF20" s="1633">
        <v>34</v>
      </c>
    </row>
    <row customHeight="1" ht="48.29999999999999">
      <c r="D21" s="1640"/>
      <c r="E21" s="1666" t="s">
        <v>313</v>
      </c>
      <c r="F21" s="1669" t="s">
        <v>788</v>
      </c>
      <c r="G21" s="1656" t="s">
        <v>556</v>
      </c>
      <c r="H21" s="559"/>
      <c r="I21" s="559"/>
      <c r="J21" s="291"/>
      <c r="K21" s="545"/>
      <c r="AF21" s="1633">
        <v>46</v>
      </c>
    </row>
    <row customHeight="1" ht="60">
      <c r="D22" s="1640"/>
      <c r="E22" s="1666" t="s">
        <v>732</v>
      </c>
      <c r="F22" s="1669" t="s">
        <v>789</v>
      </c>
      <c r="G22" s="1656" t="s">
        <v>556</v>
      </c>
      <c r="H22" s="559"/>
      <c r="I22" s="559"/>
      <c r="J22" s="291"/>
      <c r="K22" s="545"/>
      <c r="AF22" s="1633">
        <v>57</v>
      </c>
    </row>
    <row customHeight="1" ht="35.699999999999996">
      <c r="D23" s="1640"/>
      <c r="E23" s="1666" t="s">
        <v>739</v>
      </c>
      <c r="F23" s="1669" t="s">
        <v>790</v>
      </c>
      <c r="G23" s="1656" t="s">
        <v>556</v>
      </c>
      <c r="H23" s="559"/>
      <c r="I23" s="559"/>
      <c r="J23" s="291"/>
      <c r="K23" s="545"/>
      <c r="AF23" s="1633">
        <v>34</v>
      </c>
    </row>
    <row customHeight="1" ht="35.699999999999996">
      <c r="D24" s="1640"/>
      <c r="E24" s="1666" t="s">
        <v>741</v>
      </c>
      <c r="F24" s="1669" t="s">
        <v>791</v>
      </c>
      <c r="G24" s="1656" t="s">
        <v>556</v>
      </c>
      <c r="H24" s="559"/>
      <c r="I24" s="559"/>
      <c r="J24" s="291"/>
      <c r="K24" s="545"/>
      <c r="AF24" s="1633">
        <v>34</v>
      </c>
    </row>
    <row customHeight="1" ht="24">
      <c r="D25" s="1640"/>
      <c r="E25" s="1666" t="s">
        <v>743</v>
      </c>
      <c r="F25" s="1669" t="s">
        <v>792</v>
      </c>
      <c r="G25" s="1656" t="s">
        <v>556</v>
      </c>
      <c r="H25" s="559"/>
      <c r="I25" s="559"/>
      <c r="J25" s="291"/>
      <c r="K25" s="545"/>
      <c r="AF25" s="1633">
        <v>23</v>
      </c>
    </row>
    <row customHeight="1" ht="76.5">
      <c r="D26" s="1640"/>
      <c r="E26" s="1666" t="s">
        <v>745</v>
      </c>
      <c r="F26" s="1669" t="s">
        <v>793</v>
      </c>
      <c r="G26" s="1656" t="s">
        <v>556</v>
      </c>
      <c r="H26" s="559"/>
      <c r="I26" s="559"/>
      <c r="J26" s="291"/>
      <c r="K26" s="545"/>
      <c r="AF26" s="1633">
        <v>73</v>
      </c>
    </row>
    <row s="1368" customFormat="1" customHeight="1" ht="35.699999999999996">
      <c r="A27" s="989"/>
      <c r="C27" s="1638"/>
      <c r="D27" s="1640"/>
      <c r="E27" s="1631" t="s">
        <v>749</v>
      </c>
      <c r="F27" s="1630" t="s">
        <v>794</v>
      </c>
      <c r="G27" s="1657" t="s">
        <v>556</v>
      </c>
      <c r="H27" s="581">
        <f>SUM(H28:H29)</f>
        <v>0</v>
      </c>
      <c r="I27" s="581">
        <f>SUM(I28:I29)</f>
        <v>0</v>
      </c>
      <c r="J27" s="291" t="s">
        <v>747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581</v>
      </c>
      <c r="G29" s="574"/>
      <c r="H29" s="575"/>
      <c r="I29" s="575"/>
      <c r="J29" s="303" t="s">
        <v>748</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795</v>
      </c>
      <c r="G30" s="1656" t="s">
        <v>556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796</v>
      </c>
      <c r="G31" s="1656" t="s">
        <v>556</v>
      </c>
      <c r="H31" s="559"/>
      <c r="I31" s="559"/>
      <c r="J31" s="291" t="s">
        <v>797</v>
      </c>
      <c r="K31" s="545"/>
      <c r="L31" s="1638"/>
      <c r="M31" s="1638"/>
      <c r="R31" s="1638"/>
      <c r="U31" s="546"/>
      <c r="AA31" s="1634"/>
      <c r="AB31" s="1634"/>
      <c r="AC31" s="1634"/>
      <c r="AD31" s="1634"/>
      <c r="AE31" s="1634"/>
      <c r="AF31" s="1162">
        <v>34</v>
      </c>
    </row>
    <row s="1368" customFormat="1" customHeight="1" ht="24">
      <c r="A32" s="989"/>
      <c r="C32" s="1638"/>
      <c r="D32" s="1640"/>
      <c r="E32" s="1666" t="s">
        <v>757</v>
      </c>
      <c r="F32" s="692" t="s">
        <v>761</v>
      </c>
      <c r="G32" s="1656" t="s">
        <v>556</v>
      </c>
      <c r="H32" s="559"/>
      <c r="I32" s="559"/>
      <c r="J32" s="291" t="s">
        <v>798</v>
      </c>
      <c r="K32" s="545"/>
      <c r="L32" s="1638"/>
      <c r="M32" s="1638"/>
      <c r="R32" s="1638"/>
      <c r="U32" s="546"/>
      <c r="AA32" s="1634"/>
      <c r="AB32" s="1634"/>
      <c r="AC32" s="1634"/>
      <c r="AD32" s="1634"/>
      <c r="AE32" s="1634"/>
      <c r="AF32" s="1162">
        <v>23</v>
      </c>
    </row>
    <row s="1368" customFormat="1" customHeight="1" ht="24">
      <c r="A33" s="989"/>
      <c r="C33" s="1638"/>
      <c r="D33" s="1640"/>
      <c r="E33" s="1666" t="s">
        <v>799</v>
      </c>
      <c r="F33" s="692" t="s">
        <v>800</v>
      </c>
      <c r="G33" s="1656" t="s">
        <v>556</v>
      </c>
      <c r="H33" s="559"/>
      <c r="I33" s="559"/>
      <c r="J33" s="291" t="s">
        <v>801</v>
      </c>
      <c r="K33" s="545"/>
      <c r="L33" s="1638"/>
      <c r="M33" s="1638"/>
      <c r="R33" s="1638"/>
      <c r="U33" s="546"/>
      <c r="AA33" s="1634"/>
      <c r="AB33" s="1634"/>
      <c r="AC33" s="1634"/>
      <c r="AD33" s="1634"/>
      <c r="AE33" s="1634"/>
      <c r="AF33" s="1162">
        <v>23</v>
      </c>
    </row>
    <row s="1368" customFormat="1" customHeight="1" ht="24">
      <c r="A34" s="989"/>
      <c r="C34" s="1638"/>
      <c r="D34" s="1640"/>
      <c r="E34" s="1666" t="s">
        <v>802</v>
      </c>
      <c r="F34" s="692" t="s">
        <v>767</v>
      </c>
      <c r="G34" s="1656" t="s">
        <v>556</v>
      </c>
      <c r="H34" s="559"/>
      <c r="I34" s="559"/>
      <c r="J34" s="291" t="s">
        <v>803</v>
      </c>
      <c r="K34" s="545"/>
      <c r="L34" s="1638"/>
      <c r="M34" s="1638"/>
      <c r="R34" s="1638"/>
      <c r="U34" s="546"/>
      <c r="AA34" s="1634"/>
      <c r="AB34" s="1634"/>
      <c r="AC34" s="1634"/>
      <c r="AD34" s="1634"/>
      <c r="AE34" s="1634"/>
      <c r="AF34" s="1162">
        <v>23</v>
      </c>
    </row>
    <row s="1368" customFormat="1" customHeight="1" ht="35.699999999999996">
      <c r="A35" s="989"/>
      <c r="C35" s="1638" t="s">
        <v>592</v>
      </c>
      <c r="D35" s="1640"/>
      <c r="E35" s="1666" t="s">
        <v>111</v>
      </c>
      <c r="F35" s="1663" t="s">
        <v>633</v>
      </c>
      <c r="G35" s="1659" t="s">
        <v>309</v>
      </c>
      <c r="H35" s="403"/>
      <c r="I35" s="403"/>
      <c r="J35" s="291" t="s">
        <v>804</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805</v>
      </c>
      <c r="G36" s="1656" t="s">
        <v>772</v>
      </c>
      <c r="H36" s="547"/>
      <c r="I36" s="547"/>
      <c r="J36" s="291" t="s">
        <v>773</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806</v>
      </c>
      <c r="G37" s="1656" t="s">
        <v>775</v>
      </c>
      <c r="H37" s="547"/>
      <c r="I37" s="547"/>
      <c r="J37" s="291" t="s">
        <v>776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807</v>
      </c>
      <c r="F39" s="2287" t="s">
        <v>808</v>
      </c>
      <c r="G39" s="2287"/>
      <c r="H39" s="371"/>
      <c r="I39" s="371"/>
      <c r="J39" s="371"/>
      <c r="AF39" s="1633">
        <v>26</v>
      </c>
    </row>
    <row s="1643" customFormat="1" customHeight="1" ht="39.75">
      <c r="A40" s="989"/>
      <c r="B40" s="1638"/>
      <c r="C40" s="1638"/>
      <c r="D40" s="353"/>
      <c r="F40" s="2287" t="s">
        <v>809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EDEAF-6C7D-9B8C-5C75-0.496C404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ИМУП «ПОСЖИЛКОМСЕРВИС»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303</v>
      </c>
      <c r="E10" s="2104"/>
      <c r="F10" s="2104"/>
      <c r="G10" s="2104"/>
      <c r="H10" s="2104"/>
      <c r="I10" s="2104"/>
      <c r="J10" s="2105"/>
      <c r="K10" s="2201"/>
      <c r="L10" s="511"/>
      <c r="X10" s="760">
        <v>11</v>
      </c>
    </row>
    <row s="1637" customFormat="1" customHeight="1" ht="24">
      <c r="A11" s="2387"/>
      <c r="B11" s="2387"/>
      <c r="C11" s="659"/>
      <c r="D11" s="705" t="s">
        <v>87</v>
      </c>
      <c r="E11" s="707" t="s">
        <v>810</v>
      </c>
      <c r="F11" s="707" t="s">
        <v>570</v>
      </c>
      <c r="G11" s="467" t="s">
        <v>306</v>
      </c>
      <c r="H11" s="467" t="s">
        <v>393</v>
      </c>
      <c r="I11" s="809" t="s">
        <v>306</v>
      </c>
      <c r="J11" s="810" t="s">
        <v>393</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811</v>
      </c>
      <c r="D13" s="955" t="s">
        <v>109</v>
      </c>
      <c r="E13" s="281" t="s">
        <v>812</v>
      </c>
      <c r="F13" s="662" t="s">
        <v>813</v>
      </c>
      <c r="G13" s="559"/>
      <c r="H13" s="663"/>
      <c r="I13" s="559"/>
      <c r="J13" s="663"/>
      <c r="K13" s="291" t="s">
        <v>814</v>
      </c>
      <c r="L13" s="722"/>
      <c r="X13" s="507">
        <v>0</v>
      </c>
    </row>
    <row customHeight="1" ht="22.5" hidden="1">
      <c r="A14" s="2394"/>
      <c r="D14" s="541" t="s">
        <v>110</v>
      </c>
      <c r="E14" s="281" t="s">
        <v>815</v>
      </c>
      <c r="F14" s="662" t="s">
        <v>816</v>
      </c>
      <c r="G14" s="559"/>
      <c r="H14" s="664"/>
      <c r="I14" s="559"/>
      <c r="J14" s="664"/>
      <c r="K14" s="291" t="s">
        <v>817</v>
      </c>
      <c r="L14" s="722"/>
      <c r="X14" s="507">
        <v>0</v>
      </c>
    </row>
    <row s="1637" customFormat="1" customHeight="1" ht="78.75" hidden="1">
      <c r="A15" s="2394"/>
      <c r="B15" s="513"/>
      <c r="D15" s="955" t="s">
        <v>89</v>
      </c>
      <c r="E15" s="709" t="s">
        <v>818</v>
      </c>
      <c r="F15" s="952" t="s">
        <v>309</v>
      </c>
      <c r="G15" s="952" t="s">
        <v>309</v>
      </c>
      <c r="H15" s="108"/>
      <c r="I15" s="952" t="s">
        <v>309</v>
      </c>
      <c r="J15" s="108"/>
      <c r="K15" s="291" t="s">
        <v>819</v>
      </c>
      <c r="L15" s="722"/>
      <c r="X15" s="760">
        <v>0</v>
      </c>
    </row>
    <row s="1637" customFormat="1" customHeight="1" ht="22.5" hidden="1">
      <c r="A16" s="2394"/>
      <c r="B16" s="513"/>
      <c r="D16" s="955" t="s">
        <v>327</v>
      </c>
      <c r="E16" s="956" t="s">
        <v>820</v>
      </c>
      <c r="F16" s="952" t="s">
        <v>821</v>
      </c>
      <c r="G16" s="819"/>
      <c r="H16" s="108"/>
      <c r="I16" s="819"/>
      <c r="J16" s="108"/>
      <c r="K16" s="291"/>
      <c r="L16" s="722"/>
      <c r="X16" s="760">
        <v>0</v>
      </c>
    </row>
    <row s="1637" customFormat="1" customHeight="1" ht="22.5" hidden="1">
      <c r="A17" s="2394"/>
      <c r="B17" s="513"/>
      <c r="D17" s="955" t="s">
        <v>335</v>
      </c>
      <c r="E17" s="956" t="s">
        <v>822</v>
      </c>
      <c r="F17" s="952" t="s">
        <v>823</v>
      </c>
      <c r="G17" s="819"/>
      <c r="H17" s="108"/>
      <c r="I17" s="819"/>
      <c r="J17" s="108"/>
      <c r="K17" s="291"/>
      <c r="L17" s="722"/>
      <c r="X17" s="760">
        <v>0</v>
      </c>
    </row>
    <row s="1637" customFormat="1" customHeight="1" ht="33.75" hidden="1">
      <c r="A18" s="2394"/>
      <c r="B18" s="513"/>
      <c r="D18" s="955" t="s">
        <v>337</v>
      </c>
      <c r="E18" s="956" t="s">
        <v>824</v>
      </c>
      <c r="F18" s="952" t="s">
        <v>575</v>
      </c>
      <c r="G18" s="682"/>
      <c r="H18" s="108"/>
      <c r="I18" s="682"/>
      <c r="J18" s="108"/>
      <c r="K18" s="291"/>
      <c r="L18" s="722"/>
      <c r="X18" s="760">
        <v>0</v>
      </c>
    </row>
    <row customHeight="1" ht="101.25" hidden="1">
      <c r="A19" s="2394"/>
      <c r="D19" s="955" t="s">
        <v>90</v>
      </c>
      <c r="E19" s="281" t="s">
        <v>825</v>
      </c>
      <c r="F19" s="662" t="s">
        <v>550</v>
      </c>
      <c r="G19" s="665"/>
      <c r="H19" s="664"/>
      <c r="I19" s="957"/>
      <c r="J19" s="664"/>
      <c r="K19" s="291" t="s">
        <v>826</v>
      </c>
      <c r="L19" s="722"/>
      <c r="X19" s="507">
        <v>0</v>
      </c>
    </row>
    <row s="1637" customFormat="1" customHeight="1" ht="18.75" hidden="1">
      <c r="A20" s="2394"/>
      <c r="C20" s="958"/>
      <c r="D20" s="955" t="s">
        <v>757</v>
      </c>
      <c r="E20" s="956" t="s">
        <v>827</v>
      </c>
      <c r="F20" s="952" t="s">
        <v>309</v>
      </c>
      <c r="G20" s="952" t="s">
        <v>309</v>
      </c>
      <c r="H20" s="951" t="s">
        <v>309</v>
      </c>
      <c r="I20" s="952" t="s">
        <v>309</v>
      </c>
      <c r="J20" s="951" t="s">
        <v>309</v>
      </c>
      <c r="K20" s="950"/>
      <c r="L20" s="722"/>
      <c r="W20" s="677"/>
      <c r="X20" s="760">
        <v>0</v>
      </c>
    </row>
    <row s="1637" customFormat="1" customHeight="1" ht="33.75" hidden="1">
      <c r="A21" s="2394"/>
      <c r="C21" s="958"/>
      <c r="D21" s="955" t="s">
        <v>760</v>
      </c>
      <c r="E21" s="578" t="s">
        <v>828</v>
      </c>
      <c r="F21" s="952" t="s">
        <v>829</v>
      </c>
      <c r="G21" s="682"/>
      <c r="H21" s="108"/>
      <c r="I21" s="682"/>
      <c r="J21" s="108"/>
      <c r="K21" s="950"/>
      <c r="L21" s="722"/>
      <c r="W21" s="677"/>
      <c r="X21" s="760">
        <v>0</v>
      </c>
    </row>
    <row s="1637" customFormat="1" customHeight="1" ht="33.75" hidden="1">
      <c r="A22" s="2394"/>
      <c r="C22" s="958"/>
      <c r="D22" s="955" t="s">
        <v>763</v>
      </c>
      <c r="E22" s="578" t="s">
        <v>830</v>
      </c>
      <c r="F22" s="952" t="s">
        <v>831</v>
      </c>
      <c r="G22" s="682"/>
      <c r="H22" s="108"/>
      <c r="I22" s="682"/>
      <c r="J22" s="108"/>
      <c r="K22" s="950"/>
      <c r="L22" s="722"/>
      <c r="W22" s="677"/>
      <c r="X22" s="760">
        <v>0</v>
      </c>
    </row>
    <row s="1637" customFormat="1" customHeight="1" ht="22.5" hidden="1">
      <c r="A23" s="2394"/>
      <c r="C23" s="958"/>
      <c r="D23" s="955" t="s">
        <v>799</v>
      </c>
      <c r="E23" s="956" t="s">
        <v>832</v>
      </c>
      <c r="F23" s="952" t="s">
        <v>309</v>
      </c>
      <c r="G23" s="952" t="s">
        <v>309</v>
      </c>
      <c r="H23" s="951" t="s">
        <v>309</v>
      </c>
      <c r="I23" s="952" t="s">
        <v>309</v>
      </c>
      <c r="J23" s="951" t="s">
        <v>309</v>
      </c>
      <c r="K23" s="950"/>
      <c r="L23" s="722"/>
      <c r="W23" s="677"/>
      <c r="X23" s="760">
        <v>0</v>
      </c>
    </row>
    <row s="1637" customFormat="1" customHeight="1" ht="22.5" hidden="1">
      <c r="A24" s="2394"/>
      <c r="C24" s="958"/>
      <c r="D24" s="955" t="s">
        <v>833</v>
      </c>
      <c r="E24" s="578" t="s">
        <v>834</v>
      </c>
      <c r="F24" s="952" t="s">
        <v>835</v>
      </c>
      <c r="G24" s="682"/>
      <c r="H24" s="688"/>
      <c r="I24" s="682"/>
      <c r="J24" s="688"/>
      <c r="K24" s="950"/>
      <c r="L24" s="722"/>
      <c r="W24" s="677"/>
      <c r="X24" s="760">
        <v>0</v>
      </c>
    </row>
    <row s="1637" customFormat="1" customHeight="1" ht="22.5" hidden="1">
      <c r="A25" s="2394"/>
      <c r="C25" s="958"/>
      <c r="D25" s="955" t="s">
        <v>836</v>
      </c>
      <c r="E25" s="578" t="s">
        <v>837</v>
      </c>
      <c r="F25" s="952" t="s">
        <v>309</v>
      </c>
      <c r="G25" s="952" t="s">
        <v>309</v>
      </c>
      <c r="H25" s="951" t="s">
        <v>309</v>
      </c>
      <c r="I25" s="952" t="s">
        <v>309</v>
      </c>
      <c r="J25" s="951" t="s">
        <v>309</v>
      </c>
      <c r="K25" s="950"/>
      <c r="L25" s="722"/>
      <c r="W25" s="677"/>
      <c r="X25" s="760">
        <v>0</v>
      </c>
    </row>
    <row s="1637" customFormat="1" customHeight="1" ht="18.75" hidden="1">
      <c r="A26" s="2394"/>
      <c r="C26" s="958"/>
      <c r="D26" s="955" t="s">
        <v>838</v>
      </c>
      <c r="E26" s="555" t="s">
        <v>839</v>
      </c>
      <c r="F26" s="952" t="s">
        <v>840</v>
      </c>
      <c r="G26" s="682"/>
      <c r="H26" s="688"/>
      <c r="I26" s="682"/>
      <c r="J26" s="688"/>
      <c r="K26" s="950"/>
      <c r="L26" s="722"/>
      <c r="W26" s="677"/>
      <c r="X26" s="760">
        <v>0</v>
      </c>
    </row>
    <row s="1637" customFormat="1" customHeight="1" ht="18.75" hidden="1">
      <c r="A27" s="2394"/>
      <c r="C27" s="958"/>
      <c r="D27" s="955" t="s">
        <v>841</v>
      </c>
      <c r="E27" s="555" t="s">
        <v>842</v>
      </c>
      <c r="F27" s="952" t="s">
        <v>843</v>
      </c>
      <c r="G27" s="682"/>
      <c r="H27" s="688"/>
      <c r="I27" s="682"/>
      <c r="J27" s="688"/>
      <c r="K27" s="950"/>
      <c r="L27" s="722"/>
      <c r="W27" s="677"/>
      <c r="X27" s="760">
        <v>0</v>
      </c>
    </row>
    <row s="1637" customFormat="1" customHeight="1" ht="18.75" hidden="1">
      <c r="A28" s="2394"/>
      <c r="C28" s="958"/>
      <c r="D28" s="955" t="s">
        <v>844</v>
      </c>
      <c r="E28" s="578" t="s">
        <v>845</v>
      </c>
      <c r="F28" s="952" t="s">
        <v>309</v>
      </c>
      <c r="G28" s="952" t="s">
        <v>309</v>
      </c>
      <c r="H28" s="951" t="s">
        <v>309</v>
      </c>
      <c r="I28" s="952" t="s">
        <v>309</v>
      </c>
      <c r="J28" s="951" t="s">
        <v>309</v>
      </c>
      <c r="K28" s="950"/>
      <c r="L28" s="722"/>
      <c r="W28" s="677"/>
      <c r="X28" s="760">
        <v>0</v>
      </c>
    </row>
    <row s="1637" customFormat="1" customHeight="1" ht="18.75" hidden="1">
      <c r="A29" s="2394"/>
      <c r="C29" s="958"/>
      <c r="D29" s="955" t="s">
        <v>846</v>
      </c>
      <c r="E29" s="555" t="s">
        <v>839</v>
      </c>
      <c r="F29" s="952" t="s">
        <v>847</v>
      </c>
      <c r="G29" s="682"/>
      <c r="H29" s="688"/>
      <c r="I29" s="682"/>
      <c r="J29" s="688"/>
      <c r="K29" s="950"/>
      <c r="L29" s="722"/>
      <c r="W29" s="677"/>
      <c r="X29" s="760">
        <v>0</v>
      </c>
    </row>
    <row s="1637" customFormat="1" customHeight="1" ht="18.75" hidden="1">
      <c r="A30" s="2394"/>
      <c r="C30" s="958"/>
      <c r="D30" s="955" t="s">
        <v>848</v>
      </c>
      <c r="E30" s="555" t="s">
        <v>849</v>
      </c>
      <c r="F30" s="952" t="s">
        <v>850</v>
      </c>
      <c r="G30" s="682"/>
      <c r="H30" s="688"/>
      <c r="I30" s="682"/>
      <c r="J30" s="688"/>
      <c r="K30" s="950"/>
      <c r="L30" s="722"/>
      <c r="W30" s="677"/>
      <c r="X30" s="760">
        <v>0</v>
      </c>
    </row>
    <row customHeight="1" ht="126.75" hidden="1">
      <c r="A31" s="2394"/>
      <c r="D31" s="955" t="s">
        <v>111</v>
      </c>
      <c r="E31" s="281" t="s">
        <v>851</v>
      </c>
      <c r="F31" s="662" t="s">
        <v>562</v>
      </c>
      <c r="G31" s="559"/>
      <c r="H31" s="664"/>
      <c r="I31" s="559"/>
      <c r="J31" s="664"/>
      <c r="K31" s="291" t="s">
        <v>852</v>
      </c>
      <c r="L31" s="722"/>
      <c r="X31" s="507">
        <v>0</v>
      </c>
    </row>
    <row customHeight="1" ht="56.25" hidden="1">
      <c r="A32" s="2394"/>
      <c r="D32" s="955" t="s">
        <v>91</v>
      </c>
      <c r="E32" s="281" t="s">
        <v>853</v>
      </c>
      <c r="F32" s="541" t="s">
        <v>823</v>
      </c>
      <c r="G32" s="559"/>
      <c r="H32" s="664"/>
      <c r="I32" s="559"/>
      <c r="J32" s="664"/>
      <c r="K32" s="291" t="s">
        <v>854</v>
      </c>
      <c r="L32" s="722"/>
      <c r="X32" s="507">
        <v>0</v>
      </c>
    </row>
    <row customHeight="1" ht="11.25" hidden="1">
      <c r="A33" s="2394"/>
      <c r="E33" s="666"/>
      <c r="F33" s="183"/>
      <c r="G33" s="183"/>
      <c r="H33" s="183"/>
      <c r="I33" s="183"/>
      <c r="J33" s="183"/>
      <c r="K33" s="183"/>
      <c r="X33" s="507">
        <v>0</v>
      </c>
    </row>
    <row customHeight="1" ht="12.75" hidden="1">
      <c r="A34" s="2394"/>
      <c r="D34" s="67">
        <v>1</v>
      </c>
      <c r="E34" s="337" t="s">
        <v>855</v>
      </c>
      <c r="X34" s="507">
        <v>0</v>
      </c>
    </row>
    <row customHeight="1" ht="11.25" hidden="1">
      <c r="A35" s="2394"/>
      <c r="D35" s="371"/>
      <c r="E35" s="337" t="s">
        <v>856</v>
      </c>
      <c r="X35" s="507">
        <v>0</v>
      </c>
    </row>
    <row s="1637" customFormat="1" customHeight="1" ht="11.549999999999999">
      <c r="A36" s="1035"/>
      <c r="B36" s="520"/>
      <c r="D36" s="1036"/>
      <c r="E36" s="1037"/>
      <c r="X36" s="511">
        <v>11</v>
      </c>
    </row>
    <row s="1637" customFormat="1" customHeight="1" ht="22.5" hidden="1">
      <c r="A37" s="2394" t="s">
        <v>857</v>
      </c>
      <c r="B37" s="513"/>
      <c r="D37" s="955">
        <v>1</v>
      </c>
      <c r="E37" s="709" t="s">
        <v>858</v>
      </c>
      <c r="F37" s="662" t="s">
        <v>813</v>
      </c>
      <c r="G37" s="559"/>
      <c r="H37" s="521"/>
      <c r="I37" s="559"/>
      <c r="J37" s="521"/>
      <c r="K37" s="291" t="s">
        <v>859</v>
      </c>
      <c r="X37" s="760">
        <v>0</v>
      </c>
    </row>
    <row s="1637" customFormat="1" customHeight="1" ht="22.5" hidden="1">
      <c r="A38" s="2394"/>
      <c r="B38" s="513"/>
      <c r="D38" s="671" t="s">
        <v>110</v>
      </c>
      <c r="E38" s="1034" t="s">
        <v>860</v>
      </c>
      <c r="F38" s="1038" t="s">
        <v>550</v>
      </c>
      <c r="G38" s="1038" t="s">
        <v>550</v>
      </c>
      <c r="H38" s="1032"/>
      <c r="I38" s="1038" t="s">
        <v>550</v>
      </c>
      <c r="J38" s="1032"/>
      <c r="K38" s="1033"/>
      <c r="X38" s="760">
        <v>0</v>
      </c>
    </row>
    <row s="1637" customFormat="1" customHeight="1" ht="33.75" hidden="1">
      <c r="A39" s="2394"/>
      <c r="B39" s="513"/>
      <c r="D39" s="667" t="s">
        <v>715</v>
      </c>
      <c r="E39" s="725" t="s">
        <v>861</v>
      </c>
      <c r="F39" s="662" t="s">
        <v>862</v>
      </c>
      <c r="G39" s="670"/>
      <c r="H39" s="1025"/>
      <c r="I39" s="670"/>
      <c r="J39" s="1025"/>
      <c r="K39" s="291" t="s">
        <v>863</v>
      </c>
      <c r="X39" s="760">
        <v>0</v>
      </c>
    </row>
    <row s="1637" customFormat="1" customHeight="1" ht="33.75" hidden="1">
      <c r="A40" s="2394"/>
      <c r="B40" s="513"/>
      <c r="D40" s="667" t="s">
        <v>718</v>
      </c>
      <c r="E40" s="725" t="s">
        <v>864</v>
      </c>
      <c r="F40" s="1029" t="s">
        <v>865</v>
      </c>
      <c r="G40" s="743"/>
      <c r="H40" s="1025"/>
      <c r="I40" s="743"/>
      <c r="J40" s="1025"/>
      <c r="K40" s="291" t="s">
        <v>866</v>
      </c>
      <c r="X40" s="760">
        <v>0</v>
      </c>
    </row>
    <row s="1637" customFormat="1" customHeight="1" ht="22.5" hidden="1">
      <c r="A41" s="2394"/>
      <c r="B41" s="513"/>
      <c r="D41" s="667" t="s">
        <v>89</v>
      </c>
      <c r="E41" s="724" t="s">
        <v>867</v>
      </c>
      <c r="F41" s="662" t="s">
        <v>550</v>
      </c>
      <c r="G41" s="662" t="s">
        <v>550</v>
      </c>
      <c r="H41" s="1026"/>
      <c r="I41" s="662" t="s">
        <v>550</v>
      </c>
      <c r="J41" s="1026"/>
      <c r="K41" s="304"/>
      <c r="X41" s="760">
        <v>0</v>
      </c>
    </row>
    <row s="1637" customFormat="1" customHeight="1" ht="45" hidden="1">
      <c r="A42" s="2394"/>
      <c r="B42" s="513"/>
      <c r="D42" s="667" t="s">
        <v>327</v>
      </c>
      <c r="E42" s="725" t="s">
        <v>868</v>
      </c>
      <c r="F42" s="662" t="s">
        <v>562</v>
      </c>
      <c r="G42" s="559"/>
      <c r="H42" s="1026"/>
      <c r="I42" s="559"/>
      <c r="J42" s="1026"/>
      <c r="K42" s="304" t="s">
        <v>869</v>
      </c>
      <c r="X42" s="760">
        <v>0</v>
      </c>
    </row>
    <row s="1637" customFormat="1" customHeight="1" ht="45" hidden="1">
      <c r="A43" s="2394"/>
      <c r="B43" s="513"/>
      <c r="D43" s="667" t="s">
        <v>335</v>
      </c>
      <c r="E43" s="669" t="s">
        <v>870</v>
      </c>
      <c r="F43" s="1030" t="s">
        <v>562</v>
      </c>
      <c r="G43" s="744"/>
      <c r="H43" s="1025"/>
      <c r="I43" s="744"/>
      <c r="J43" s="1025"/>
      <c r="K43" s="304" t="s">
        <v>871</v>
      </c>
      <c r="X43" s="760">
        <v>0</v>
      </c>
    </row>
    <row s="1637" customFormat="1" customHeight="1" ht="11.25" hidden="1">
      <c r="A44" s="2394"/>
      <c r="B44" s="513"/>
      <c r="D44" s="667" t="s">
        <v>90</v>
      </c>
      <c r="E44" s="668" t="s">
        <v>872</v>
      </c>
      <c r="F44" s="662" t="s">
        <v>862</v>
      </c>
      <c r="G44" s="670"/>
      <c r="H44" s="1025"/>
      <c r="I44" s="670"/>
      <c r="J44" s="1025"/>
      <c r="K44" s="291"/>
      <c r="X44" s="760">
        <v>0</v>
      </c>
    </row>
    <row s="1637" customFormat="1" customHeight="1" ht="11.25" hidden="1">
      <c r="A45" s="2394"/>
      <c r="B45" s="513"/>
      <c r="D45" s="667" t="s">
        <v>757</v>
      </c>
      <c r="E45" s="669" t="s">
        <v>873</v>
      </c>
      <c r="F45" s="662" t="s">
        <v>862</v>
      </c>
      <c r="G45" s="670"/>
      <c r="H45" s="1025"/>
      <c r="I45" s="670"/>
      <c r="J45" s="1025"/>
      <c r="K45" s="291"/>
      <c r="X45" s="760">
        <v>0</v>
      </c>
    </row>
    <row s="1637" customFormat="1" customHeight="1" ht="11.25" hidden="1">
      <c r="A46" s="2394"/>
      <c r="B46" s="513"/>
      <c r="D46" s="667" t="s">
        <v>799</v>
      </c>
      <c r="E46" s="669" t="s">
        <v>874</v>
      </c>
      <c r="F46" s="662" t="s">
        <v>862</v>
      </c>
      <c r="G46" s="670"/>
      <c r="H46" s="1025"/>
      <c r="I46" s="670"/>
      <c r="J46" s="1025"/>
      <c r="K46" s="291"/>
      <c r="X46" s="760">
        <v>0</v>
      </c>
    </row>
    <row s="1637" customFormat="1" customHeight="1" ht="11.25" hidden="1">
      <c r="A47" s="2394"/>
      <c r="B47" s="513"/>
      <c r="D47" s="667" t="s">
        <v>802</v>
      </c>
      <c r="E47" s="669" t="s">
        <v>875</v>
      </c>
      <c r="F47" s="662" t="s">
        <v>862</v>
      </c>
      <c r="G47" s="670"/>
      <c r="H47" s="1025"/>
      <c r="I47" s="670"/>
      <c r="J47" s="1025"/>
      <c r="K47" s="291"/>
      <c r="X47" s="760">
        <v>0</v>
      </c>
    </row>
    <row s="1637" customFormat="1" customHeight="1" ht="11.25" hidden="1">
      <c r="A48" s="2394"/>
      <c r="B48" s="513"/>
      <c r="D48" s="667" t="s">
        <v>876</v>
      </c>
      <c r="E48" s="673" t="s">
        <v>877</v>
      </c>
      <c r="F48" s="662" t="s">
        <v>862</v>
      </c>
      <c r="G48" s="670"/>
      <c r="H48" s="1025"/>
      <c r="I48" s="670"/>
      <c r="J48" s="1025"/>
      <c r="K48" s="291"/>
      <c r="X48" s="760">
        <v>0</v>
      </c>
    </row>
    <row s="1637" customFormat="1" customHeight="1" ht="11.25" hidden="1">
      <c r="A49" s="2394"/>
      <c r="B49" s="513"/>
      <c r="D49" s="667" t="s">
        <v>878</v>
      </c>
      <c r="E49" s="673" t="s">
        <v>879</v>
      </c>
      <c r="F49" s="662" t="s">
        <v>862</v>
      </c>
      <c r="G49" s="670"/>
      <c r="H49" s="1025"/>
      <c r="I49" s="670"/>
      <c r="J49" s="1025"/>
      <c r="K49" s="291"/>
      <c r="X49" s="760">
        <v>0</v>
      </c>
    </row>
    <row s="1637" customFormat="1" customHeight="1" ht="11.25" hidden="1">
      <c r="A50" s="2394"/>
      <c r="B50" s="513"/>
      <c r="D50" s="667" t="s">
        <v>880</v>
      </c>
      <c r="E50" s="669" t="s">
        <v>881</v>
      </c>
      <c r="F50" s="662" t="s">
        <v>862</v>
      </c>
      <c r="G50" s="670"/>
      <c r="H50" s="1025"/>
      <c r="I50" s="670"/>
      <c r="J50" s="1025"/>
      <c r="K50" s="291"/>
      <c r="X50" s="760">
        <v>0</v>
      </c>
    </row>
    <row s="1637" customFormat="1" customHeight="1" ht="11.25" hidden="1">
      <c r="A51" s="2394"/>
      <c r="B51" s="513"/>
      <c r="D51" s="667" t="s">
        <v>882</v>
      </c>
      <c r="E51" s="669" t="s">
        <v>883</v>
      </c>
      <c r="F51" s="662" t="s">
        <v>862</v>
      </c>
      <c r="G51" s="670"/>
      <c r="H51" s="1025"/>
      <c r="I51" s="670"/>
      <c r="J51" s="1025"/>
      <c r="K51" s="291"/>
      <c r="X51" s="760">
        <v>0</v>
      </c>
    </row>
    <row s="1637" customFormat="1" customHeight="1" ht="45" hidden="1">
      <c r="A52" s="2394"/>
      <c r="B52" s="513"/>
      <c r="D52" s="667" t="s">
        <v>111</v>
      </c>
      <c r="E52" s="668" t="s">
        <v>884</v>
      </c>
      <c r="F52" s="662" t="s">
        <v>862</v>
      </c>
      <c r="G52" s="670"/>
      <c r="H52" s="1025"/>
      <c r="I52" s="670"/>
      <c r="J52" s="1025"/>
      <c r="K52" s="291"/>
      <c r="X52" s="760">
        <v>0</v>
      </c>
    </row>
    <row s="1637" customFormat="1" customHeight="1" ht="11.25" hidden="1">
      <c r="A53" s="2394"/>
      <c r="B53" s="513"/>
      <c r="D53" s="667" t="s">
        <v>316</v>
      </c>
      <c r="E53" s="669" t="s">
        <v>873</v>
      </c>
      <c r="F53" s="662" t="s">
        <v>862</v>
      </c>
      <c r="G53" s="670"/>
      <c r="H53" s="1025"/>
      <c r="I53" s="670"/>
      <c r="J53" s="1025"/>
      <c r="K53" s="291"/>
      <c r="X53" s="760">
        <v>0</v>
      </c>
    </row>
    <row s="1637" customFormat="1" customHeight="1" ht="11.25" hidden="1">
      <c r="A54" s="2394"/>
      <c r="B54" s="513"/>
      <c r="D54" s="667" t="s">
        <v>885</v>
      </c>
      <c r="E54" s="669" t="s">
        <v>874</v>
      </c>
      <c r="F54" s="662" t="s">
        <v>862</v>
      </c>
      <c r="G54" s="670"/>
      <c r="H54" s="1025"/>
      <c r="I54" s="670"/>
      <c r="J54" s="1025"/>
      <c r="K54" s="291"/>
      <c r="X54" s="760">
        <v>0</v>
      </c>
    </row>
    <row s="1637" customFormat="1" customHeight="1" ht="11.25" hidden="1">
      <c r="A55" s="2394"/>
      <c r="B55" s="513"/>
      <c r="D55" s="667" t="s">
        <v>886</v>
      </c>
      <c r="E55" s="669" t="s">
        <v>875</v>
      </c>
      <c r="F55" s="662" t="s">
        <v>862</v>
      </c>
      <c r="G55" s="670"/>
      <c r="H55" s="1025"/>
      <c r="I55" s="670"/>
      <c r="J55" s="1025"/>
      <c r="K55" s="291"/>
      <c r="X55" s="760">
        <v>0</v>
      </c>
    </row>
    <row s="1637" customFormat="1" customHeight="1" ht="11.25" hidden="1">
      <c r="A56" s="2394"/>
      <c r="B56" s="513"/>
      <c r="D56" s="667" t="s">
        <v>887</v>
      </c>
      <c r="E56" s="673" t="s">
        <v>877</v>
      </c>
      <c r="F56" s="662" t="s">
        <v>862</v>
      </c>
      <c r="G56" s="670"/>
      <c r="H56" s="1025"/>
      <c r="I56" s="670"/>
      <c r="J56" s="1025"/>
      <c r="K56" s="291"/>
      <c r="X56" s="760">
        <v>0</v>
      </c>
    </row>
    <row s="1637" customFormat="1" customHeight="1" ht="11.25" hidden="1">
      <c r="A57" s="2394"/>
      <c r="B57" s="513"/>
      <c r="D57" s="667" t="s">
        <v>888</v>
      </c>
      <c r="E57" s="673" t="s">
        <v>879</v>
      </c>
      <c r="F57" s="662" t="s">
        <v>862</v>
      </c>
      <c r="G57" s="670"/>
      <c r="H57" s="1025"/>
      <c r="I57" s="670"/>
      <c r="J57" s="1025"/>
      <c r="K57" s="291"/>
      <c r="X57" s="760">
        <v>0</v>
      </c>
    </row>
    <row s="1637" customFormat="1" customHeight="1" ht="11.25" hidden="1">
      <c r="A58" s="2394"/>
      <c r="B58" s="513"/>
      <c r="D58" s="667" t="s">
        <v>889</v>
      </c>
      <c r="E58" s="669" t="s">
        <v>881</v>
      </c>
      <c r="F58" s="662" t="s">
        <v>862</v>
      </c>
      <c r="G58" s="670"/>
      <c r="H58" s="1025"/>
      <c r="I58" s="670"/>
      <c r="J58" s="1025"/>
      <c r="K58" s="291"/>
      <c r="X58" s="760">
        <v>0</v>
      </c>
    </row>
    <row s="1637" customFormat="1" customHeight="1" ht="11.25" hidden="1">
      <c r="A59" s="2394"/>
      <c r="B59" s="513"/>
      <c r="D59" s="667" t="s">
        <v>890</v>
      </c>
      <c r="E59" s="669" t="s">
        <v>883</v>
      </c>
      <c r="F59" s="662" t="s">
        <v>862</v>
      </c>
      <c r="G59" s="670"/>
      <c r="H59" s="1025"/>
      <c r="I59" s="670"/>
      <c r="J59" s="1025"/>
      <c r="K59" s="291"/>
      <c r="X59" s="760">
        <v>0</v>
      </c>
    </row>
    <row s="1637" customFormat="1" customHeight="1" ht="33.75" hidden="1">
      <c r="A60" s="2394"/>
      <c r="B60" s="513"/>
      <c r="D60" s="667" t="s">
        <v>91</v>
      </c>
      <c r="E60" s="668" t="s">
        <v>891</v>
      </c>
      <c r="F60" s="723" t="s">
        <v>562</v>
      </c>
      <c r="G60" s="744"/>
      <c r="H60" s="1025"/>
      <c r="I60" s="744"/>
      <c r="J60" s="1025"/>
      <c r="K60" s="304" t="s">
        <v>892</v>
      </c>
      <c r="X60" s="760">
        <v>0</v>
      </c>
    </row>
    <row s="1637" customFormat="1" customHeight="1" ht="33.75" hidden="1">
      <c r="A61" s="2394"/>
      <c r="B61" s="513"/>
      <c r="D61" s="667" t="s">
        <v>92</v>
      </c>
      <c r="E61" s="668" t="s">
        <v>893</v>
      </c>
      <c r="F61" s="728" t="s">
        <v>823</v>
      </c>
      <c r="G61" s="670"/>
      <c r="H61" s="1025"/>
      <c r="I61" s="670"/>
      <c r="J61" s="1025"/>
      <c r="K61" s="291"/>
      <c r="X61" s="760">
        <v>0</v>
      </c>
    </row>
    <row s="1637" customFormat="1" customHeight="1" ht="22.5" hidden="1">
      <c r="A62" s="2394"/>
      <c r="B62" s="513" t="s">
        <v>592</v>
      </c>
      <c r="D62" s="667" t="s">
        <v>112</v>
      </c>
      <c r="E62" s="668" t="s">
        <v>894</v>
      </c>
      <c r="F62" s="728" t="s">
        <v>309</v>
      </c>
      <c r="G62" s="384"/>
      <c r="H62" s="1025"/>
      <c r="I62" s="384"/>
      <c r="J62" s="1025"/>
      <c r="K62" s="291" t="s">
        <v>635</v>
      </c>
      <c r="X62" s="760">
        <v>0</v>
      </c>
    </row>
    <row s="1637" customFormat="1" customHeight="1" ht="45" hidden="1">
      <c r="A63" s="2394"/>
      <c r="B63" s="513" t="s">
        <v>592</v>
      </c>
      <c r="D63" s="667" t="s">
        <v>895</v>
      </c>
      <c r="E63" s="669" t="s">
        <v>896</v>
      </c>
      <c r="F63" s="723" t="s">
        <v>309</v>
      </c>
      <c r="G63" s="384"/>
      <c r="H63" s="1025"/>
      <c r="I63" s="384"/>
      <c r="J63" s="1025"/>
      <c r="K63" s="291" t="s">
        <v>635</v>
      </c>
      <c r="X63" s="760">
        <v>0</v>
      </c>
    </row>
    <row s="1637" customFormat="1" customHeight="1" ht="11.549999999999999">
      <c r="A64" s="1035"/>
      <c r="B64" s="520"/>
      <c r="D64" s="1036"/>
      <c r="E64" s="1037"/>
      <c r="X64" s="511">
        <v>11</v>
      </c>
    </row>
    <row s="1637" customFormat="1" customHeight="1" ht="22.5">
      <c r="A65" s="2394" t="s">
        <v>897</v>
      </c>
      <c r="B65" s="513"/>
      <c r="D65" s="667">
        <v>1</v>
      </c>
      <c r="E65" s="746" t="s">
        <v>898</v>
      </c>
      <c r="F65" s="742" t="s">
        <v>813</v>
      </c>
      <c r="G65" s="743"/>
      <c r="H65" s="1031"/>
      <c r="I65" s="743"/>
      <c r="J65" s="1031"/>
      <c r="K65" s="303" t="s">
        <v>899</v>
      </c>
      <c r="X65" s="760">
        <v>0</v>
      </c>
    </row>
    <row s="1637" customFormat="1" customHeight="1" ht="56.25">
      <c r="A66" s="2394"/>
      <c r="B66" s="513"/>
      <c r="D66" s="745" t="s">
        <v>110</v>
      </c>
      <c r="E66" s="709" t="s">
        <v>900</v>
      </c>
      <c r="F66" s="662" t="s">
        <v>550</v>
      </c>
      <c r="G66" s="662" t="s">
        <v>550</v>
      </c>
      <c r="H66" s="521"/>
      <c r="I66" s="662" t="s">
        <v>550</v>
      </c>
      <c r="J66" s="521"/>
      <c r="K66" s="291"/>
      <c r="X66" s="760">
        <v>0</v>
      </c>
    </row>
    <row s="1637" customFormat="1" customHeight="1" ht="33.75">
      <c r="A67" s="2394"/>
      <c r="B67" s="513"/>
      <c r="D67" s="745" t="s">
        <v>712</v>
      </c>
      <c r="E67" s="956" t="s">
        <v>901</v>
      </c>
      <c r="F67" s="662" t="s">
        <v>865</v>
      </c>
      <c r="G67" s="729"/>
      <c r="H67" s="521"/>
      <c r="I67" s="729"/>
      <c r="J67" s="521"/>
      <c r="K67" s="291"/>
      <c r="X67" s="760">
        <v>0</v>
      </c>
    </row>
    <row s="1637" customFormat="1" customHeight="1" ht="22.5">
      <c r="A68" s="2394"/>
      <c r="B68" s="513"/>
      <c r="D68" s="745" t="s">
        <v>310</v>
      </c>
      <c r="E68" s="956" t="s">
        <v>902</v>
      </c>
      <c r="F68" s="662" t="s">
        <v>865</v>
      </c>
      <c r="G68" s="729"/>
      <c r="H68" s="521"/>
      <c r="I68" s="729"/>
      <c r="J68" s="521"/>
      <c r="K68" s="291"/>
      <c r="X68" s="760">
        <v>0</v>
      </c>
    </row>
    <row s="1637" customFormat="1" customHeight="1" ht="22.5">
      <c r="A69" s="2394"/>
      <c r="B69" s="513"/>
      <c r="D69" s="745" t="s">
        <v>313</v>
      </c>
      <c r="E69" s="956" t="s">
        <v>903</v>
      </c>
      <c r="F69" s="723" t="s">
        <v>562</v>
      </c>
      <c r="G69" s="744"/>
      <c r="H69" s="521"/>
      <c r="I69" s="744"/>
      <c r="J69" s="521"/>
      <c r="K69" s="291"/>
      <c r="X69" s="760">
        <v>0</v>
      </c>
    </row>
    <row s="1637" customFormat="1" customHeight="1" ht="22.5">
      <c r="A70" s="2394"/>
      <c r="B70" s="513"/>
      <c r="D70" s="745" t="s">
        <v>732</v>
      </c>
      <c r="E70" s="956" t="s">
        <v>904</v>
      </c>
      <c r="F70" s="723" t="s">
        <v>562</v>
      </c>
      <c r="G70" s="744"/>
      <c r="H70" s="521"/>
      <c r="I70" s="744"/>
      <c r="J70" s="521"/>
      <c r="K70" s="291"/>
      <c r="X70" s="760">
        <v>0</v>
      </c>
    </row>
    <row s="1637" customFormat="1" customHeight="1" ht="22.5">
      <c r="A71" s="2394"/>
      <c r="B71" s="513"/>
      <c r="D71" s="667" t="s">
        <v>89</v>
      </c>
      <c r="E71" s="668" t="s">
        <v>905</v>
      </c>
      <c r="F71" s="662" t="s">
        <v>865</v>
      </c>
      <c r="G71" s="559"/>
      <c r="H71" s="1032"/>
      <c r="I71" s="559"/>
      <c r="J71" s="1032"/>
      <c r="K71" s="304"/>
      <c r="X71" s="760">
        <v>0</v>
      </c>
    </row>
    <row s="1637" customFormat="1" customHeight="1" ht="56.25">
      <c r="A72" s="2394"/>
      <c r="B72" s="513"/>
      <c r="D72" s="667" t="s">
        <v>90</v>
      </c>
      <c r="E72" s="668" t="s">
        <v>906</v>
      </c>
      <c r="F72" s="723" t="s">
        <v>562</v>
      </c>
      <c r="G72" s="744"/>
      <c r="H72" s="1025"/>
      <c r="I72" s="744"/>
      <c r="J72" s="1025"/>
      <c r="K72" s="304"/>
      <c r="X72" s="760">
        <v>0</v>
      </c>
    </row>
    <row s="1637" customFormat="1" customHeight="1" ht="33.75">
      <c r="A73" s="2394"/>
      <c r="B73" s="513"/>
      <c r="D73" s="667" t="s">
        <v>111</v>
      </c>
      <c r="E73" s="668" t="s">
        <v>907</v>
      </c>
      <c r="F73" s="728" t="s">
        <v>823</v>
      </c>
      <c r="G73" s="670"/>
      <c r="H73" s="1025"/>
      <c r="I73" s="670"/>
      <c r="J73" s="1025"/>
      <c r="K73" s="291"/>
      <c r="X73" s="760">
        <v>0</v>
      </c>
    </row>
    <row s="1637" customFormat="1" customHeight="1" ht="22.5">
      <c r="A74" s="2394"/>
      <c r="B74" s="513" t="s">
        <v>592</v>
      </c>
      <c r="D74" s="667" t="s">
        <v>91</v>
      </c>
      <c r="E74" s="668" t="s">
        <v>908</v>
      </c>
      <c r="F74" s="728" t="s">
        <v>309</v>
      </c>
      <c r="G74" s="384"/>
      <c r="H74" s="1025"/>
      <c r="I74" s="384"/>
      <c r="J74" s="1025"/>
      <c r="K74" s="291" t="s">
        <v>635</v>
      </c>
      <c r="X74" s="760">
        <v>0</v>
      </c>
    </row>
    <row s="1637" customFormat="1" customHeight="1" ht="45">
      <c r="A75" s="2394"/>
      <c r="B75" s="513" t="s">
        <v>592</v>
      </c>
      <c r="D75" s="667" t="s">
        <v>656</v>
      </c>
      <c r="E75" s="669" t="s">
        <v>909</v>
      </c>
      <c r="F75" s="723" t="s">
        <v>309</v>
      </c>
      <c r="G75" s="384"/>
      <c r="H75" s="1025"/>
      <c r="I75" s="384"/>
      <c r="J75" s="1025"/>
      <c r="K75" s="291" t="s">
        <v>635</v>
      </c>
      <c r="X75" s="760">
        <v>0</v>
      </c>
    </row>
    <row s="1637" customFormat="1" customHeight="1" ht="11.549999999999999">
      <c r="A76" s="1035"/>
      <c r="B76" s="520"/>
      <c r="D76" s="1036"/>
      <c r="E76" s="1037"/>
      <c r="X76" s="511">
        <v>11</v>
      </c>
    </row>
    <row s="1637" customFormat="1" customHeight="1" ht="11.25" hidden="1">
      <c r="A77" s="2394" t="s">
        <v>910</v>
      </c>
      <c r="B77" s="513"/>
      <c r="D77" s="667">
        <v>1</v>
      </c>
      <c r="E77" s="668" t="s">
        <v>911</v>
      </c>
      <c r="F77" s="723" t="s">
        <v>813</v>
      </c>
      <c r="G77" s="726"/>
      <c r="H77" s="1025"/>
      <c r="I77" s="726"/>
      <c r="J77" s="1025"/>
      <c r="K77" s="291" t="s">
        <v>912</v>
      </c>
      <c r="X77" s="760">
        <v>0</v>
      </c>
    </row>
    <row s="1637" customFormat="1" customHeight="1" ht="11.25" hidden="1">
      <c r="A78" s="2394"/>
      <c r="B78" s="513"/>
      <c r="D78" s="667" t="s">
        <v>110</v>
      </c>
      <c r="E78" s="668" t="s">
        <v>913</v>
      </c>
      <c r="F78" s="723" t="s">
        <v>813</v>
      </c>
      <c r="G78" s="726"/>
      <c r="H78" s="1025"/>
      <c r="I78" s="726"/>
      <c r="J78" s="1025"/>
      <c r="K78" s="291" t="s">
        <v>914</v>
      </c>
      <c r="X78" s="760">
        <v>0</v>
      </c>
    </row>
    <row s="1637" customFormat="1" customHeight="1" ht="22.5" hidden="1">
      <c r="A79" s="2394"/>
      <c r="B79" s="513"/>
      <c r="D79" s="667" t="s">
        <v>89</v>
      </c>
      <c r="E79" s="724" t="s">
        <v>915</v>
      </c>
      <c r="F79" s="662" t="s">
        <v>862</v>
      </c>
      <c r="G79" s="726"/>
      <c r="H79" s="1025"/>
      <c r="I79" s="726"/>
      <c r="J79" s="1025"/>
      <c r="K79" s="291" t="s">
        <v>916</v>
      </c>
      <c r="X79" s="760">
        <v>0</v>
      </c>
    </row>
    <row s="1637" customFormat="1" customHeight="1" ht="11.25" hidden="1">
      <c r="A80" s="2394"/>
      <c r="B80" s="513"/>
      <c r="D80" s="667" t="s">
        <v>327</v>
      </c>
      <c r="E80" s="725" t="s">
        <v>917</v>
      </c>
      <c r="F80" s="662" t="s">
        <v>862</v>
      </c>
      <c r="G80" s="726"/>
      <c r="H80" s="1025"/>
      <c r="I80" s="726"/>
      <c r="J80" s="1025"/>
      <c r="K80" s="291"/>
      <c r="X80" s="760">
        <v>0</v>
      </c>
    </row>
    <row s="1637" customFormat="1" customHeight="1" ht="11.25" hidden="1">
      <c r="A81" s="2394"/>
      <c r="B81" s="513"/>
      <c r="D81" s="667" t="s">
        <v>335</v>
      </c>
      <c r="E81" s="725" t="s">
        <v>918</v>
      </c>
      <c r="F81" s="662" t="s">
        <v>862</v>
      </c>
      <c r="G81" s="726"/>
      <c r="H81" s="1025"/>
      <c r="I81" s="726"/>
      <c r="J81" s="1025"/>
      <c r="K81" s="291"/>
      <c r="X81" s="760">
        <v>0</v>
      </c>
    </row>
    <row s="1637" customFormat="1" customHeight="1" ht="11.25" hidden="1">
      <c r="A82" s="2394"/>
      <c r="B82" s="513"/>
      <c r="D82" s="667" t="s">
        <v>337</v>
      </c>
      <c r="E82" s="725" t="s">
        <v>919</v>
      </c>
      <c r="F82" s="662" t="s">
        <v>862</v>
      </c>
      <c r="G82" s="726"/>
      <c r="H82" s="1025"/>
      <c r="I82" s="726"/>
      <c r="J82" s="1025"/>
      <c r="K82" s="291"/>
      <c r="X82" s="760">
        <v>0</v>
      </c>
    </row>
    <row s="1637" customFormat="1" customHeight="1" ht="11.25" hidden="1">
      <c r="A83" s="2394"/>
      <c r="B83" s="513"/>
      <c r="D83" s="667" t="s">
        <v>339</v>
      </c>
      <c r="E83" s="725" t="s">
        <v>920</v>
      </c>
      <c r="F83" s="662" t="s">
        <v>862</v>
      </c>
      <c r="G83" s="726"/>
      <c r="H83" s="1025"/>
      <c r="I83" s="726"/>
      <c r="J83" s="1025"/>
      <c r="K83" s="291"/>
      <c r="X83" s="760">
        <v>0</v>
      </c>
    </row>
    <row s="1637" customFormat="1" customHeight="1" ht="11.25" hidden="1">
      <c r="A84" s="2394"/>
      <c r="B84" s="513"/>
      <c r="D84" s="667" t="s">
        <v>921</v>
      </c>
      <c r="E84" s="725" t="s">
        <v>922</v>
      </c>
      <c r="F84" s="662" t="s">
        <v>862</v>
      </c>
      <c r="G84" s="726"/>
      <c r="H84" s="1025"/>
      <c r="I84" s="726"/>
      <c r="J84" s="1025"/>
      <c r="K84" s="291"/>
      <c r="X84" s="760">
        <v>0</v>
      </c>
    </row>
    <row s="1637" customFormat="1" customHeight="1" ht="11.25" hidden="1">
      <c r="A85" s="2394"/>
      <c r="B85" s="513"/>
      <c r="D85" s="667" t="s">
        <v>923</v>
      </c>
      <c r="E85" s="725" t="s">
        <v>924</v>
      </c>
      <c r="F85" s="662" t="s">
        <v>862</v>
      </c>
      <c r="G85" s="726"/>
      <c r="H85" s="1025"/>
      <c r="I85" s="726"/>
      <c r="J85" s="1025"/>
      <c r="K85" s="291"/>
      <c r="X85" s="760">
        <v>0</v>
      </c>
    </row>
    <row s="1637" customFormat="1" customHeight="1" ht="11.25" hidden="1">
      <c r="A86" s="2394"/>
      <c r="B86" s="513"/>
      <c r="D86" s="667" t="s">
        <v>925</v>
      </c>
      <c r="E86" s="725" t="s">
        <v>926</v>
      </c>
      <c r="F86" s="662" t="s">
        <v>862</v>
      </c>
      <c r="G86" s="726"/>
      <c r="H86" s="1025"/>
      <c r="I86" s="726"/>
      <c r="J86" s="1025"/>
      <c r="K86" s="291"/>
      <c r="X86" s="760">
        <v>0</v>
      </c>
    </row>
    <row s="1637" customFormat="1" customHeight="1" ht="45" hidden="1">
      <c r="A87" s="2394"/>
      <c r="B87" s="513"/>
      <c r="D87" s="667" t="s">
        <v>90</v>
      </c>
      <c r="E87" s="668" t="s">
        <v>927</v>
      </c>
      <c r="F87" s="662" t="s">
        <v>862</v>
      </c>
      <c r="G87" s="726"/>
      <c r="H87" s="1025"/>
      <c r="I87" s="726"/>
      <c r="J87" s="1025"/>
      <c r="K87" s="291" t="s">
        <v>928</v>
      </c>
      <c r="X87" s="760">
        <v>0</v>
      </c>
    </row>
    <row s="1637" customFormat="1" customHeight="1" ht="11.25" hidden="1">
      <c r="A88" s="2394"/>
      <c r="B88" s="513"/>
      <c r="D88" s="667" t="s">
        <v>757</v>
      </c>
      <c r="E88" s="725" t="s">
        <v>917</v>
      </c>
      <c r="F88" s="662" t="s">
        <v>862</v>
      </c>
      <c r="G88" s="726"/>
      <c r="H88" s="1025"/>
      <c r="I88" s="726"/>
      <c r="J88" s="1025"/>
      <c r="K88" s="291"/>
      <c r="X88" s="760">
        <v>0</v>
      </c>
    </row>
    <row s="1637" customFormat="1" customHeight="1" ht="11.25" hidden="1">
      <c r="A89" s="2394"/>
      <c r="B89" s="513"/>
      <c r="D89" s="667" t="s">
        <v>799</v>
      </c>
      <c r="E89" s="725" t="s">
        <v>918</v>
      </c>
      <c r="F89" s="662" t="s">
        <v>862</v>
      </c>
      <c r="G89" s="726"/>
      <c r="H89" s="1025"/>
      <c r="I89" s="726"/>
      <c r="J89" s="1025"/>
      <c r="K89" s="291"/>
      <c r="X89" s="760">
        <v>0</v>
      </c>
    </row>
    <row s="1637" customFormat="1" customHeight="1" ht="11.25" hidden="1">
      <c r="A90" s="2394"/>
      <c r="B90" s="513"/>
      <c r="D90" s="667" t="s">
        <v>802</v>
      </c>
      <c r="E90" s="725" t="s">
        <v>919</v>
      </c>
      <c r="F90" s="662" t="s">
        <v>862</v>
      </c>
      <c r="G90" s="726"/>
      <c r="H90" s="1025"/>
      <c r="I90" s="726"/>
      <c r="J90" s="1025"/>
      <c r="K90" s="291"/>
      <c r="X90" s="760">
        <v>0</v>
      </c>
    </row>
    <row s="1637" customFormat="1" customHeight="1" ht="11.25" hidden="1">
      <c r="A91" s="2394"/>
      <c r="B91" s="513"/>
      <c r="D91" s="667" t="s">
        <v>880</v>
      </c>
      <c r="E91" s="725" t="s">
        <v>920</v>
      </c>
      <c r="F91" s="662" t="s">
        <v>862</v>
      </c>
      <c r="G91" s="726"/>
      <c r="H91" s="1025"/>
      <c r="I91" s="726"/>
      <c r="J91" s="1025"/>
      <c r="K91" s="291"/>
      <c r="X91" s="760">
        <v>0</v>
      </c>
    </row>
    <row s="1637" customFormat="1" customHeight="1" ht="11.25" hidden="1">
      <c r="A92" s="2394"/>
      <c r="B92" s="513"/>
      <c r="D92" s="667" t="s">
        <v>882</v>
      </c>
      <c r="E92" s="725" t="s">
        <v>922</v>
      </c>
      <c r="F92" s="662" t="s">
        <v>862</v>
      </c>
      <c r="G92" s="726"/>
      <c r="H92" s="1025"/>
      <c r="I92" s="726"/>
      <c r="J92" s="1025"/>
      <c r="K92" s="291"/>
      <c r="X92" s="760">
        <v>0</v>
      </c>
    </row>
    <row s="1637" customFormat="1" customHeight="1" ht="11.25" hidden="1">
      <c r="A93" s="2394"/>
      <c r="B93" s="513"/>
      <c r="D93" s="667" t="s">
        <v>929</v>
      </c>
      <c r="E93" s="725" t="s">
        <v>924</v>
      </c>
      <c r="F93" s="662" t="s">
        <v>862</v>
      </c>
      <c r="G93" s="726"/>
      <c r="H93" s="1025"/>
      <c r="I93" s="726"/>
      <c r="J93" s="1025"/>
      <c r="K93" s="291"/>
      <c r="X93" s="760">
        <v>0</v>
      </c>
    </row>
    <row s="1637" customFormat="1" customHeight="1" ht="11.25" hidden="1">
      <c r="A94" s="2394"/>
      <c r="B94" s="513"/>
      <c r="D94" s="667" t="s">
        <v>930</v>
      </c>
      <c r="E94" s="725" t="s">
        <v>926</v>
      </c>
      <c r="F94" s="662" t="s">
        <v>862</v>
      </c>
      <c r="G94" s="726"/>
      <c r="H94" s="1025"/>
      <c r="I94" s="726"/>
      <c r="J94" s="1025"/>
      <c r="K94" s="291"/>
      <c r="X94" s="760">
        <v>0</v>
      </c>
    </row>
    <row s="1637" customFormat="1" customHeight="1" ht="24.75" hidden="1">
      <c r="A95" s="2394"/>
      <c r="B95" s="513"/>
      <c r="D95" s="667" t="s">
        <v>111</v>
      </c>
      <c r="E95" s="668" t="s">
        <v>931</v>
      </c>
      <c r="F95" s="727" t="s">
        <v>562</v>
      </c>
      <c r="G95" s="729"/>
      <c r="H95" s="1025"/>
      <c r="I95" s="729"/>
      <c r="J95" s="1025"/>
      <c r="K95" s="291" t="s">
        <v>932</v>
      </c>
      <c r="X95" s="760">
        <v>0</v>
      </c>
    </row>
    <row s="1637" customFormat="1" customHeight="1" ht="33.75" hidden="1">
      <c r="A96" s="2394"/>
      <c r="B96" s="513"/>
      <c r="D96" s="667" t="s">
        <v>91</v>
      </c>
      <c r="E96" s="668" t="s">
        <v>933</v>
      </c>
      <c r="F96" s="728" t="s">
        <v>823</v>
      </c>
      <c r="G96" s="730"/>
      <c r="H96" s="1025"/>
      <c r="I96" s="730"/>
      <c r="J96" s="1025"/>
      <c r="K96" s="291"/>
      <c r="X96" s="760">
        <v>0</v>
      </c>
    </row>
    <row s="1637" customFormat="1" customHeight="1" ht="22.5" hidden="1">
      <c r="A97" s="2394"/>
      <c r="B97" s="513" t="s">
        <v>592</v>
      </c>
      <c r="D97" s="667" t="s">
        <v>92</v>
      </c>
      <c r="E97" s="668" t="s">
        <v>934</v>
      </c>
      <c r="F97" s="728" t="s">
        <v>309</v>
      </c>
      <c r="G97" s="387"/>
      <c r="H97" s="1025"/>
      <c r="I97" s="387"/>
      <c r="J97" s="1025"/>
      <c r="K97" s="291" t="s">
        <v>635</v>
      </c>
      <c r="X97" s="760">
        <v>0</v>
      </c>
    </row>
    <row s="1637" customFormat="1" customHeight="1" ht="45" hidden="1">
      <c r="A98" s="2394"/>
      <c r="B98" s="513" t="s">
        <v>592</v>
      </c>
      <c r="D98" s="667" t="s">
        <v>935</v>
      </c>
      <c r="E98" s="669" t="s">
        <v>936</v>
      </c>
      <c r="F98" s="723" t="s">
        <v>309</v>
      </c>
      <c r="G98" s="387"/>
      <c r="H98" s="1025"/>
      <c r="I98" s="387"/>
      <c r="J98" s="1025"/>
      <c r="K98" s="291" t="s">
        <v>635</v>
      </c>
      <c r="X98" s="760">
        <v>0</v>
      </c>
    </row>
    <row s="1637" customFormat="1" customHeight="1" ht="95.25" hidden="1">
      <c r="A99" s="2394"/>
      <c r="B99" s="513" t="s">
        <v>592</v>
      </c>
      <c r="D99" s="667" t="s">
        <v>112</v>
      </c>
      <c r="E99" s="668" t="s">
        <v>937</v>
      </c>
      <c r="F99" s="723" t="s">
        <v>309</v>
      </c>
      <c r="G99" s="387"/>
      <c r="H99" s="1025"/>
      <c r="I99" s="387"/>
      <c r="J99" s="1025"/>
      <c r="K99" s="291" t="s">
        <v>635</v>
      </c>
      <c r="X99" s="760">
        <v>0</v>
      </c>
    </row>
    <row s="1637" customFormat="1" customHeight="1" ht="22.5" hidden="1">
      <c r="A100" s="2394"/>
      <c r="B100" s="513" t="s">
        <v>592</v>
      </c>
      <c r="D100" s="667" t="s">
        <v>148</v>
      </c>
      <c r="E100" s="668" t="s">
        <v>938</v>
      </c>
      <c r="F100" s="723" t="s">
        <v>309</v>
      </c>
      <c r="G100" s="387"/>
      <c r="H100" s="1025"/>
      <c r="I100" s="387"/>
      <c r="J100" s="1025"/>
      <c r="K100" s="291" t="s">
        <v>635</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2AFC3-30DD-DF55-BB22-0.BD0402E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ИМУП «ПОСЖИЛКОМСЕРВИС»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65</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483FC-9227-9E09-AD7C-0.562C502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547</v>
      </c>
      <c r="D3" s="691" t="str">
        <f>B3&amp;".1"</f>
        <v>.1</v>
      </c>
      <c r="E3" s="692" t="s">
        <v>939</v>
      </c>
      <c r="F3" s="693" t="s">
        <v>309</v>
      </c>
      <c r="G3" s="688"/>
      <c r="H3" s="403"/>
      <c r="I3" s="688"/>
      <c r="J3" s="403"/>
      <c r="K3" s="291" t="s">
        <v>940</v>
      </c>
      <c r="V3" s="507">
        <v>0</v>
      </c>
    </row>
    <row customHeight="1" ht="15" hidden="1">
      <c r="A4" s="507"/>
      <c r="B4" s="2399"/>
      <c r="C4" s="2400"/>
      <c r="D4" s="691" t="str">
        <f>B3&amp;".2"</f>
        <v>.2</v>
      </c>
      <c r="E4" s="692" t="s">
        <v>941</v>
      </c>
      <c r="F4" s="693" t="s">
        <v>309</v>
      </c>
      <c r="G4" s="1740" t="s">
        <v>28</v>
      </c>
      <c r="H4" s="403"/>
      <c r="I4" s="1740" t="s">
        <v>28</v>
      </c>
      <c r="J4" s="403"/>
      <c r="K4" s="291" t="s">
        <v>942</v>
      </c>
      <c r="V4" s="507">
        <v>0</v>
      </c>
    </row>
    <row s="1368" customFormat="1" customHeight="1" ht="15" hidden="1">
      <c r="C5" s="674"/>
      <c r="U5" s="422"/>
      <c r="V5" s="419">
        <v>0</v>
      </c>
    </row>
    <row customHeight="1" ht="22.5" hidden="1">
      <c r="A6" s="507"/>
      <c r="B6" s="2399"/>
      <c r="C6" s="2400" t="s">
        <v>547</v>
      </c>
      <c r="D6" s="691" t="str">
        <f>B6&amp;".1"</f>
        <v>.1</v>
      </c>
      <c r="E6" s="692" t="s">
        <v>943</v>
      </c>
      <c r="F6" s="693" t="s">
        <v>309</v>
      </c>
      <c r="G6" s="688"/>
      <c r="H6" s="403"/>
      <c r="I6" s="688"/>
      <c r="J6" s="403"/>
      <c r="K6" s="291" t="s">
        <v>944</v>
      </c>
      <c r="V6" s="507">
        <v>0</v>
      </c>
    </row>
    <row customHeight="1" ht="15" hidden="1">
      <c r="A7" s="507"/>
      <c r="B7" s="2399"/>
      <c r="C7" s="2400"/>
      <c r="D7" s="691" t="str">
        <f>B6&amp;".2"</f>
        <v>.2</v>
      </c>
      <c r="E7" s="692" t="s">
        <v>941</v>
      </c>
      <c r="F7" s="693" t="s">
        <v>309</v>
      </c>
      <c r="G7" s="1740" t="s">
        <v>28</v>
      </c>
      <c r="H7" s="403"/>
      <c r="I7" s="1740" t="s">
        <v>28</v>
      </c>
      <c r="J7" s="403"/>
      <c r="K7" s="291" t="s">
        <v>942</v>
      </c>
      <c r="V7" s="507">
        <v>0</v>
      </c>
    </row>
    <row s="1368" customFormat="1" customHeight="1" ht="15" hidden="1">
      <c r="C8" s="674"/>
      <c r="U8" s="422"/>
      <c r="V8" s="419">
        <v>0</v>
      </c>
    </row>
    <row customHeight="1" ht="22.5" hidden="1">
      <c r="A9" s="507"/>
      <c r="B9" s="2399"/>
      <c r="C9" s="2400" t="s">
        <v>547</v>
      </c>
      <c r="D9" s="691" t="str">
        <f>B9&amp;".1"</f>
        <v>.1</v>
      </c>
      <c r="E9" s="692" t="s">
        <v>945</v>
      </c>
      <c r="F9" s="693" t="s">
        <v>309</v>
      </c>
      <c r="G9" s="699" t="s">
        <v>28</v>
      </c>
      <c r="H9" s="403" t="s">
        <v>28</v>
      </c>
      <c r="I9" s="699" t="s">
        <v>28</v>
      </c>
      <c r="J9" s="403" t="s">
        <v>28</v>
      </c>
      <c r="K9" s="291"/>
      <c r="V9" s="507">
        <v>0</v>
      </c>
    </row>
    <row customHeight="1" ht="15" hidden="1">
      <c r="A10" s="507"/>
      <c r="B10" s="2399"/>
      <c r="C10" s="2400"/>
      <c r="D10" s="691" t="str">
        <f>B9&amp;".2"</f>
        <v>.2</v>
      </c>
      <c r="E10" s="692" t="s">
        <v>946</v>
      </c>
      <c r="F10" s="693" t="s">
        <v>309</v>
      </c>
      <c r="G10" s="1734" t="s">
        <v>28</v>
      </c>
      <c r="H10" s="403" t="s">
        <v>28</v>
      </c>
      <c r="I10" s="1734" t="s">
        <v>28</v>
      </c>
      <c r="J10" s="403" t="s">
        <v>28</v>
      </c>
      <c r="K10" s="291" t="s">
        <v>947</v>
      </c>
      <c r="V10" s="507">
        <v>0</v>
      </c>
    </row>
    <row customHeight="1" ht="15" hidden="1">
      <c r="A11" s="507"/>
      <c r="B11" s="2399"/>
      <c r="C11" s="2400"/>
      <c r="D11" s="691" t="str">
        <f>B9&amp;".3"</f>
        <v>.3</v>
      </c>
      <c r="E11" s="692" t="s">
        <v>948</v>
      </c>
      <c r="F11" s="693" t="s">
        <v>309</v>
      </c>
      <c r="G11" s="1734" t="s">
        <v>28</v>
      </c>
      <c r="H11" s="403" t="s">
        <v>28</v>
      </c>
      <c r="I11" s="1734" t="s">
        <v>28</v>
      </c>
      <c r="J11" s="403" t="s">
        <v>28</v>
      </c>
      <c r="K11" s="291" t="s">
        <v>949</v>
      </c>
      <c r="V11" s="507">
        <v>0</v>
      </c>
    </row>
    <row s="1368" customFormat="1" customHeight="1" ht="15" hidden="1">
      <c r="C12" s="674"/>
      <c r="U12" s="422"/>
      <c r="V12" s="419">
        <v>0</v>
      </c>
    </row>
    <row customHeight="1" ht="33.75" hidden="1">
      <c r="A13" s="507"/>
      <c r="B13" s="2399"/>
      <c r="C13" s="2400" t="s">
        <v>547</v>
      </c>
      <c r="D13" s="691" t="str">
        <f>B13&amp;".1"</f>
        <v>.1</v>
      </c>
      <c r="E13" s="692" t="s">
        <v>950</v>
      </c>
      <c r="F13" s="693" t="s">
        <v>309</v>
      </c>
      <c r="G13" s="699" t="s">
        <v>28</v>
      </c>
      <c r="H13" s="403" t="s">
        <v>28</v>
      </c>
      <c r="I13" s="699" t="s">
        <v>28</v>
      </c>
      <c r="J13" s="403" t="s">
        <v>28</v>
      </c>
      <c r="K13" s="291" t="s">
        <v>951</v>
      </c>
      <c r="V13" s="507">
        <v>0</v>
      </c>
    </row>
    <row customHeight="1" ht="15" hidden="1">
      <c r="B14" s="2399"/>
      <c r="C14" s="2400"/>
      <c r="D14" s="691" t="str">
        <f>B13&amp;".2"</f>
        <v>.2</v>
      </c>
      <c r="E14" s="692" t="s">
        <v>952</v>
      </c>
      <c r="F14" s="693" t="s">
        <v>309</v>
      </c>
      <c r="G14" s="1734" t="s">
        <v>28</v>
      </c>
      <c r="H14" s="403" t="s">
        <v>28</v>
      </c>
      <c r="I14" s="1734" t="s">
        <v>28</v>
      </c>
      <c r="J14" s="403" t="s">
        <v>28</v>
      </c>
      <c r="K14" s="291" t="s">
        <v>953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ИМУП «ПОСЖИЛКОМСЕРВИС»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304</v>
      </c>
      <c r="V26" s="507">
        <v>15</v>
      </c>
    </row>
    <row s="1637" customFormat="1" customHeight="1" ht="15.75">
      <c r="A27" s="761"/>
      <c r="C27" s="178"/>
      <c r="D27" s="713"/>
      <c r="E27" s="2369" t="s">
        <v>568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303</v>
      </c>
      <c r="E29" s="2372"/>
      <c r="F29" s="2372"/>
      <c r="G29" s="889"/>
      <c r="H29" s="889"/>
      <c r="I29" s="889"/>
      <c r="J29" s="890"/>
      <c r="K29" s="2197"/>
      <c r="U29" s="677"/>
      <c r="V29" s="760">
        <v>15</v>
      </c>
    </row>
    <row customHeight="1" ht="35.699999999999996">
      <c r="C30" s="178"/>
      <c r="D30" s="763" t="s">
        <v>87</v>
      </c>
      <c r="E30" s="762" t="s">
        <v>305</v>
      </c>
      <c r="F30" s="762" t="s">
        <v>570</v>
      </c>
      <c r="G30" s="810" t="s">
        <v>306</v>
      </c>
      <c r="H30" s="809" t="s">
        <v>393</v>
      </c>
      <c r="I30" s="686" t="s">
        <v>306</v>
      </c>
      <c r="J30" s="467" t="s">
        <v>393</v>
      </c>
      <c r="K30" s="2203"/>
      <c r="V30" s="507">
        <v>34</v>
      </c>
    </row>
    <row customHeight="1" ht="15" hidden="1">
      <c r="C31" s="178"/>
      <c r="D31" s="595"/>
      <c r="E31" s="595"/>
      <c r="F31" s="595"/>
      <c r="G31" s="661"/>
      <c r="H31" s="661"/>
      <c r="I31" s="661"/>
      <c r="J31" s="661"/>
      <c r="K31" s="291"/>
      <c r="V31" s="507">
        <v>0</v>
      </c>
    </row>
    <row customHeight="1" ht="24">
      <c r="A32" s="507"/>
      <c r="B32" s="507" t="s">
        <v>954</v>
      </c>
      <c r="C32" s="528"/>
      <c r="D32" s="694">
        <v>1</v>
      </c>
      <c r="E32" s="695" t="s">
        <v>955</v>
      </c>
      <c r="F32" s="693" t="s">
        <v>309</v>
      </c>
      <c r="G32" s="815" t="s">
        <v>309</v>
      </c>
      <c r="H32" s="815" t="s">
        <v>309</v>
      </c>
      <c r="I32" s="693" t="s">
        <v>309</v>
      </c>
      <c r="J32" s="693" t="s">
        <v>309</v>
      </c>
      <c r="K32" s="291"/>
      <c r="V32" s="507">
        <v>23</v>
      </c>
    </row>
    <row customHeight="1" ht="11.549999999999999">
      <c r="A33" s="507"/>
      <c r="C33" s="507"/>
      <c r="D33" s="349"/>
      <c r="E33" s="582" t="s">
        <v>590</v>
      </c>
      <c r="F33" s="574"/>
      <c r="G33" s="574"/>
      <c r="H33" s="574"/>
      <c r="I33" s="574"/>
      <c r="J33" s="574"/>
      <c r="K33" s="575"/>
      <c r="U33" s="507"/>
      <c r="V33" s="507">
        <v>11</v>
      </c>
    </row>
    <row customHeight="1" ht="24">
      <c r="A34" s="507"/>
      <c r="B34" s="583" t="s">
        <v>640</v>
      </c>
      <c r="C34" s="528"/>
      <c r="D34" s="694">
        <v>2</v>
      </c>
      <c r="E34" s="695" t="s">
        <v>956</v>
      </c>
      <c r="F34" s="822" t="s">
        <v>309</v>
      </c>
      <c r="G34" s="822" t="s">
        <v>309</v>
      </c>
      <c r="H34" s="822" t="s">
        <v>309</v>
      </c>
      <c r="I34" s="693"/>
      <c r="J34" s="693"/>
      <c r="K34" s="291"/>
      <c r="V34" s="507">
        <v>23</v>
      </c>
    </row>
    <row customHeight="1" ht="11.549999999999999">
      <c r="A35" s="507"/>
      <c r="C35" s="507"/>
      <c r="D35" s="349"/>
      <c r="E35" s="582" t="s">
        <v>957</v>
      </c>
      <c r="F35" s="574"/>
      <c r="G35" s="696"/>
      <c r="H35" s="574"/>
      <c r="I35" s="696"/>
      <c r="J35" s="574"/>
      <c r="K35" s="575"/>
      <c r="U35" s="507"/>
      <c r="V35" s="507">
        <v>11</v>
      </c>
    </row>
    <row customHeight="1" ht="71.25">
      <c r="A36" s="507"/>
      <c r="B36" s="507" t="s">
        <v>958</v>
      </c>
      <c r="C36" s="528"/>
      <c r="D36" s="694">
        <v>3</v>
      </c>
      <c r="E36" s="695" t="s">
        <v>959</v>
      </c>
      <c r="F36" s="697" t="s">
        <v>309</v>
      </c>
      <c r="G36" s="816" t="s">
        <v>960</v>
      </c>
      <c r="H36" s="815" t="s">
        <v>309</v>
      </c>
      <c r="I36" s="526" t="s">
        <v>960</v>
      </c>
      <c r="J36" s="693" t="s">
        <v>309</v>
      </c>
      <c r="K36" s="291" t="s">
        <v>961</v>
      </c>
      <c r="V36" s="507">
        <v>68</v>
      </c>
    </row>
    <row customHeight="1" ht="11.549999999999999">
      <c r="A37" s="507"/>
      <c r="C37" s="507"/>
      <c r="D37" s="349"/>
      <c r="E37" s="582" t="s">
        <v>962</v>
      </c>
      <c r="F37" s="574"/>
      <c r="G37" s="696"/>
      <c r="H37" s="696"/>
      <c r="I37" s="696"/>
      <c r="J37" s="696"/>
      <c r="K37" s="575"/>
      <c r="U37" s="507"/>
      <c r="V37" s="507">
        <v>11</v>
      </c>
    </row>
    <row customHeight="1" ht="71.25">
      <c r="A38" s="507"/>
      <c r="B38" s="507" t="s">
        <v>963</v>
      </c>
      <c r="C38" s="528"/>
      <c r="D38" s="694">
        <v>4</v>
      </c>
      <c r="E38" s="695" t="s">
        <v>964</v>
      </c>
      <c r="F38" s="697" t="s">
        <v>309</v>
      </c>
      <c r="G38" s="816" t="s">
        <v>960</v>
      </c>
      <c r="H38" s="817" t="s">
        <v>309</v>
      </c>
      <c r="I38" s="526" t="s">
        <v>960</v>
      </c>
      <c r="J38" s="523" t="s">
        <v>309</v>
      </c>
      <c r="K38" s="681" t="s">
        <v>965</v>
      </c>
      <c r="V38" s="507">
        <v>68</v>
      </c>
    </row>
    <row customHeight="1" ht="11.549999999999999">
      <c r="A39" s="507"/>
      <c r="C39" s="507"/>
      <c r="D39" s="349"/>
      <c r="E39" s="582" t="s">
        <v>966</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B345C-616C-FB6F-8314-0.8DB6C63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ИМУП «ПОСЖИЛКОМСЕРВИС»</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88</v>
      </c>
      <c r="R10" s="917" t="s">
        <v>981</v>
      </c>
      <c r="S10" s="917" t="s">
        <v>982</v>
      </c>
      <c r="T10" s="918" t="s">
        <v>983</v>
      </c>
      <c r="U10" s="917" t="s">
        <v>88</v>
      </c>
      <c r="V10" s="917" t="s">
        <v>984</v>
      </c>
      <c r="W10" s="917" t="s">
        <v>982</v>
      </c>
      <c r="X10" s="918" t="s">
        <v>983</v>
      </c>
      <c r="Y10" s="303" t="s">
        <v>985</v>
      </c>
      <c r="Z10" s="2103" t="s">
        <v>87</v>
      </c>
      <c r="AA10" s="2105"/>
      <c r="AB10" s="1051" t="s">
        <v>986</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00B83-E8A7-AF54-01D8-0.E3B8119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ИМУП «ПОСЖИЛКОМСЕРВИС»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1010</v>
      </c>
      <c r="K12" s="2129"/>
      <c r="L12" s="2234"/>
      <c r="M12" s="2234"/>
      <c r="N12" s="2129"/>
      <c r="O12" s="2129"/>
      <c r="P12" s="2420"/>
      <c r="Q12" s="2420"/>
      <c r="R12" s="2420"/>
      <c r="S12" s="1136" t="s">
        <v>85</v>
      </c>
      <c r="T12" s="1136" t="s">
        <v>86</v>
      </c>
      <c r="U12" s="1136" t="s">
        <v>84</v>
      </c>
      <c r="V12" s="1136" t="s">
        <v>1011</v>
      </c>
      <c r="W12" s="1136" t="s">
        <v>84</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BAAEB-35AA-3E75-D17B-0.E65DDC8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ИМУП «ПОСЖИЛКОМСЕРВИС»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712</v>
      </c>
      <c r="G29" s="1239" t="s">
        <v>1050</v>
      </c>
      <c r="H29" s="1238">
        <f>SUM(I29:J29)</f>
        <v>0</v>
      </c>
      <c r="I29" s="1237"/>
      <c r="J29" s="1227"/>
      <c r="K29" s="1236"/>
      <c r="W29" s="1157">
        <v>11</v>
      </c>
    </row>
    <row customHeight="1" ht="11.549999999999999">
      <c r="F30" s="1232" t="s">
        <v>310</v>
      </c>
      <c r="G30" s="1239" t="s">
        <v>1051</v>
      </c>
      <c r="H30" s="1238">
        <f>SUM(I30:J30)</f>
        <v>0</v>
      </c>
      <c r="I30" s="1237"/>
      <c r="J30" s="1227"/>
      <c r="K30" s="1236"/>
      <c r="W30" s="1157">
        <v>11</v>
      </c>
    </row>
    <row customHeight="1" ht="11.549999999999999">
      <c r="F31" s="1232" t="s">
        <v>313</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327</v>
      </c>
      <c r="G33" s="1239" t="s">
        <v>1054</v>
      </c>
      <c r="H33" s="1238">
        <f>SUM(I33:J33)</f>
        <v>0</v>
      </c>
      <c r="I33" s="1237"/>
      <c r="J33" s="1227"/>
      <c r="K33" s="1236"/>
      <c r="W33" s="1157">
        <v>46</v>
      </c>
    </row>
    <row customHeight="1" ht="11.549999999999999">
      <c r="F34" s="1232" t="s">
        <v>335</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109</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110</v>
      </c>
      <c r="G48" s="692" t="s">
        <v>1072</v>
      </c>
      <c r="H48" s="1238">
        <f>SUM(I48:J48)</f>
        <v>0</v>
      </c>
      <c r="I48" s="1238">
        <f>SUM(I49,I54,I57)</f>
        <v>0</v>
      </c>
      <c r="J48" s="1227"/>
      <c r="K48" s="1236"/>
      <c r="W48" s="1157">
        <v>23</v>
      </c>
    </row>
    <row customHeight="1" ht="11.549999999999999">
      <c r="F49" s="1232" t="s">
        <v>712</v>
      </c>
      <c r="G49" s="1239" t="s">
        <v>1024</v>
      </c>
      <c r="H49" s="1238">
        <f>SUM(I49:J49)</f>
        <v>0</v>
      </c>
      <c r="I49" s="1238">
        <f>SUM(I50:I53)</f>
        <v>0</v>
      </c>
      <c r="J49" s="1227"/>
      <c r="K49" s="1236"/>
      <c r="W49" s="1157">
        <v>11</v>
      </c>
    </row>
    <row customHeight="1" ht="24">
      <c r="F50" s="1232" t="s">
        <v>715</v>
      </c>
      <c r="G50" s="1240" t="s">
        <v>1062</v>
      </c>
      <c r="H50" s="1238">
        <f>SUM(I50:J50)</f>
        <v>0</v>
      </c>
      <c r="I50" s="1237"/>
      <c r="J50" s="1227"/>
      <c r="K50" s="1236"/>
      <c r="W50" s="1157">
        <v>23</v>
      </c>
    </row>
    <row customHeight="1" ht="11.549999999999999">
      <c r="F51" s="1232" t="s">
        <v>718</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310</v>
      </c>
      <c r="G54" s="1239" t="s">
        <v>1053</v>
      </c>
      <c r="H54" s="1238">
        <f>SUM(I54:J54)</f>
        <v>0</v>
      </c>
      <c r="I54" s="1238">
        <f>SUM(I55:I56)</f>
        <v>0</v>
      </c>
      <c r="J54" s="1227"/>
      <c r="K54" s="1236"/>
      <c r="W54" s="1157">
        <v>11</v>
      </c>
    </row>
    <row customHeight="1" ht="48.29999999999999">
      <c r="F55" s="1232" t="s">
        <v>722</v>
      </c>
      <c r="G55" s="1240" t="s">
        <v>1054</v>
      </c>
      <c r="H55" s="1238">
        <f>SUM(I55:J55)</f>
        <v>0</v>
      </c>
      <c r="I55" s="1237"/>
      <c r="J55" s="1227"/>
      <c r="K55" s="1236"/>
      <c r="W55" s="1157">
        <v>46</v>
      </c>
    </row>
    <row customHeight="1" ht="11.549999999999999">
      <c r="F56" s="1232" t="s">
        <v>724</v>
      </c>
      <c r="G56" s="1240" t="s">
        <v>1055</v>
      </c>
      <c r="H56" s="1238">
        <f>SUM(I56:J56)</f>
        <v>0</v>
      </c>
      <c r="I56" s="1237"/>
      <c r="J56" s="1227"/>
      <c r="K56" s="1236"/>
      <c r="W56" s="1157">
        <v>11</v>
      </c>
    </row>
    <row customHeight="1" ht="11.549999999999999">
      <c r="F57" s="1232" t="s">
        <v>313</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7EDBF-F066-A7D7-9D23-0.AC0272B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ИМУП «ПОСЖИЛКОМСЕРВИС»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839</v>
      </c>
      <c r="V14" s="2390"/>
      <c r="W14" s="2338" t="s">
        <v>842</v>
      </c>
      <c r="X14" s="2390"/>
      <c r="Y14" s="2338" t="s">
        <v>839</v>
      </c>
      <c r="Z14" s="2390"/>
      <c r="AA14" s="2338" t="s">
        <v>849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829</v>
      </c>
      <c r="P16" s="2435"/>
      <c r="Q16" s="2388" t="s">
        <v>831</v>
      </c>
      <c r="R16" s="2435"/>
      <c r="S16" s="2388" t="s">
        <v>835</v>
      </c>
      <c r="T16" s="2435"/>
      <c r="U16" s="2388" t="s">
        <v>840</v>
      </c>
      <c r="V16" s="2435"/>
      <c r="W16" s="2388" t="s">
        <v>843</v>
      </c>
      <c r="X16" s="2435"/>
      <c r="Y16" s="2388" t="s">
        <v>847</v>
      </c>
      <c r="Z16" s="2435"/>
      <c r="AA16" s="2388" t="s">
        <v>850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562</v>
      </c>
      <c r="BU16" s="2435"/>
      <c r="BV16" s="2388" t="s">
        <v>562</v>
      </c>
      <c r="BW16" s="2435"/>
      <c r="BX16" s="2388" t="s">
        <v>562</v>
      </c>
      <c r="BY16" s="2435"/>
      <c r="BZ16" s="2388" t="s">
        <v>562</v>
      </c>
      <c r="CA16" s="2435"/>
      <c r="CB16" s="2388" t="s">
        <v>1112</v>
      </c>
      <c r="CC16" s="2435"/>
      <c r="CD16" s="2388" t="s">
        <v>562</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562</v>
      </c>
      <c r="CZ16" s="2390"/>
      <c r="DA16" s="2338" t="s">
        <v>562</v>
      </c>
      <c r="DB16" s="2390"/>
      <c r="DC16" s="2338" t="s">
        <v>562</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0417F-EBBD-4C36-677C-0.2746804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547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ИМУП «ПОСЖИЛКОМСЕРВИС»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304</v>
      </c>
      <c r="S9" s="507">
        <v>15</v>
      </c>
    </row>
    <row s="1637" customFormat="1" customHeight="1" ht="15.75">
      <c r="A10" s="761"/>
      <c r="C10" s="178"/>
      <c r="D10" s="713"/>
      <c r="E10" s="2369" t="s">
        <v>568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303</v>
      </c>
      <c r="E12" s="2372"/>
      <c r="F12" s="2372"/>
      <c r="G12" s="889"/>
      <c r="H12" s="889"/>
      <c r="I12" s="2129"/>
      <c r="R12" s="677"/>
      <c r="S12" s="760">
        <v>15</v>
      </c>
    </row>
    <row customHeight="1" ht="35.699999999999996">
      <c r="C13" s="178"/>
      <c r="D13" s="763" t="s">
        <v>87</v>
      </c>
      <c r="E13" s="762" t="s">
        <v>305</v>
      </c>
      <c r="F13" s="762" t="s">
        <v>570</v>
      </c>
      <c r="G13" s="810" t="s">
        <v>306</v>
      </c>
      <c r="H13" s="756" t="s">
        <v>306</v>
      </c>
      <c r="I13" s="2129"/>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1118</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1118</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1118</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1119</v>
      </c>
      <c r="E20" s="690"/>
      <c r="F20" s="511"/>
      <c r="G20" s="511"/>
      <c r="H20" s="511"/>
      <c r="I20" s="1765"/>
      <c r="S20" s="507">
        <v>0</v>
      </c>
    </row>
    <row customHeight="1" ht="29.25">
      <c r="C21" s="453"/>
      <c r="D21" s="541" t="s">
        <v>316</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1120</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08CB4-51BD-818D-4435-0.3A9DA9C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ИМУП «ПОСЖИЛКОМСЕРВИС»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87</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309</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1121</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309</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1029</v>
      </c>
      <c r="E19" s="885" t="s">
        <v>1123</v>
      </c>
      <c r="F19" s="387"/>
      <c r="G19" s="339" t="s">
        <v>1124</v>
      </c>
      <c r="I19" s="502"/>
      <c r="J19" s="502"/>
      <c r="Q19" s="760">
        <v>0</v>
      </c>
    </row>
    <row s="1637" customFormat="1" customHeight="1" ht="14.699999999999998">
      <c r="A20" s="345"/>
      <c r="B20" s="148"/>
      <c r="C20" s="309"/>
      <c r="D20" s="887">
        <v>2</v>
      </c>
      <c r="E20" s="332" t="s">
        <v>1125</v>
      </c>
      <c r="F20" s="200" t="s">
        <v>309</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110</v>
      </c>
      <c r="E23" s="199" t="s">
        <v>1126</v>
      </c>
      <c r="F23" s="1672" t="s">
        <v>309</v>
      </c>
      <c r="G23" s="347"/>
      <c r="I23" s="1626"/>
      <c r="J23" s="1626"/>
      <c r="Q23" s="1633">
        <v>0</v>
      </c>
    </row>
    <row s="1637" customFormat="1" customHeight="1" ht="14.25" hidden="1">
      <c r="A24" s="345"/>
      <c r="B24" s="1162"/>
      <c r="C24" s="378"/>
      <c r="D24" s="1675" t="s">
        <v>712</v>
      </c>
      <c r="E24" s="1674" t="s">
        <v>1127</v>
      </c>
      <c r="F24" s="1672" t="s">
        <v>309</v>
      </c>
      <c r="G24" s="339"/>
      <c r="I24" s="1626"/>
      <c r="J24" s="1626"/>
      <c r="Q24" s="1633">
        <v>0</v>
      </c>
    </row>
    <row s="1637" customFormat="1" customHeight="1" ht="14.25" hidden="1">
      <c r="A25" s="345"/>
      <c r="B25" s="1162"/>
      <c r="C25" s="378"/>
      <c r="D25" s="1675" t="s">
        <v>715</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0DCF6-0C43-67DA-2F1F-0.70CBE9A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547</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547</v>
      </c>
      <c r="D4" s="1675"/>
      <c r="E4" s="207" t="s">
        <v>1130</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547</v>
      </c>
      <c r="D6" s="1675"/>
      <c r="E6" s="208" t="s">
        <v>1131</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547</v>
      </c>
      <c r="D8" s="1675"/>
      <c r="E8" s="208" t="s">
        <v>1132</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547</v>
      </c>
      <c r="D10" s="1675"/>
      <c r="E10" s="208" t="s">
        <v>1133</v>
      </c>
      <c r="F10" s="1672"/>
      <c r="G10" s="1676"/>
      <c r="H10" s="1672" t="s">
        <v>309</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ИМУП «ПОСЖИЛКОМСЕРВИС»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87</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1025</v>
      </c>
      <c r="E22" s="196" t="s">
        <v>1136</v>
      </c>
      <c r="F22" s="200"/>
      <c r="G22" s="1739"/>
      <c r="H22" s="200" t="s">
        <v>309</v>
      </c>
      <c r="I22" s="153" t="s">
        <v>1137</v>
      </c>
      <c r="M22" s="85">
        <v>20</v>
      </c>
    </row>
    <row customHeight="1" ht="60">
      <c r="A23" s="1685"/>
      <c r="C23" s="98"/>
      <c r="D23" s="149" t="s">
        <v>1027</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309</v>
      </c>
      <c r="H24" s="215"/>
      <c r="I24" s="261" t="s">
        <v>635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1140</v>
      </c>
      <c r="M26" s="85">
        <v>14</v>
      </c>
    </row>
    <row customHeight="1" ht="15.75">
      <c r="A27" s="1685" t="s">
        <v>109</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757</v>
      </c>
      <c r="E29" s="207" t="s">
        <v>1130</v>
      </c>
      <c r="F29" s="200"/>
      <c r="G29" s="259"/>
      <c r="H29" s="200" t="s">
        <v>309</v>
      </c>
      <c r="I29" s="2171" t="s">
        <v>1141</v>
      </c>
      <c r="M29" s="85">
        <v>20</v>
      </c>
    </row>
    <row customHeight="1" ht="15.75">
      <c r="A30" s="1685" t="s">
        <v>110</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1142</v>
      </c>
      <c r="E33" s="208" t="s">
        <v>1131</v>
      </c>
      <c r="F33" s="200"/>
      <c r="G33" s="259"/>
      <c r="H33" s="200" t="s">
        <v>309</v>
      </c>
      <c r="I33" s="2171" t="s">
        <v>1143</v>
      </c>
      <c r="M33" s="85">
        <v>14</v>
      </c>
    </row>
    <row customHeight="1" ht="15.75">
      <c r="A34" s="1685" t="s">
        <v>89</v>
      </c>
      <c r="C34" s="98"/>
      <c r="D34" s="111"/>
      <c r="E34" s="206" t="s">
        <v>325</v>
      </c>
      <c r="F34" s="202"/>
      <c r="G34" s="202"/>
      <c r="H34" s="203"/>
      <c r="I34" s="2173"/>
      <c r="M34" s="85">
        <v>15</v>
      </c>
    </row>
    <row customHeight="1" ht="25.2">
      <c r="A35" s="1685"/>
      <c r="C35" s="98"/>
      <c r="D35" s="149" t="s">
        <v>885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1144</v>
      </c>
      <c r="E36" s="208" t="s">
        <v>1132</v>
      </c>
      <c r="F36" s="200"/>
      <c r="G36" s="259"/>
      <c r="H36" s="200" t="s">
        <v>309</v>
      </c>
      <c r="I36" s="2145" t="s">
        <v>1145</v>
      </c>
      <c r="M36" s="85">
        <v>14</v>
      </c>
    </row>
    <row customHeight="1" ht="15.75">
      <c r="A37" s="1685" t="s">
        <v>90</v>
      </c>
      <c r="C37" s="98"/>
      <c r="D37" s="111"/>
      <c r="E37" s="206" t="s">
        <v>325</v>
      </c>
      <c r="F37" s="202"/>
      <c r="G37" s="202"/>
      <c r="H37" s="203"/>
      <c r="I37" s="2145"/>
      <c r="M37" s="85">
        <v>15</v>
      </c>
    </row>
    <row customHeight="1" ht="27.299999999999997">
      <c r="A38" s="1685"/>
      <c r="C38" s="98"/>
      <c r="D38" s="149" t="s">
        <v>886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887</v>
      </c>
      <c r="E39" s="208" t="s">
        <v>1133</v>
      </c>
      <c r="F39" s="200"/>
      <c r="G39" s="209"/>
      <c r="H39" s="200" t="s">
        <v>309</v>
      </c>
      <c r="I39" s="2171" t="s">
        <v>1146</v>
      </c>
      <c r="L39" s="157" t="s">
        <v>1134</v>
      </c>
      <c r="M39" s="85">
        <v>14</v>
      </c>
    </row>
    <row customHeight="1" ht="15.75">
      <c r="A40" s="1685" t="s">
        <v>111</v>
      </c>
      <c r="C40" s="98"/>
      <c r="D40" s="111"/>
      <c r="E40" s="206" t="s">
        <v>325</v>
      </c>
      <c r="F40" s="202"/>
      <c r="G40" s="202"/>
      <c r="H40" s="203"/>
      <c r="I40" s="2173"/>
      <c r="M40" s="85">
        <v>15</v>
      </c>
    </row>
    <row s="1825" customFormat="1" customHeight="1" ht="3">
      <c r="A41" s="1685"/>
      <c r="K41" s="198"/>
      <c r="L41" s="198"/>
      <c r="M41" s="142">
        <v>3</v>
      </c>
    </row>
    <row customHeight="1" ht="26.25">
      <c r="D42" s="1683" t="s">
        <v>807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0FBA-3739-F2DD-E3A9-0.DEB58254}" mc:Ignorable="x14ac xr xr2 xr3">
  <sheetPr>
    <tabColor theme="6" tint="0.4"/>
  </sheetPr>
  <dimension ref="A1:AH332"/>
  <sheetViews>
    <sheetView topLeftCell="A1" showGridLines="0" zoomScale="90" workbookViewId="0">
      <selection activeCell="K197" sqref="K197"/>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49</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49</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49</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45813</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741</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87</v>
      </c>
      <c r="F20" s="2226" t="s">
        <v>122</v>
      </c>
      <c r="G20" s="2226" t="s">
        <v>123</v>
      </c>
      <c r="H20" s="2388" t="s">
        <v>1150</v>
      </c>
      <c r="I20" s="2389"/>
      <c r="J20" s="2435"/>
      <c r="K20" s="2226" t="s">
        <v>306</v>
      </c>
      <c r="L20" s="2226" t="s">
        <v>393</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hidden="1">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309</v>
      </c>
      <c r="M51" s="2172"/>
      <c r="N51" s="336"/>
      <c r="O51" s="1626"/>
      <c r="P51" s="1626"/>
      <c r="AH51" s="1633">
        <v>0</v>
      </c>
    </row>
    <row s="1637" customFormat="1" customHeight="1" ht="18.7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309</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309</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309</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309</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309</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309</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c r="A72" s="1782" t="s">
        <v>260</v>
      </c>
      <c r="B72" s="1782" t="s">
        <v>261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H72" s="1864"/>
      <c r="I72" s="1741">
        <v>45813</v>
      </c>
      <c r="J72" s="1775">
        <v>46022</v>
      </c>
      <c r="K72" s="1867" t="s">
        <v>1154</v>
      </c>
      <c r="L72" s="1864" t="s">
        <v>309</v>
      </c>
      <c r="M72" s="2172"/>
      <c r="N72" s="336"/>
      <c r="O72" s="1626"/>
      <c r="P72" s="1626"/>
      <c r="AH72" s="1633">
        <v>0</v>
      </c>
    </row>
    <row s="1637" customFormat="1" customHeight="1" ht="18.75">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268</v>
      </c>
      <c r="B75" s="1782" t="s">
        <v>269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309</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273</v>
      </c>
      <c r="B78" s="1782" t="s">
        <v>274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309</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hidden="1">
      <c r="A81" s="1782" t="s">
        <v>278</v>
      </c>
      <c r="B81" s="1782" t="s">
        <v>279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309</v>
      </c>
      <c r="M81" s="2172"/>
      <c r="N81" s="336"/>
      <c r="O81" s="1626"/>
      <c r="P81" s="1626"/>
      <c r="AH81" s="1633">
        <v>0</v>
      </c>
    </row>
    <row s="1637" customFormat="1" customHeight="1" ht="18.75" hidden="1">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309</v>
      </c>
      <c r="G85" s="200" t="s">
        <v>309</v>
      </c>
      <c r="H85" s="2220" t="s">
        <v>309</v>
      </c>
      <c r="I85" s="2222"/>
      <c r="J85" s="200" t="s">
        <v>309</v>
      </c>
      <c r="K85" s="200" t="s">
        <v>309</v>
      </c>
      <c r="L85" s="403"/>
      <c r="M85" s="347" t="s">
        <v>1155</v>
      </c>
      <c r="N85" s="336"/>
      <c r="AH85" s="376">
        <v>34</v>
      </c>
    </row>
    <row customHeight="1" ht="19.95">
      <c r="A86" s="1782"/>
      <c r="B86" s="1782"/>
      <c r="D86" s="378"/>
      <c r="E86" s="149" t="s">
        <v>89</v>
      </c>
      <c r="F86" s="2462" t="s">
        <v>1156</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309</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309</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309</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309</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309</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309</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309</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309</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309</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309</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309</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309</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309</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309</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309</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c r="A135" s="1782" t="s">
        <v>260</v>
      </c>
      <c r="B135" s="1782" t="s">
        <v>261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H135" s="1864"/>
      <c r="I135" s="1741">
        <v>45813</v>
      </c>
      <c r="J135" s="1775">
        <v>46022</v>
      </c>
      <c r="K135" s="1780">
        <v>2090.16</v>
      </c>
      <c r="L135" s="1864" t="s">
        <v>309</v>
      </c>
      <c r="M135" s="343"/>
      <c r="N135" s="336"/>
      <c r="O135" s="1626"/>
      <c r="P135" s="1626"/>
      <c r="AH135" s="1633">
        <v>0</v>
      </c>
    </row>
    <row s="1637" customFormat="1" customHeight="1" ht="18.75">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268</v>
      </c>
      <c r="B138" s="1782" t="s">
        <v>269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309</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273</v>
      </c>
      <c r="B141" s="1782" t="s">
        <v>274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309</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278</v>
      </c>
      <c r="B144" s="1782" t="s">
        <v>279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309</v>
      </c>
      <c r="M144" s="343"/>
      <c r="N144" s="336"/>
      <c r="O144" s="1626"/>
      <c r="P144" s="1626"/>
      <c r="AH144" s="1633">
        <v>0</v>
      </c>
    </row>
    <row s="1637" customFormat="1" customHeight="1" ht="18.75" hidden="1">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309</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309</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309</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309</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309</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309</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309</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309</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309</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309</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309</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309</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309</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309</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309</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c r="A196" s="1782" t="s">
        <v>260</v>
      </c>
      <c r="B196" s="1782" t="s">
        <v>261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H196" s="1864"/>
      <c r="I196" s="1741">
        <v>45813</v>
      </c>
      <c r="J196" s="1775">
        <v>46022</v>
      </c>
      <c r="K196" s="1780">
        <v>0</v>
      </c>
      <c r="L196" s="1864" t="s">
        <v>309</v>
      </c>
      <c r="M196" s="343"/>
      <c r="N196" s="336"/>
      <c r="O196" s="1626"/>
      <c r="P196" s="1626"/>
      <c r="AH196" s="1633">
        <v>0</v>
      </c>
    </row>
    <row s="1637" customFormat="1" customHeight="1" ht="18.75">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268</v>
      </c>
      <c r="B199" s="1782" t="s">
        <v>269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309</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273</v>
      </c>
      <c r="B202" s="1782" t="s">
        <v>274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309</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278</v>
      </c>
      <c r="B205" s="1782" t="s">
        <v>279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309</v>
      </c>
      <c r="M205" s="343"/>
      <c r="N205" s="336"/>
      <c r="O205" s="1626"/>
      <c r="P205" s="1626"/>
      <c r="AH205" s="1633">
        <v>0</v>
      </c>
    </row>
    <row s="1637" customFormat="1" customHeight="1" ht="18.75" hidden="1">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309</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309</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309</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309</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309</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309</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309</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309</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309</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309</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309</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309</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309</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309</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309</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c r="A257" s="1782" t="s">
        <v>260</v>
      </c>
      <c r="B257" s="1782" t="s">
        <v>261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H257" s="1864"/>
      <c r="I257" s="1741">
        <v>45813</v>
      </c>
      <c r="J257" s="1775">
        <v>46022</v>
      </c>
      <c r="K257" s="1780">
        <v>0</v>
      </c>
      <c r="L257" s="1864" t="s">
        <v>309</v>
      </c>
      <c r="M257" s="343"/>
      <c r="N257" s="336"/>
      <c r="O257" s="1626"/>
      <c r="P257" s="1626"/>
      <c r="AH257" s="1633">
        <v>0</v>
      </c>
    </row>
    <row s="1637" customFormat="1" customHeight="1" ht="18.75">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268</v>
      </c>
      <c r="B260" s="1782" t="s">
        <v>269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309</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273</v>
      </c>
      <c r="B263" s="1782" t="s">
        <v>274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309</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278</v>
      </c>
      <c r="B266" s="1782" t="s">
        <v>279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309</v>
      </c>
      <c r="M266" s="343"/>
      <c r="N266" s="336"/>
      <c r="O266" s="1626"/>
      <c r="P266" s="1626"/>
      <c r="AH266" s="1633">
        <v>0</v>
      </c>
    </row>
    <row s="1637" customFormat="1" customHeight="1" ht="18.75" hidden="1">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309</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309</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309</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309</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309</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309</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309</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309</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309</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309</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309</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309</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309</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309</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309</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c r="A318" s="1782" t="s">
        <v>260</v>
      </c>
      <c r="B318" s="1782" t="s">
        <v>261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H318" s="1864"/>
      <c r="I318" s="1741">
        <v>45813</v>
      </c>
      <c r="J318" s="1775">
        <v>46022</v>
      </c>
      <c r="K318" s="1780">
        <v>0</v>
      </c>
      <c r="L318" s="1864" t="s">
        <v>309</v>
      </c>
      <c r="M318" s="343"/>
      <c r="N318" s="336"/>
      <c r="O318" s="1626"/>
      <c r="P318" s="1626"/>
      <c r="AH318" s="1633">
        <v>0</v>
      </c>
    </row>
    <row s="1637" customFormat="1" customHeight="1" ht="18.75">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268</v>
      </c>
      <c r="B321" s="1782" t="s">
        <v>269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309</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273</v>
      </c>
      <c r="B324" s="1782" t="s">
        <v>274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309</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278</v>
      </c>
      <c r="B327" s="1782" t="s">
        <v>279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309</v>
      </c>
      <c r="M327" s="343"/>
      <c r="N327" s="336"/>
      <c r="O327" s="1626"/>
      <c r="P327" s="1626"/>
      <c r="AH327" s="1633">
        <v>0</v>
      </c>
    </row>
    <row s="1637" customFormat="1" customHeight="1" ht="18.75" hidden="1">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4E03D-03FA-0286-96E9-0.A28A0CE2}"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547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ИМУП «ПОСЖИЛКОМСЕРВИС»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87</v>
      </c>
      <c r="E9" s="110" t="s">
        <v>305</v>
      </c>
      <c r="F9" s="110" t="s">
        <v>306</v>
      </c>
      <c r="G9" s="110" t="s">
        <v>393</v>
      </c>
      <c r="H9" s="2391"/>
      <c r="R9" s="376">
        <v>23</v>
      </c>
    </row>
    <row customHeight="1" ht="1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t="s">
        <v>1158</v>
      </c>
      <c r="G10" s="215" t="s">
        <v>1159</v>
      </c>
      <c r="H10" s="2171" t="s">
        <v>1160</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t="s">
        <v>1161</v>
      </c>
      <c r="G11" s="215" t="s">
        <v>1162</v>
      </c>
      <c r="H11" s="2172"/>
      <c r="R11" s="376">
        <v>14</v>
      </c>
    </row>
    <row customHeight="1" ht="15">
      <c r="A12" s="104"/>
      <c r="C12" s="389"/>
      <c r="D12" s="149" t="s">
        <v>89</v>
      </c>
      <c r="E12" s="390" t="str">
        <f>"Сведения о планировании закупочных процедур"&amp;IF(TEMPLATE_SPHERE="TKO"," &lt;1&gt;","")</f>
        <v>Сведения о планировании закупочных процедур</v>
      </c>
      <c r="F12" s="259" t="s">
        <v>1163</v>
      </c>
      <c r="G12" s="215" t="s">
        <v>1164</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t="s">
        <v>1165</v>
      </c>
      <c r="G13" s="215" t="s">
        <v>1166</v>
      </c>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B5EA5-6622-77EC-2A56-0.2B753C99}" mc:Ignorable="x14ac xr xr2 xr3">
  <sheetPr>
    <tabColor rgb="FFCCCCFF"/>
  </sheetPr>
  <dimension ref="A1:AR146"/>
  <sheetViews>
    <sheetView topLeftCell="A1" showGridLines="0" zoomScale="90" workbookViewId="0">
      <selection activeCell="J115" sqref="J115:J118"/>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ИМУП «ПОСЖИЛКОМСЕРВИС»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105</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108</v>
      </c>
      <c r="L10" s="2129" t="s">
        <v>87</v>
      </c>
      <c r="M10" s="2129"/>
      <c r="N10" s="112" t="s">
        <v>129</v>
      </c>
      <c r="O10" s="112" t="s">
        <v>108</v>
      </c>
      <c r="P10" s="2129" t="s">
        <v>87</v>
      </c>
      <c r="Q10" s="2129"/>
      <c r="R10" s="112" t="s">
        <v>129</v>
      </c>
      <c r="S10" s="285" t="s">
        <v>108</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c r="A115" s="323"/>
      <c r="C115" s="211"/>
      <c r="D115" s="2137">
        <v>3</v>
      </c>
      <c r="E115" s="2145" t="s">
        <v>257</v>
      </c>
      <c r="F115" s="2147" t="s">
        <v>65</v>
      </c>
      <c r="G115" s="2631" t="str">
        <f>INDEX(VD_NAME_LIST,MATCH("4189704",VD_ID_LIST,0))</f>
        <v>Подключение (технологическое присоединение) к централизованной системе горячего водоснабжения</v>
      </c>
      <c r="H115" s="2555"/>
      <c r="I115" s="2555">
        <v>1</v>
      </c>
      <c r="J115" s="2503" t="s">
        <v>258</v>
      </c>
      <c r="K115" s="2187" t="s">
        <v>65</v>
      </c>
      <c r="L115" s="2110"/>
      <c r="M115" s="2110" t="s">
        <v>109</v>
      </c>
      <c r="N115" s="2632" t="str">
        <f>IF($Z$115="","",INDEX(TERRITORY_MR_LIST,MATCH($Z$115,TERRITORY_LIST_ID,0)))</f>
        <v>Территория 1</v>
      </c>
      <c r="O115" s="2187" t="s">
        <v>19</v>
      </c>
      <c r="P115" s="2110"/>
      <c r="Q115" s="2110" t="s">
        <v>109</v>
      </c>
      <c r="R115" s="2633" t="s">
        <v>28</v>
      </c>
      <c r="S115" s="2408" t="s">
        <v>19</v>
      </c>
      <c r="T115" s="2408"/>
      <c r="U115" s="2408" t="s">
        <v>109</v>
      </c>
      <c r="V115" s="1436"/>
      <c r="W115" s="2503"/>
      <c r="X115" s="1269"/>
      <c r="Y115" s="1269"/>
      <c r="Z115" s="1269" t="s">
        <v>97</v>
      </c>
      <c r="AA115" s="1269"/>
      <c r="AB115" s="1269" t="s">
        <v>259</v>
      </c>
      <c r="AC115" s="1269" t="s">
        <v>260</v>
      </c>
      <c r="AD115" s="1269" t="s">
        <v>261</v>
      </c>
      <c r="AE115" s="1269" t="s">
        <v>262</v>
      </c>
      <c r="AF115" s="1269" t="s">
        <v>263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Подключение (технологическое присоединение) к централизованной системе горячего водоснабжения</v>
      </c>
      <c r="AJ115" s="1269" t="str">
        <f>IF($J$115=0,"",$J$115)</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AK115" s="1269" t="str">
        <f>IF($K$115="нет","без дифференциации",IF($N$115=0,"",$N$115))</f>
        <v>Территория 1</v>
      </c>
      <c r="AL115" s="1269" t="str">
        <f>IF($O$115="нет","без дифференциации",IF($R$115=0,"",$R$115))</f>
        <v>без дифференциации</v>
      </c>
      <c r="AM115" s="1269" t="str">
        <f>IF($S$115="нет","без дифференциации",IF($V$115=0,"",$V$115))</f>
        <v>без дифференциации</v>
      </c>
      <c r="AN115" s="1774">
        <f>$I$115</f>
        <v>1</v>
      </c>
      <c r="AO115" s="1269" t="str">
        <f>$I$115&amp;"."&amp;$M$115</f>
        <v>1.1</v>
      </c>
      <c r="AP115" s="1268" t="str">
        <f>$I$115&amp;"."&amp;$M$115&amp;"."&amp;$Q$115</f>
        <v>1.1.1</v>
      </c>
      <c r="AQ115" s="1268" t="str">
        <f>$I$115&amp;"."&amp;$M$115&amp;"."&amp;$Q$115&amp;"."&amp;$U$115</f>
        <v>1.1.1.1</v>
      </c>
      <c r="AR115" s="1469">
        <v>0</v>
      </c>
    </row>
    <row s="1855" customFormat="1" customHeight="1" ht="17.25">
      <c r="A116" s="323"/>
      <c r="C116" s="322"/>
      <c r="D116" s="2137"/>
      <c r="E116" s="2145"/>
      <c r="F116" s="2148"/>
      <c r="G116" s="2631"/>
      <c r="H116" s="2555"/>
      <c r="I116" s="2555"/>
      <c r="J116" s="2503"/>
      <c r="K116" s="2188"/>
      <c r="L116" s="2110"/>
      <c r="M116" s="2110"/>
      <c r="N116" s="2632" t="str">
        <f>IF($Z$115="","",INDEX(TERRITORY_MR_LIST,MATCH($Z$115,TERRITORY_LIST_ID,0)))</f>
        <v>Территория 1</v>
      </c>
      <c r="O116" s="2188"/>
      <c r="P116" s="2110"/>
      <c r="Q116" s="2110"/>
      <c r="R116" s="2633" t="s">
        <v>28</v>
      </c>
      <c r="S116" s="2408"/>
      <c r="T116" s="1437"/>
      <c r="U116" s="1438"/>
      <c r="V116" s="1438"/>
      <c r="W116" s="2503"/>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c r="A117" s="323"/>
      <c r="C117" s="322"/>
      <c r="D117" s="2138"/>
      <c r="E117" s="2146"/>
      <c r="F117" s="2148"/>
      <c r="G117" s="2634"/>
      <c r="H117" s="2505"/>
      <c r="I117" s="2505"/>
      <c r="J117" s="2535"/>
      <c r="K117" s="2188"/>
      <c r="L117" s="2505"/>
      <c r="M117" s="2505"/>
      <c r="N117" s="2635" t="str">
        <f>IF($Z$115="","",INDEX(TERRITORY_MR_LIST,MATCH($Z$115,TERRITORY_LIST_ID,0)))</f>
        <v>Территория 1</v>
      </c>
      <c r="O117" s="2114"/>
      <c r="P117" s="2636"/>
      <c r="Q117" s="2637"/>
      <c r="R117" s="2638" t="s">
        <v>264</v>
      </c>
      <c r="S117" s="2639"/>
      <c r="T117" s="2639"/>
      <c r="U117" s="2639"/>
      <c r="V117" s="2639"/>
      <c r="W117" s="2640"/>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c r="A118" s="323"/>
      <c r="C118" s="322"/>
      <c r="D118" s="2138"/>
      <c r="E118" s="2146"/>
      <c r="F118" s="2148"/>
      <c r="G118" s="2634"/>
      <c r="H118" s="2505"/>
      <c r="I118" s="2505"/>
      <c r="J118" s="2535"/>
      <c r="K118" s="2114"/>
      <c r="L118" s="2636"/>
      <c r="M118" s="2637"/>
      <c r="N118" s="2641" t="s">
        <v>265</v>
      </c>
      <c r="O118" s="2637"/>
      <c r="P118" s="2637"/>
      <c r="Q118" s="2637"/>
      <c r="R118" s="2637"/>
      <c r="S118" s="2639"/>
      <c r="T118" s="2639"/>
      <c r="U118" s="2639"/>
      <c r="V118" s="2639"/>
      <c r="W118" s="2642"/>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c r="A119" s="323"/>
      <c r="C119" s="322"/>
      <c r="D119" s="2138"/>
      <c r="E119" s="2146"/>
      <c r="F119" s="2149"/>
      <c r="G119" s="2634"/>
      <c r="H119" s="2636"/>
      <c r="I119" s="2637"/>
      <c r="J119" s="2643" t="s">
        <v>266</v>
      </c>
      <c r="K119" s="2637"/>
      <c r="L119" s="2637"/>
      <c r="M119" s="2637"/>
      <c r="N119" s="2637"/>
      <c r="O119" s="2637"/>
      <c r="P119" s="2637"/>
      <c r="Q119" s="2637"/>
      <c r="R119" s="2637"/>
      <c r="S119" s="2639"/>
      <c r="T119" s="2639"/>
      <c r="U119" s="2639"/>
      <c r="V119" s="2639"/>
      <c r="W119" s="2642"/>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268</v>
      </c>
      <c r="AD121" s="1269" t="s">
        <v>269</v>
      </c>
      <c r="AE121" s="1269" t="s">
        <v>270</v>
      </c>
      <c r="AF121" s="1269" t="s">
        <v>271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273</v>
      </c>
      <c r="AD126" s="1269" t="s">
        <v>274</v>
      </c>
      <c r="AE126" s="1269" t="s">
        <v>275</v>
      </c>
      <c r="AF126" s="1269" t="s">
        <v>276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278</v>
      </c>
      <c r="AD131" s="1269" t="s">
        <v>279</v>
      </c>
      <c r="AE131" s="1269" t="s">
        <v>280</v>
      </c>
      <c r="AF131" s="1269" t="s">
        <v>281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15:M117"/>
    <mergeCell ref="N115:N117"/>
    <mergeCell ref="S115:S116"/>
    <mergeCell ref="H115:H118"/>
    <mergeCell ref="I115:I118"/>
    <mergeCell ref="J115:J118"/>
    <mergeCell ref="K115:K118"/>
    <mergeCell ref="L115:L117"/>
    <mergeCell ref="W115:W116"/>
    <mergeCell ref="O115:O117"/>
    <mergeCell ref="P115:P116"/>
    <mergeCell ref="Q115:Q116"/>
    <mergeCell ref="R115:R11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S121:S122 O58:O59 S58:S59 K58:K59 K63:K64 O63:O64 S63:S64 F79:F103 K99:K100 O99:O100 F105:F119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15">
      <formula1>900</formula1>
    </dataValidation>
    <dataValidation allowBlank="1" showInputMessage="1" showErrorMessage="1" prompt="Для выбора выполните двойной щелчок левой клавиши мыши по соответствующей ячейке." sqref="K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O115"/>
    <dataValidation type="textLength" operator="lessThanOrEqual" allowBlank="1" showInputMessage="1" showErrorMessage="1" errorTitle="Ошибка" error="Допускается ввод не более 900 символов!" sqref="R115">
      <formula1>900</formula1>
    </dataValidation>
    <dataValidation allowBlank="1" showInputMessage="1" showErrorMessage="1" prompt="Для выбора выполните двойной щелчок левой клавиши мыши по соответствующей ячейке." sqref="S115"/>
    <dataValidation type="textLength" operator="lessThanOrEqual" allowBlank="1" showInputMessage="1" showErrorMessage="1" errorTitle="Ошибка" error="Допускается ввод не более 900 символов!" sqref="V115">
      <formula1>900</formula1>
    </dataValidation>
    <dataValidation type="textLength" operator="lessThanOrEqual" allowBlank="1" showInputMessage="1" showErrorMessage="1" errorTitle="Ошибка" error="Допускается ввод не более 900 символов!" sqref="W115">
      <formula1>900</formula1>
    </dataValidation>
    <dataValidation type="textLength" operator="lessThanOrEqual" allowBlank="1" showInputMessage="1" showErrorMessage="1" errorTitle="Ошибка" error="Допускается ввод не более 900 символов!" sqref="J11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Для выбора выполните двойной щелчок левой клавиши мыши по соответствующей ячейке." sqref="S1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22D1E-9397-9318-2F2B-0.546996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1167</v>
      </c>
      <c r="E5" s="2239"/>
      <c r="F5" s="2239"/>
      <c r="G5" s="2239"/>
      <c r="H5" s="2239"/>
      <c r="I5" s="2239"/>
      <c r="J5" s="2239"/>
      <c r="V5" s="507">
        <v>63</v>
      </c>
    </row>
    <row customHeight="1" ht="15.75">
      <c r="C6" s="178"/>
      <c r="D6" s="2178" t="str">
        <f>IF(org=0,"Не определено",org)</f>
        <v>ИМУП «ПОСЖИЛКОМСЕРВИС»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304</v>
      </c>
      <c r="V9" s="507">
        <v>15</v>
      </c>
    </row>
    <row s="1637" customFormat="1" customHeight="1" ht="15.75">
      <c r="A10" s="761"/>
      <c r="C10" s="178"/>
      <c r="D10" s="713"/>
      <c r="E10" s="2369" t="s">
        <v>568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303</v>
      </c>
      <c r="E12" s="2372"/>
      <c r="F12" s="2372"/>
      <c r="G12" s="889"/>
      <c r="H12" s="889"/>
      <c r="I12" s="889"/>
      <c r="J12" s="889"/>
      <c r="K12" s="2201"/>
      <c r="U12" s="677"/>
      <c r="V12" s="760">
        <v>15</v>
      </c>
    </row>
    <row customHeight="1" ht="35.699999999999996">
      <c r="C13" s="178"/>
      <c r="D13" s="807" t="s">
        <v>87</v>
      </c>
      <c r="E13" s="809" t="s">
        <v>305</v>
      </c>
      <c r="F13" s="809" t="s">
        <v>570</v>
      </c>
      <c r="G13" s="810" t="s">
        <v>306</v>
      </c>
      <c r="H13" s="809" t="s">
        <v>393</v>
      </c>
      <c r="I13" s="810" t="s">
        <v>306</v>
      </c>
      <c r="J13" s="809" t="s">
        <v>393</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812</v>
      </c>
      <c r="F15" s="523" t="s">
        <v>813</v>
      </c>
      <c r="G15" s="680"/>
      <c r="H15" s="680"/>
      <c r="I15" s="680"/>
      <c r="J15" s="680"/>
      <c r="K15" s="291" t="s">
        <v>814</v>
      </c>
      <c r="V15" s="507">
        <v>0</v>
      </c>
    </row>
    <row customHeight="1" ht="22.5" hidden="1">
      <c r="A16" s="507"/>
      <c r="C16" s="528"/>
      <c r="D16" s="523">
        <v>2</v>
      </c>
      <c r="E16" s="281" t="s">
        <v>815</v>
      </c>
      <c r="F16" s="523" t="s">
        <v>816</v>
      </c>
      <c r="G16" s="680"/>
      <c r="H16" s="680"/>
      <c r="I16" s="680"/>
      <c r="J16" s="680"/>
      <c r="K16" s="291" t="s">
        <v>817</v>
      </c>
      <c r="V16" s="507">
        <v>0</v>
      </c>
    </row>
    <row customHeight="1" ht="123.75" hidden="1">
      <c r="A17" s="507"/>
      <c r="C17" s="528"/>
      <c r="D17" s="523">
        <v>3</v>
      </c>
      <c r="E17" s="281" t="s">
        <v>1168</v>
      </c>
      <c r="F17" s="523" t="s">
        <v>309</v>
      </c>
      <c r="G17" s="680"/>
      <c r="H17" s="680"/>
      <c r="I17" s="680"/>
      <c r="J17" s="680"/>
      <c r="K17" s="291" t="s">
        <v>1169</v>
      </c>
      <c r="V17" s="507">
        <v>0</v>
      </c>
    </row>
    <row customHeight="1" ht="48.29999999999999">
      <c r="A18" s="507"/>
      <c r="C18" s="528"/>
      <c r="D18" s="523">
        <v>3</v>
      </c>
      <c r="E18" s="281" t="s">
        <v>818</v>
      </c>
      <c r="F18" s="523" t="s">
        <v>309</v>
      </c>
      <c r="G18" s="811" t="s">
        <v>309</v>
      </c>
      <c r="H18" s="812" t="s">
        <v>309</v>
      </c>
      <c r="I18" s="523" t="s">
        <v>309</v>
      </c>
      <c r="J18" s="580" t="s">
        <v>309</v>
      </c>
      <c r="K18" s="291" t="s">
        <v>1170</v>
      </c>
      <c r="V18" s="507">
        <v>46</v>
      </c>
    </row>
    <row customHeight="1" ht="35.699999999999996">
      <c r="A19" s="507"/>
      <c r="C19" s="528"/>
      <c r="D19" s="541" t="s">
        <v>327</v>
      </c>
      <c r="E19" s="561" t="s">
        <v>820</v>
      </c>
      <c r="F19" s="523" t="s">
        <v>821</v>
      </c>
      <c r="G19" s="819"/>
      <c r="H19" s="108"/>
      <c r="I19" s="819"/>
      <c r="J19" s="820"/>
      <c r="K19" s="681"/>
      <c r="V19" s="507">
        <v>34</v>
      </c>
    </row>
    <row customHeight="1" ht="35.699999999999996">
      <c r="A20" s="507"/>
      <c r="C20" s="528"/>
      <c r="D20" s="1892" t="s">
        <v>335</v>
      </c>
      <c r="E20" s="561" t="s">
        <v>822</v>
      </c>
      <c r="F20" s="523" t="s">
        <v>823</v>
      </c>
      <c r="G20" s="819"/>
      <c r="H20" s="108"/>
      <c r="I20" s="819"/>
      <c r="J20" s="108"/>
      <c r="K20" s="681"/>
      <c r="V20" s="507">
        <v>34</v>
      </c>
    </row>
    <row customHeight="1" ht="48.29999999999999">
      <c r="A21" s="507"/>
      <c r="C21" s="528"/>
      <c r="D21" s="1892" t="s">
        <v>337</v>
      </c>
      <c r="E21" s="561" t="s">
        <v>824</v>
      </c>
      <c r="F21" s="523" t="s">
        <v>575</v>
      </c>
      <c r="G21" s="682"/>
      <c r="H21" s="108"/>
      <c r="I21" s="682"/>
      <c r="J21" s="108"/>
      <c r="K21" s="681"/>
      <c r="V21" s="507">
        <v>46</v>
      </c>
    </row>
    <row customHeight="1" ht="67.5" hidden="1">
      <c r="A22" s="507"/>
      <c r="C22" s="528"/>
      <c r="D22" s="523">
        <v>5</v>
      </c>
      <c r="E22" s="281" t="s">
        <v>1171</v>
      </c>
      <c r="F22" s="523" t="s">
        <v>562</v>
      </c>
      <c r="G22" s="683"/>
      <c r="H22" s="684"/>
      <c r="I22" s="683"/>
      <c r="J22" s="684"/>
      <c r="K22" s="291" t="s">
        <v>1172</v>
      </c>
      <c r="V22" s="507">
        <v>0</v>
      </c>
    </row>
    <row customHeight="1" ht="33.75" hidden="1">
      <c r="C23" s="453"/>
      <c r="D23" s="523">
        <v>6</v>
      </c>
      <c r="E23" s="281" t="s">
        <v>1173</v>
      </c>
      <c r="F23" s="523" t="s">
        <v>1174</v>
      </c>
      <c r="G23" s="683"/>
      <c r="H23" s="683"/>
      <c r="I23" s="683"/>
      <c r="J23" s="683"/>
      <c r="K23" s="291" t="s">
        <v>1175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49A094-7A67-F5D6-FBEF-0.7464C5A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1176</v>
      </c>
      <c r="B1" s="1069" t="s">
        <v>1177</v>
      </c>
      <c r="C1" s="1069" t="s">
        <v>1178</v>
      </c>
      <c r="D1" s="1069" t="s">
        <v>1179</v>
      </c>
      <c r="E1" s="1069" t="s">
        <v>1180</v>
      </c>
      <c r="F1" s="1069" t="s">
        <v>1181</v>
      </c>
      <c r="G1" s="1069" t="s">
        <v>1182</v>
      </c>
      <c r="H1" s="1069" t="s">
        <v>1183</v>
      </c>
      <c r="I1" s="1069" t="s">
        <v>1184</v>
      </c>
      <c r="J1" s="1069" t="s">
        <v>1185</v>
      </c>
      <c r="K1" s="1069" t="s">
        <v>1186</v>
      </c>
      <c r="L1" s="1069" t="s">
        <v>1187</v>
      </c>
      <c r="M1" s="1069"/>
      <c r="N1" s="1069" t="s">
        <v>1188</v>
      </c>
      <c r="O1" s="1069" t="s">
        <v>1189</v>
      </c>
      <c r="P1" s="1069" t="s">
        <v>1190</v>
      </c>
      <c r="Q1" s="1069" t="s">
        <v>1191</v>
      </c>
      <c r="R1" s="1069" t="s">
        <v>1192</v>
      </c>
      <c r="S1" s="1069" t="s">
        <v>1193</v>
      </c>
      <c r="T1" s="1069" t="s">
        <v>1194</v>
      </c>
      <c r="U1" s="1069" t="s">
        <v>1195</v>
      </c>
      <c r="V1" s="1069"/>
      <c r="W1" s="799" t="s">
        <v>1196</v>
      </c>
      <c r="X1" s="1069" t="s">
        <v>1197</v>
      </c>
      <c r="Y1" s="1069" t="s">
        <v>1198</v>
      </c>
      <c r="Z1" s="1069"/>
      <c r="AA1" s="1069" t="s">
        <v>1199</v>
      </c>
      <c r="AB1" s="1069"/>
      <c r="AC1" s="1069" t="s">
        <v>1200</v>
      </c>
      <c r="AD1" s="1069"/>
      <c r="AF1" s="1069" t="s">
        <v>1201</v>
      </c>
      <c r="AH1" s="1069" t="s">
        <v>1202</v>
      </c>
      <c r="AI1" s="1069" t="s">
        <v>1203</v>
      </c>
      <c r="AK1" s="1069" t="s">
        <v>1204</v>
      </c>
      <c r="AM1" s="1069" t="s">
        <v>1205</v>
      </c>
      <c r="AP1" s="1069" t="s">
        <v>1206</v>
      </c>
      <c r="AQ1" s="1069" t="s">
        <v>1207</v>
      </c>
      <c r="AS1" s="1069" t="s">
        <v>1208</v>
      </c>
      <c r="AU1" s="1069" t="s">
        <v>1209</v>
      </c>
      <c r="AW1" s="1069" t="s">
        <v>1210</v>
      </c>
      <c r="AX1" s="1069" t="s">
        <v>1211</v>
      </c>
      <c r="AZ1" s="1154" t="s">
        <v>1212</v>
      </c>
      <c r="BB1" s="1069" t="s">
        <v>1213</v>
      </c>
      <c r="BC1" s="1069"/>
      <c r="BE1" s="1069" t="s">
        <v>1214</v>
      </c>
      <c r="BF1" s="1069" t="s">
        <v>1215</v>
      </c>
      <c r="BH1" s="1071" t="s">
        <v>811</v>
      </c>
      <c r="BI1" s="1072"/>
      <c r="BJ1" s="1073" t="s">
        <v>1216</v>
      </c>
      <c r="BK1" s="1072"/>
      <c r="BL1" s="1074" t="s">
        <v>910</v>
      </c>
      <c r="BM1" s="1072"/>
      <c r="BN1" s="1075" t="s">
        <v>1217</v>
      </c>
      <c r="BS1" s="1429"/>
    </row>
    <row customHeight="1" ht="11.25">
      <c r="A2" s="1076" t="s">
        <v>1218</v>
      </c>
      <c r="B2" s="1077">
        <v>2000</v>
      </c>
      <c r="C2" s="1077">
        <v>2022</v>
      </c>
      <c r="D2" s="1077" t="s">
        <v>65</v>
      </c>
      <c r="E2" s="1078" t="s">
        <v>1219</v>
      </c>
      <c r="F2" s="1078" t="s">
        <v>1220</v>
      </c>
      <c r="G2" s="1078" t="s">
        <v>1221</v>
      </c>
      <c r="H2" s="1079" t="s">
        <v>54</v>
      </c>
      <c r="I2" s="1078" t="s">
        <v>109</v>
      </c>
      <c r="J2" s="1078" t="s">
        <v>1222</v>
      </c>
      <c r="K2" s="1080" t="s">
        <v>1154</v>
      </c>
      <c r="L2" s="1081"/>
      <c r="M2" s="1080">
        <v>1</v>
      </c>
      <c r="N2" s="1164" t="s">
        <v>1223</v>
      </c>
      <c r="O2" s="1079" t="s">
        <v>1224</v>
      </c>
      <c r="P2" s="1082" t="s">
        <v>37</v>
      </c>
      <c r="Q2" s="1083" t="s">
        <v>1225</v>
      </c>
      <c r="R2" s="145" t="s">
        <v>1226</v>
      </c>
      <c r="S2" s="145" t="s">
        <v>1227</v>
      </c>
      <c r="T2" s="1084" t="s">
        <v>1228</v>
      </c>
      <c r="U2" s="1081" t="s">
        <v>1229</v>
      </c>
      <c r="V2" s="1085">
        <v>1</v>
      </c>
      <c r="W2" s="1086"/>
      <c r="X2" s="1086" t="s">
        <v>1230</v>
      </c>
      <c r="Y2" s="1077" t="s">
        <v>1231</v>
      </c>
      <c r="Z2" s="1087"/>
      <c r="AA2" s="1077" t="s">
        <v>1232</v>
      </c>
      <c r="AB2" s="1088" t="s">
        <v>1232</v>
      </c>
      <c r="AC2" s="1077" t="s">
        <v>1233</v>
      </c>
      <c r="AD2" s="1088" t="s">
        <v>1233</v>
      </c>
      <c r="AF2" s="1079" t="s">
        <v>1229</v>
      </c>
      <c r="AH2" s="1078" t="s">
        <v>1234</v>
      </c>
      <c r="AI2" s="1078" t="s">
        <v>1234</v>
      </c>
      <c r="AK2" s="1078" t="s">
        <v>1235</v>
      </c>
      <c r="AM2" s="1078" t="s">
        <v>1236</v>
      </c>
      <c r="AP2" s="1089" t="s">
        <v>1230</v>
      </c>
      <c r="AQ2" s="1090" t="s">
        <v>1230</v>
      </c>
      <c r="AS2" s="1077" t="s">
        <v>1237</v>
      </c>
      <c r="AU2" s="1122" t="s">
        <v>1238</v>
      </c>
      <c r="AW2" s="1122" t="s">
        <v>1239</v>
      </c>
      <c r="AX2" s="1122" t="s">
        <v>1239</v>
      </c>
      <c r="AZ2" s="1122" t="s">
        <v>1240</v>
      </c>
      <c r="BB2" s="1122" t="s">
        <v>1241</v>
      </c>
      <c r="BC2" s="1122" t="s">
        <v>1242</v>
      </c>
      <c r="BE2" s="1122">
        <v>2000</v>
      </c>
      <c r="BF2" s="1122" t="s">
        <v>1243</v>
      </c>
    </row>
    <row customHeight="1" ht="11.25">
      <c r="A3" s="1076" t="s">
        <v>1244</v>
      </c>
      <c r="B3" s="1077">
        <v>2001</v>
      </c>
      <c r="C3" s="1077">
        <v>2023</v>
      </c>
      <c r="D3" s="1077" t="s">
        <v>19</v>
      </c>
      <c r="E3" s="1078" t="s">
        <v>1245</v>
      </c>
      <c r="F3" s="1078" t="s">
        <v>1246</v>
      </c>
      <c r="G3" s="1078" t="s">
        <v>1247</v>
      </c>
      <c r="H3" s="1079" t="s">
        <v>1248</v>
      </c>
      <c r="I3" s="1078" t="s">
        <v>110</v>
      </c>
      <c r="J3" s="1078" t="s">
        <v>560</v>
      </c>
      <c r="K3" s="1080" t="s">
        <v>1249</v>
      </c>
      <c r="L3" s="1081">
        <f>_xlfn.IFERROR(MATCH(K3,OFFER_METHOD,0),0)</f>
        <v>0</v>
      </c>
      <c r="M3" s="1080">
        <v>2</v>
      </c>
      <c r="N3" s="1164" t="s">
        <v>1250</v>
      </c>
      <c r="O3" s="1079" t="s">
        <v>1251</v>
      </c>
      <c r="P3" s="1082" t="s">
        <v>1252</v>
      </c>
      <c r="Q3" s="1083" t="s">
        <v>1253</v>
      </c>
      <c r="R3" s="145" t="s">
        <v>1254</v>
      </c>
      <c r="S3" s="145" t="s">
        <v>1255</v>
      </c>
      <c r="T3" s="1084" t="s">
        <v>1256</v>
      </c>
      <c r="U3" s="1081" t="s">
        <v>1257</v>
      </c>
      <c r="V3" s="1085">
        <v>2</v>
      </c>
      <c r="W3" s="1086"/>
      <c r="X3" s="1086" t="s">
        <v>1258</v>
      </c>
      <c r="Y3" s="1077" t="s">
        <v>1231</v>
      </c>
      <c r="Z3" s="1087"/>
      <c r="AA3" s="1077" t="s">
        <v>1259</v>
      </c>
      <c r="AB3" s="1088" t="s">
        <v>1259</v>
      </c>
      <c r="AC3" s="1077" t="s">
        <v>1260</v>
      </c>
      <c r="AD3" s="1088" t="s">
        <v>1260</v>
      </c>
      <c r="AF3" s="1079" t="s">
        <v>1257</v>
      </c>
      <c r="AH3" s="1078" t="s">
        <v>1261</v>
      </c>
      <c r="AI3" s="1078" t="s">
        <v>1262</v>
      </c>
      <c r="AK3" s="1078" t="s">
        <v>1263</v>
      </c>
      <c r="AM3" s="1078" t="s">
        <v>1264</v>
      </c>
      <c r="AP3" s="1089" t="s">
        <v>1265</v>
      </c>
      <c r="AQ3" s="1090" t="s">
        <v>1265</v>
      </c>
      <c r="AS3" s="1077" t="s">
        <v>1266</v>
      </c>
      <c r="AU3" s="1122" t="s">
        <v>546</v>
      </c>
      <c r="AW3" s="1122" t="s">
        <v>1267</v>
      </c>
      <c r="AX3" s="1122" t="s">
        <v>1267</v>
      </c>
      <c r="AZ3" s="1122" t="s">
        <v>1268</v>
      </c>
      <c r="BB3" s="1122" t="s">
        <v>1269</v>
      </c>
      <c r="BC3" s="1122" t="s">
        <v>1242</v>
      </c>
      <c r="BE3" s="1122">
        <v>2001</v>
      </c>
      <c r="BF3" s="1122" t="s">
        <v>1270</v>
      </c>
      <c r="BH3" s="1069" t="s">
        <v>1271</v>
      </c>
      <c r="BJ3" s="1069" t="s">
        <v>1272</v>
      </c>
      <c r="BL3" s="1069" t="s">
        <v>1273</v>
      </c>
      <c r="BN3" s="1069" t="s">
        <v>1274</v>
      </c>
      <c r="BR3" s="1069" t="s">
        <v>1275</v>
      </c>
      <c r="BS3" s="1430"/>
      <c r="BT3" s="1072"/>
      <c r="BU3" s="1069" t="s">
        <v>1276</v>
      </c>
      <c r="BV3" s="1072"/>
      <c r="BW3" s="1692"/>
      <c r="BX3" s="1694" t="s">
        <v>1277</v>
      </c>
      <c r="CA3" s="1069" t="s">
        <v>1278</v>
      </c>
    </row>
    <row customHeight="1" ht="11.25">
      <c r="A4" s="1076" t="s">
        <v>1279</v>
      </c>
      <c r="B4" s="1077">
        <v>2002</v>
      </c>
      <c r="C4" s="1077">
        <v>2024</v>
      </c>
      <c r="E4" s="1078" t="s">
        <v>1280</v>
      </c>
      <c r="F4" s="1078" t="s">
        <v>1281</v>
      </c>
      <c r="H4" s="1079" t="s">
        <v>1282</v>
      </c>
      <c r="I4" s="1078" t="s">
        <v>89</v>
      </c>
      <c r="J4" s="1078" t="s">
        <v>1283</v>
      </c>
      <c r="K4" s="1080" t="s">
        <v>1284</v>
      </c>
      <c r="L4" s="1081">
        <f>_xlfn.IFERROR(MATCH(K4,OFFER_METHOD,0),0)</f>
        <v>0</v>
      </c>
      <c r="M4" s="1080">
        <v>3</v>
      </c>
      <c r="N4" s="1164" t="s">
        <v>1285</v>
      </c>
      <c r="O4" s="1078" t="s">
        <v>1286</v>
      </c>
      <c r="Q4" s="1083" t="s">
        <v>1287</v>
      </c>
      <c r="R4" s="145" t="s">
        <v>1288</v>
      </c>
      <c r="S4" s="145" t="s">
        <v>1289</v>
      </c>
      <c r="T4" s="1084" t="s">
        <v>1290</v>
      </c>
      <c r="U4" s="1081" t="s">
        <v>1291</v>
      </c>
      <c r="V4" s="1085">
        <v>3</v>
      </c>
      <c r="W4" s="1086"/>
      <c r="X4" s="1086" t="s">
        <v>1292</v>
      </c>
      <c r="Y4" s="1077" t="s">
        <v>1231</v>
      </c>
      <c r="Z4" s="1093"/>
      <c r="AC4" s="1077" t="s">
        <v>1293</v>
      </c>
      <c r="AD4" s="1088" t="s">
        <v>1293</v>
      </c>
      <c r="AF4" s="1079" t="s">
        <v>1291</v>
      </c>
      <c r="AH4" s="1079" t="s">
        <v>1294</v>
      </c>
      <c r="AK4" s="1078" t="s">
        <v>1295</v>
      </c>
      <c r="AM4" s="1078" t="s">
        <v>1296</v>
      </c>
      <c r="AP4" s="1089" t="s">
        <v>1258</v>
      </c>
      <c r="AQ4" s="1090" t="s">
        <v>1258</v>
      </c>
      <c r="AS4" s="1077" t="s">
        <v>1297</v>
      </c>
      <c r="AU4" s="1122" t="s">
        <v>548</v>
      </c>
      <c r="AW4" s="1122" t="s">
        <v>1298</v>
      </c>
      <c r="AX4" s="1122" t="s">
        <v>1298</v>
      </c>
      <c r="AZ4" s="1122" t="s">
        <v>1299</v>
      </c>
      <c r="BB4" s="1122" t="s">
        <v>1300</v>
      </c>
      <c r="BC4" s="1122" t="s">
        <v>1301</v>
      </c>
      <c r="BE4" s="1122">
        <v>2002</v>
      </c>
      <c r="BF4" s="1122" t="s">
        <v>1302</v>
      </c>
      <c r="BH4" s="1070" t="s">
        <v>1303</v>
      </c>
      <c r="BJ4" s="1070" t="s">
        <v>1303</v>
      </c>
      <c r="BL4" s="1070" t="s">
        <v>1303</v>
      </c>
      <c r="BN4" s="1070" t="s">
        <v>1303</v>
      </c>
      <c r="BQ4" s="1434" t="s">
        <v>1304</v>
      </c>
      <c r="BR4" s="1161" t="s">
        <v>1305</v>
      </c>
      <c r="BS4" s="276"/>
      <c r="BT4" s="1434" t="s">
        <v>1306</v>
      </c>
      <c r="BU4" s="1161" t="s">
        <v>1307</v>
      </c>
      <c r="BV4" s="1072"/>
      <c r="BW4" s="1699" t="s">
        <v>1308</v>
      </c>
      <c r="BX4" s="1693" t="s">
        <v>1309</v>
      </c>
      <c r="BZ4" s="1434" t="s">
        <v>1310</v>
      </c>
      <c r="CA4" s="1161" t="s">
        <v>1311</v>
      </c>
    </row>
    <row customHeight="1" ht="11.25">
      <c r="A5" s="1076" t="s">
        <v>1312</v>
      </c>
      <c r="B5" s="1077">
        <v>2003</v>
      </c>
      <c r="C5" s="1077">
        <v>2025</v>
      </c>
      <c r="E5" s="1078" t="s">
        <v>1313</v>
      </c>
      <c r="F5" s="1078" t="s">
        <v>1314</v>
      </c>
      <c r="H5" s="1079" t="s">
        <v>1315</v>
      </c>
      <c r="I5" s="1078" t="s">
        <v>90</v>
      </c>
      <c r="K5" s="1080" t="s">
        <v>1316</v>
      </c>
      <c r="L5" s="1081">
        <f>_xlfn.IFERROR(MATCH(K5,OFFER_METHOD,0),0)</f>
        <v>0</v>
      </c>
      <c r="M5" s="1080">
        <v>4</v>
      </c>
      <c r="N5" s="1094" t="s">
        <v>1317</v>
      </c>
      <c r="O5" s="1078" t="s">
        <v>1318</v>
      </c>
      <c r="Q5" s="1083" t="s">
        <v>1319</v>
      </c>
      <c r="R5" s="145" t="s">
        <v>1320</v>
      </c>
      <c r="T5" s="1079" t="s">
        <v>1321</v>
      </c>
      <c r="U5" s="1081" t="s">
        <v>1322</v>
      </c>
      <c r="V5" s="1085">
        <v>4</v>
      </c>
      <c r="W5" s="1086"/>
      <c r="X5" s="1086" t="s">
        <v>166</v>
      </c>
      <c r="Y5" s="1077" t="s">
        <v>1323</v>
      </c>
      <c r="Z5" s="1093">
        <v>1</v>
      </c>
      <c r="AF5" s="1079" t="s">
        <v>1324</v>
      </c>
      <c r="AH5" s="1078" t="s">
        <v>1325</v>
      </c>
      <c r="AK5" s="1078" t="s">
        <v>1326</v>
      </c>
      <c r="AM5" s="1078" t="s">
        <v>1327</v>
      </c>
      <c r="AP5" s="1089" t="s">
        <v>166</v>
      </c>
      <c r="AQ5" s="1090" t="s">
        <v>166</v>
      </c>
      <c r="AU5" s="1122" t="s">
        <v>1328</v>
      </c>
      <c r="AW5" s="1122" t="s">
        <v>1329</v>
      </c>
      <c r="AX5" s="1122" t="s">
        <v>1329</v>
      </c>
      <c r="AZ5" s="1122" t="s">
        <v>1330</v>
      </c>
      <c r="BB5" s="1122" t="s">
        <v>1331</v>
      </c>
      <c r="BC5" s="1122" t="s">
        <v>1332</v>
      </c>
      <c r="BE5" s="1122">
        <v>2003</v>
      </c>
      <c r="BF5" s="1122" t="s">
        <v>1333</v>
      </c>
      <c r="BH5" s="1070" t="s">
        <v>1334</v>
      </c>
      <c r="BJ5" s="1070" t="s">
        <v>1334</v>
      </c>
      <c r="BL5" s="1070" t="s">
        <v>1334</v>
      </c>
      <c r="BN5" s="1070" t="s">
        <v>1335</v>
      </c>
      <c r="BQ5" s="1283">
        <v>4213775</v>
      </c>
      <c r="BR5" s="1070" t="s">
        <v>1230</v>
      </c>
      <c r="BS5" s="1431"/>
      <c r="BT5" s="1283">
        <v>64236871</v>
      </c>
      <c r="BU5" s="1070" t="s">
        <v>227</v>
      </c>
      <c r="BV5" s="1072"/>
      <c r="BW5" s="1697">
        <v>4213767</v>
      </c>
      <c r="BX5" s="1695" t="s">
        <v>1336</v>
      </c>
      <c r="BZ5" s="1283">
        <v>64237509</v>
      </c>
      <c r="CA5" s="1297" t="s">
        <v>1337</v>
      </c>
    </row>
    <row customHeight="1" ht="11.25">
      <c r="A6" s="1076" t="s">
        <v>1338</v>
      </c>
      <c r="B6" s="1077">
        <v>2004</v>
      </c>
      <c r="C6" s="1077">
        <v>2026</v>
      </c>
      <c r="E6" s="1078" t="s">
        <v>1339</v>
      </c>
      <c r="F6" s="1095"/>
      <c r="H6" s="1079" t="s">
        <v>1340</v>
      </c>
      <c r="I6" s="1078" t="s">
        <v>111</v>
      </c>
      <c r="J6" s="1069" t="s">
        <v>1341</v>
      </c>
      <c r="L6" s="1081">
        <f>SUM(kind_of_control_method_filter)</f>
        <v>0</v>
      </c>
      <c r="N6" s="1094" t="s">
        <v>1342</v>
      </c>
      <c r="O6" s="1078" t="s">
        <v>1343</v>
      </c>
      <c r="R6" s="145" t="s">
        <v>1225</v>
      </c>
      <c r="T6" s="1079" t="s">
        <v>1344</v>
      </c>
      <c r="U6" s="1081" t="s">
        <v>1324</v>
      </c>
      <c r="V6" s="1085">
        <v>5</v>
      </c>
      <c r="W6" s="1086"/>
      <c r="X6" s="1077" t="s">
        <v>172</v>
      </c>
      <c r="Y6" s="1077" t="s">
        <v>1345</v>
      </c>
      <c r="Z6" s="1093"/>
      <c r="AA6" s="1096"/>
      <c r="AH6" s="1078" t="s">
        <v>1346</v>
      </c>
      <c r="AK6" s="1078" t="s">
        <v>1347</v>
      </c>
      <c r="AM6" s="1078" t="s">
        <v>1348</v>
      </c>
      <c r="AP6" s="1089" t="s">
        <v>172</v>
      </c>
      <c r="AQ6" s="1090" t="s">
        <v>172</v>
      </c>
      <c r="AU6" s="1122" t="s">
        <v>1349</v>
      </c>
      <c r="AW6" s="1122" t="s">
        <v>1350</v>
      </c>
      <c r="AX6" s="1122" t="s">
        <v>1350</v>
      </c>
      <c r="BB6" s="1122" t="s">
        <v>1351</v>
      </c>
      <c r="BC6" s="1122" t="s">
        <v>1332</v>
      </c>
      <c r="BE6" s="1122">
        <v>2004</v>
      </c>
      <c r="BF6" s="1122" t="s">
        <v>1352</v>
      </c>
      <c r="BH6" s="1070" t="s">
        <v>1353</v>
      </c>
      <c r="BJ6" s="1070" t="s">
        <v>1354</v>
      </c>
      <c r="BL6" s="1070" t="s">
        <v>1354</v>
      </c>
      <c r="BN6" s="1070" t="s">
        <v>1355</v>
      </c>
      <c r="BQ6" s="1283">
        <v>4213784</v>
      </c>
      <c r="BR6" s="1297" t="s">
        <v>1265</v>
      </c>
      <c r="BS6" s="1432"/>
      <c r="BT6" s="1283">
        <v>64236872</v>
      </c>
      <c r="BU6" s="1070" t="s">
        <v>232</v>
      </c>
      <c r="BV6" s="1072"/>
      <c r="BW6" s="1697">
        <v>4213768</v>
      </c>
      <c r="BX6" s="1695" t="s">
        <v>252</v>
      </c>
      <c r="BZ6" s="1283">
        <v>64237510</v>
      </c>
      <c r="CA6" s="1070" t="s">
        <v>1356</v>
      </c>
    </row>
    <row customHeight="1" ht="11.25">
      <c r="A7" s="1076" t="s">
        <v>1357</v>
      </c>
      <c r="B7" s="1077">
        <v>2005</v>
      </c>
      <c r="E7" s="1078" t="s">
        <v>1358</v>
      </c>
      <c r="F7" s="1095"/>
      <c r="H7" s="1079" t="s">
        <v>1359</v>
      </c>
      <c r="I7" s="1078" t="s">
        <v>91</v>
      </c>
      <c r="J7" s="1078" t="s">
        <v>1360</v>
      </c>
      <c r="N7" s="1098" t="s">
        <v>1361</v>
      </c>
      <c r="O7" s="1078" t="s">
        <v>1362</v>
      </c>
      <c r="U7" s="1081" t="s">
        <v>19</v>
      </c>
      <c r="V7" s="372" t="s">
        <v>91</v>
      </c>
      <c r="W7" s="1086"/>
      <c r="X7" s="1077" t="s">
        <v>178</v>
      </c>
      <c r="Y7" s="1077" t="s">
        <v>1323</v>
      </c>
      <c r="Z7" s="1093"/>
      <c r="AA7" s="1096"/>
      <c r="AH7" s="1078" t="s">
        <v>1363</v>
      </c>
      <c r="AK7" s="1078" t="s">
        <v>1364</v>
      </c>
      <c r="AM7" s="1078" t="s">
        <v>1365</v>
      </c>
      <c r="AP7" s="1089" t="s">
        <v>178</v>
      </c>
      <c r="AQ7" s="1090" t="s">
        <v>178</v>
      </c>
      <c r="AU7" s="1122" t="s">
        <v>1366</v>
      </c>
      <c r="AW7" s="1122" t="s">
        <v>1367</v>
      </c>
      <c r="AX7" s="1122" t="s">
        <v>1367</v>
      </c>
      <c r="AZ7" s="1069" t="s">
        <v>1368</v>
      </c>
      <c r="BB7" s="1122" t="s">
        <v>1369</v>
      </c>
      <c r="BC7" s="1122" t="s">
        <v>1332</v>
      </c>
      <c r="BE7" s="1122">
        <v>2005</v>
      </c>
      <c r="BF7" s="1122" t="s">
        <v>1370</v>
      </c>
      <c r="BH7" s="1070" t="s">
        <v>1371</v>
      </c>
      <c r="BJ7" s="1070" t="s">
        <v>1353</v>
      </c>
      <c r="BL7" s="1070" t="s">
        <v>1353</v>
      </c>
      <c r="BN7" s="1070" t="s">
        <v>1372</v>
      </c>
      <c r="BQ7" s="1283">
        <v>4213781</v>
      </c>
      <c r="BR7" s="1070" t="s">
        <v>1258</v>
      </c>
      <c r="BS7" s="1431"/>
      <c r="BT7" s="1283">
        <v>64236873</v>
      </c>
      <c r="BU7" s="1070" t="s">
        <v>237</v>
      </c>
      <c r="BV7" s="1072"/>
      <c r="BW7" s="1697">
        <v>4213769</v>
      </c>
      <c r="BX7" s="1695" t="s">
        <v>1373</v>
      </c>
      <c r="BZ7" s="1283">
        <v>64237511</v>
      </c>
      <c r="CA7" s="1070" t="s">
        <v>272</v>
      </c>
    </row>
    <row customHeight="1" ht="11.25">
      <c r="A8" s="1076" t="s">
        <v>1374</v>
      </c>
      <c r="B8" s="1077">
        <v>2006</v>
      </c>
      <c r="E8" s="1078" t="s">
        <v>1375</v>
      </c>
      <c r="F8" s="1095"/>
      <c r="H8" s="1079" t="s">
        <v>1376</v>
      </c>
      <c r="I8" s="1078" t="s">
        <v>92</v>
      </c>
      <c r="J8" s="1078" t="s">
        <v>1377</v>
      </c>
      <c r="N8" s="1165" t="s">
        <v>1378</v>
      </c>
      <c r="O8" s="1078" t="s">
        <v>1379</v>
      </c>
      <c r="V8" s="372" t="s">
        <v>92</v>
      </c>
      <c r="W8" s="1086"/>
      <c r="X8" s="1077" t="s">
        <v>184</v>
      </c>
      <c r="Y8" s="1077" t="s">
        <v>1323</v>
      </c>
      <c r="Z8" s="1093"/>
      <c r="AA8" s="1096"/>
      <c r="AK8" s="1078" t="s">
        <v>1380</v>
      </c>
      <c r="AP8" s="1089" t="s">
        <v>184</v>
      </c>
      <c r="AQ8" s="1090" t="s">
        <v>184</v>
      </c>
      <c r="AU8" s="1122" t="s">
        <v>1381</v>
      </c>
      <c r="AW8" s="1122" t="s">
        <v>1382</v>
      </c>
      <c r="AX8" s="1122" t="s">
        <v>1382</v>
      </c>
      <c r="AZ8" s="1122" t="s">
        <v>1383</v>
      </c>
      <c r="BB8" s="1122" t="s">
        <v>1384</v>
      </c>
      <c r="BC8" s="1122" t="s">
        <v>1332</v>
      </c>
      <c r="BE8" s="1122">
        <v>2006</v>
      </c>
      <c r="BF8" s="1122" t="s">
        <v>1385</v>
      </c>
      <c r="BH8" s="1070" t="s">
        <v>1386</v>
      </c>
      <c r="BJ8" s="1070" t="s">
        <v>1387</v>
      </c>
      <c r="BL8" s="1070" t="s">
        <v>1387</v>
      </c>
      <c r="BN8" s="1070" t="s">
        <v>1388</v>
      </c>
      <c r="BQ8" s="1283">
        <v>4213776</v>
      </c>
      <c r="BR8" s="1070" t="s">
        <v>166</v>
      </c>
      <c r="BS8" s="1431"/>
      <c r="BT8" s="1283">
        <v>64236874</v>
      </c>
      <c r="BU8" s="1297" t="s">
        <v>1389</v>
      </c>
      <c r="BV8" s="1072"/>
      <c r="BW8" s="1697">
        <v>4213770</v>
      </c>
      <c r="BX8" s="1698" t="s">
        <v>1390</v>
      </c>
      <c r="BZ8" s="1283">
        <v>64237512</v>
      </c>
      <c r="CA8" s="1070" t="s">
        <v>267</v>
      </c>
    </row>
    <row customHeight="1" ht="11.25">
      <c r="A9" s="1076" t="s">
        <v>1391</v>
      </c>
      <c r="B9" s="1077">
        <v>2007</v>
      </c>
      <c r="E9" s="1078" t="s">
        <v>1392</v>
      </c>
      <c r="F9" s="1095"/>
      <c r="G9" s="1069" t="s">
        <v>1393</v>
      </c>
      <c r="H9" s="1069" t="s">
        <v>1394</v>
      </c>
      <c r="I9" s="1078" t="s">
        <v>112</v>
      </c>
      <c r="O9" s="1078" t="s">
        <v>1395</v>
      </c>
      <c r="V9" s="372" t="s">
        <v>112</v>
      </c>
      <c r="W9" s="1086"/>
      <c r="X9" s="1077" t="s">
        <v>190</v>
      </c>
      <c r="Y9" s="1077" t="s">
        <v>1231</v>
      </c>
      <c r="Z9" s="1093">
        <v>1</v>
      </c>
      <c r="AA9" s="1096"/>
      <c r="AK9" s="1078" t="s">
        <v>1396</v>
      </c>
      <c r="AP9" s="1089" t="s">
        <v>1397</v>
      </c>
      <c r="AQ9" s="1090" t="s">
        <v>1397</v>
      </c>
      <c r="AW9" s="1122" t="s">
        <v>1398</v>
      </c>
      <c r="AX9" s="1122" t="s">
        <v>1398</v>
      </c>
      <c r="AZ9" s="1122" t="s">
        <v>1399</v>
      </c>
      <c r="BB9" s="1122" t="s">
        <v>1400</v>
      </c>
      <c r="BC9" s="1122" t="s">
        <v>1332</v>
      </c>
      <c r="BE9" s="1122">
        <v>2007</v>
      </c>
      <c r="BF9" s="1122" t="s">
        <v>1401</v>
      </c>
      <c r="BH9" s="1070" t="s">
        <v>1402</v>
      </c>
      <c r="BJ9" s="1070" t="s">
        <v>1403</v>
      </c>
      <c r="BL9" s="1070" t="s">
        <v>1403</v>
      </c>
      <c r="BN9" s="1070" t="s">
        <v>1404</v>
      </c>
      <c r="BQ9" s="1283">
        <v>4213777</v>
      </c>
      <c r="BR9" s="1070" t="s">
        <v>172</v>
      </c>
      <c r="BS9" s="1431"/>
      <c r="BT9" s="1283">
        <v>64236875</v>
      </c>
      <c r="BU9" s="1070" t="s">
        <v>242</v>
      </c>
      <c r="BV9" s="1072"/>
      <c r="BW9" s="1692"/>
      <c r="BX9" s="1692"/>
    </row>
    <row customHeight="1" ht="11.25">
      <c r="A10" s="1076" t="s">
        <v>1405</v>
      </c>
      <c r="B10" s="1077">
        <v>2008</v>
      </c>
      <c r="E10" s="1078" t="s">
        <v>1406</v>
      </c>
      <c r="F10" s="1095"/>
      <c r="G10" s="1078" t="s">
        <v>1407</v>
      </c>
      <c r="H10" s="1078" t="s">
        <v>1408</v>
      </c>
      <c r="I10" s="1078" t="s">
        <v>148</v>
      </c>
      <c r="J10" s="1069" t="s">
        <v>1409</v>
      </c>
      <c r="K10" s="1069" t="s">
        <v>1410</v>
      </c>
      <c r="O10" s="1078" t="s">
        <v>1411</v>
      </c>
      <c r="V10" s="373" t="s">
        <v>148</v>
      </c>
      <c r="W10" s="1099"/>
      <c r="X10" s="1099" t="s">
        <v>1412</v>
      </c>
      <c r="Y10" s="1100" t="s">
        <v>1413</v>
      </c>
      <c r="Z10" s="1093"/>
      <c r="AP10" s="1089" t="s">
        <v>1412</v>
      </c>
      <c r="AQ10" s="1090" t="s">
        <v>1412</v>
      </c>
      <c r="AW10" s="1122" t="s">
        <v>1414</v>
      </c>
      <c r="AX10" s="1122" t="s">
        <v>1414</v>
      </c>
      <c r="AZ10" s="1122" t="s">
        <v>1415</v>
      </c>
      <c r="BB10" s="1122" t="s">
        <v>1416</v>
      </c>
      <c r="BC10" s="1122" t="s">
        <v>1332</v>
      </c>
      <c r="BE10" s="1122">
        <v>2008</v>
      </c>
      <c r="BF10" s="1122" t="s">
        <v>1417</v>
      </c>
      <c r="BH10" s="1070" t="s">
        <v>1418</v>
      </c>
      <c r="BJ10" s="1070" t="s">
        <v>1419</v>
      </c>
      <c r="BL10" s="1070" t="s">
        <v>1419</v>
      </c>
      <c r="BN10" s="1070" t="s">
        <v>1420</v>
      </c>
      <c r="BQ10" s="1283">
        <v>4213778</v>
      </c>
      <c r="BR10" s="1070" t="s">
        <v>178</v>
      </c>
      <c r="BS10" s="1431"/>
      <c r="BT10" s="1283">
        <v>64236876</v>
      </c>
      <c r="BU10" s="1070" t="s">
        <v>222</v>
      </c>
      <c r="BV10" s="1072"/>
      <c r="BW10" s="1692"/>
      <c r="BX10" s="1692"/>
    </row>
    <row customHeight="1" ht="11.25">
      <c r="A11" s="1076" t="s">
        <v>1421</v>
      </c>
      <c r="B11" s="1077">
        <v>2009</v>
      </c>
      <c r="E11" s="1078" t="s">
        <v>1422</v>
      </c>
      <c r="F11" s="1095"/>
      <c r="G11" s="1078" t="s">
        <v>1423</v>
      </c>
      <c r="H11" s="1078" t="s">
        <v>1424</v>
      </c>
      <c r="I11" s="1078" t="s">
        <v>149</v>
      </c>
      <c r="J11" s="1079" t="s">
        <v>1425</v>
      </c>
      <c r="K11" s="1101" t="s">
        <v>1426</v>
      </c>
      <c r="O11" s="1079" t="s">
        <v>1427</v>
      </c>
      <c r="V11" s="372" t="s">
        <v>149</v>
      </c>
      <c r="W11" s="277"/>
      <c r="X11" s="1086" t="s">
        <v>1397</v>
      </c>
      <c r="Y11" s="1077" t="s">
        <v>1428</v>
      </c>
      <c r="Z11" s="1093"/>
      <c r="AP11" s="1089" t="s">
        <v>190</v>
      </c>
      <c r="AQ11" s="1091" t="s">
        <v>190</v>
      </c>
      <c r="AW11" s="1122" t="s">
        <v>1429</v>
      </c>
      <c r="AX11" s="1122" t="s">
        <v>1429</v>
      </c>
      <c r="AZ11" s="1122" t="s">
        <v>1430</v>
      </c>
      <c r="BB11" s="1122" t="s">
        <v>1431</v>
      </c>
      <c r="BC11" s="1122" t="s">
        <v>1332</v>
      </c>
      <c r="BE11" s="1122">
        <v>2009</v>
      </c>
      <c r="BF11" s="1122" t="s">
        <v>1432</v>
      </c>
      <c r="BH11" s="1070" t="s">
        <v>1433</v>
      </c>
      <c r="BJ11" s="1070" t="s">
        <v>1402</v>
      </c>
      <c r="BL11" s="1070" t="s">
        <v>1402</v>
      </c>
      <c r="BN11" s="1070" t="s">
        <v>1434</v>
      </c>
      <c r="BQ11" s="1283">
        <v>4213780</v>
      </c>
      <c r="BR11" s="1070" t="s">
        <v>184</v>
      </c>
      <c r="BS11" s="1431"/>
      <c r="BW11" s="1692"/>
      <c r="BX11" s="1692"/>
    </row>
    <row customHeight="1" ht="11.25">
      <c r="A12" s="1076" t="s">
        <v>1435</v>
      </c>
      <c r="B12" s="1077">
        <v>2010</v>
      </c>
      <c r="E12" s="1078" t="s">
        <v>1436</v>
      </c>
      <c r="F12" s="1095"/>
      <c r="G12" s="1078" t="s">
        <v>1424</v>
      </c>
      <c r="I12" s="1078" t="s">
        <v>150</v>
      </c>
      <c r="J12" s="1079" t="s">
        <v>1437</v>
      </c>
      <c r="K12" s="1101" t="s">
        <v>1438</v>
      </c>
      <c r="O12" s="1079" t="s">
        <v>1225</v>
      </c>
      <c r="V12" s="372" t="s">
        <v>150</v>
      </c>
      <c r="W12" s="1091"/>
      <c r="X12" s="1086" t="s">
        <v>1439</v>
      </c>
      <c r="Y12" s="1077" t="s">
        <v>1231</v>
      </c>
      <c r="AP12" s="1089"/>
      <c r="AW12" s="1122" t="s">
        <v>149</v>
      </c>
      <c r="AX12" s="1122" t="s">
        <v>149</v>
      </c>
      <c r="AZ12" s="1122" t="s">
        <v>1440</v>
      </c>
      <c r="BB12" s="1122" t="s">
        <v>1441</v>
      </c>
      <c r="BC12" s="1122" t="s">
        <v>1332</v>
      </c>
      <c r="BE12" s="1122">
        <v>2010</v>
      </c>
      <c r="BF12" s="1122" t="s">
        <v>1442</v>
      </c>
      <c r="BH12" s="1070" t="s">
        <v>1443</v>
      </c>
      <c r="BJ12" s="1070" t="s">
        <v>1444</v>
      </c>
      <c r="BL12" s="1070" t="s">
        <v>1444</v>
      </c>
      <c r="BN12" s="1070" t="s">
        <v>1445</v>
      </c>
      <c r="BQ12" s="1283">
        <v>4213779</v>
      </c>
      <c r="BR12" s="1070" t="s">
        <v>1397</v>
      </c>
      <c r="BS12" s="1431"/>
      <c r="BT12" s="1072"/>
      <c r="BU12" s="1072"/>
      <c r="BV12" s="1072"/>
      <c r="BW12" s="1692"/>
      <c r="BX12" s="1692"/>
    </row>
    <row customHeight="1" ht="11.25">
      <c r="A13" s="1076" t="s">
        <v>1446</v>
      </c>
      <c r="B13" s="1077">
        <v>2011</v>
      </c>
      <c r="E13" s="1078" t="s">
        <v>1447</v>
      </c>
      <c r="F13" s="1095"/>
      <c r="I13" s="1078" t="s">
        <v>151</v>
      </c>
      <c r="K13" s="1101" t="s">
        <v>1396</v>
      </c>
      <c r="V13" s="372" t="s">
        <v>151</v>
      </c>
      <c r="W13" s="1091"/>
      <c r="X13" s="1091"/>
      <c r="Y13" s="1091"/>
      <c r="AW13" s="1122" t="s">
        <v>150</v>
      </c>
      <c r="AX13" s="1122" t="s">
        <v>150</v>
      </c>
      <c r="BB13" s="1122" t="s">
        <v>1448</v>
      </c>
      <c r="BC13" s="1122" t="s">
        <v>1449</v>
      </c>
      <c r="BE13" s="1122">
        <v>2011</v>
      </c>
      <c r="BF13" s="1122" t="s">
        <v>1450</v>
      </c>
      <c r="BH13" s="1070" t="s">
        <v>1451</v>
      </c>
      <c r="BJ13" s="1070" t="s">
        <v>1433</v>
      </c>
      <c r="BL13" s="1070" t="s">
        <v>1433</v>
      </c>
      <c r="BN13" s="1070" t="s">
        <v>1452</v>
      </c>
      <c r="BQ13" s="1283">
        <v>4213783</v>
      </c>
      <c r="BR13" s="1070" t="s">
        <v>1412</v>
      </c>
      <c r="BS13" s="1431"/>
      <c r="BT13" s="1072"/>
      <c r="BU13" s="1072"/>
      <c r="BV13" s="1072"/>
      <c r="BW13" s="1696"/>
      <c r="BX13" s="1692"/>
    </row>
    <row customHeight="1" ht="11.25">
      <c r="A14" s="1076" t="s">
        <v>1453</v>
      </c>
      <c r="B14" s="1077">
        <v>2012</v>
      </c>
      <c r="I14" s="1078" t="s">
        <v>152</v>
      </c>
      <c r="J14" s="1069" t="s">
        <v>1454</v>
      </c>
      <c r="N14" s="1069" t="s">
        <v>1455</v>
      </c>
      <c r="V14" s="1085">
        <v>13</v>
      </c>
      <c r="W14" s="1086"/>
      <c r="X14" s="1086" t="s">
        <v>1265</v>
      </c>
      <c r="Y14" s="1077" t="s">
        <v>1231</v>
      </c>
      <c r="AW14" s="1122" t="s">
        <v>151</v>
      </c>
      <c r="AX14" s="1122" t="s">
        <v>151</v>
      </c>
      <c r="AZ14" s="1069" t="s">
        <v>1456</v>
      </c>
      <c r="BB14" s="1122" t="s">
        <v>1457</v>
      </c>
      <c r="BC14" s="1122" t="s">
        <v>1449</v>
      </c>
      <c r="BE14" s="1122">
        <v>2012</v>
      </c>
      <c r="BH14" s="1070" t="s">
        <v>1372</v>
      </c>
      <c r="BJ14" s="1219" t="s">
        <v>1458</v>
      </c>
      <c r="BL14" s="1219" t="s">
        <v>1458</v>
      </c>
      <c r="BN14" s="1070" t="s">
        <v>1459</v>
      </c>
      <c r="BQ14" s="1283">
        <v>4213782</v>
      </c>
      <c r="BR14" s="1070" t="s">
        <v>190</v>
      </c>
      <c r="BS14" s="1431"/>
      <c r="BT14" s="1072"/>
      <c r="BU14" s="1072"/>
      <c r="BV14" s="1072"/>
      <c r="BW14" s="1696"/>
      <c r="BX14" s="1692"/>
    </row>
    <row customHeight="1" ht="19.5">
      <c r="A15" s="1076" t="s">
        <v>1460</v>
      </c>
      <c r="B15" s="1077">
        <v>2013</v>
      </c>
      <c r="E15" s="1700" t="s">
        <v>1461</v>
      </c>
      <c r="G15" s="1069" t="s">
        <v>1462</v>
      </c>
      <c r="H15" s="1069" t="s">
        <v>1463</v>
      </c>
      <c r="I15" s="1080" t="s">
        <v>153</v>
      </c>
      <c r="J15" s="1091" t="s">
        <v>587</v>
      </c>
      <c r="N15" s="1160" t="s">
        <v>1464</v>
      </c>
      <c r="X15" s="1089"/>
      <c r="AW15" s="1122" t="s">
        <v>152</v>
      </c>
      <c r="AX15" s="1122" t="s">
        <v>152</v>
      </c>
      <c r="AZ15" s="1122" t="s">
        <v>1383</v>
      </c>
      <c r="BB15" s="1122" t="s">
        <v>1465</v>
      </c>
      <c r="BC15" s="1122" t="s">
        <v>1449</v>
      </c>
      <c r="BE15" s="1122">
        <v>2013</v>
      </c>
      <c r="BH15" s="1070" t="s">
        <v>1388</v>
      </c>
      <c r="BJ15" s="1219" t="s">
        <v>1466</v>
      </c>
      <c r="BL15" s="1219" t="s">
        <v>1466</v>
      </c>
      <c r="BN15" s="1070" t="s">
        <v>1467</v>
      </c>
      <c r="BR15" s="1072"/>
      <c r="BS15" s="1433"/>
      <c r="BT15" s="1072"/>
      <c r="BU15" s="1072"/>
      <c r="BV15" s="1072"/>
      <c r="BW15" s="1696"/>
      <c r="BX15" s="1692"/>
    </row>
    <row customHeight="1" ht="21">
      <c r="A16" s="1872" t="s">
        <v>1468</v>
      </c>
      <c r="B16" s="1077">
        <v>2014</v>
      </c>
      <c r="E16" s="1701" t="s">
        <v>1469</v>
      </c>
      <c r="G16" s="1078" t="s">
        <v>1470</v>
      </c>
      <c r="H16" s="1078" t="s">
        <v>1471</v>
      </c>
      <c r="I16" s="1080" t="s">
        <v>98</v>
      </c>
      <c r="J16" s="1091" t="s">
        <v>560</v>
      </c>
      <c r="N16" s="1160" t="s">
        <v>1472</v>
      </c>
      <c r="AW16" s="1122" t="s">
        <v>153</v>
      </c>
      <c r="AX16" s="1122" t="s">
        <v>153</v>
      </c>
      <c r="AZ16" s="1122" t="s">
        <v>1399</v>
      </c>
      <c r="BB16" s="1122" t="s">
        <v>1473</v>
      </c>
      <c r="BC16" s="1122" t="s">
        <v>1449</v>
      </c>
      <c r="BE16" s="1122">
        <v>2014</v>
      </c>
      <c r="BH16" s="1070" t="s">
        <v>1404</v>
      </c>
      <c r="BJ16" s="1219" t="s">
        <v>1474</v>
      </c>
      <c r="BL16" s="1219" t="s">
        <v>1474</v>
      </c>
      <c r="BN16" s="1070" t="s">
        <v>1475</v>
      </c>
      <c r="BR16" s="1072"/>
      <c r="BS16" s="1433"/>
      <c r="BT16" s="1072"/>
      <c r="BU16" s="1072"/>
      <c r="BV16" s="1072"/>
      <c r="BW16" s="1696"/>
      <c r="BX16" s="1692"/>
    </row>
    <row customHeight="1" ht="21">
      <c r="A17" s="1076" t="s">
        <v>1476</v>
      </c>
      <c r="B17" s="1077">
        <v>2015</v>
      </c>
      <c r="G17" s="1078" t="s">
        <v>1424</v>
      </c>
      <c r="H17" s="1078" t="s">
        <v>1424</v>
      </c>
      <c r="I17" s="1078" t="s">
        <v>1477</v>
      </c>
      <c r="N17" s="1160" t="s">
        <v>1478</v>
      </c>
      <c r="X17" s="1089"/>
      <c r="AW17" s="1122" t="s">
        <v>98</v>
      </c>
      <c r="AX17" s="1122" t="s">
        <v>98</v>
      </c>
      <c r="AZ17" s="1122" t="s">
        <v>1479</v>
      </c>
      <c r="BB17" s="1122" t="s">
        <v>1480</v>
      </c>
      <c r="BC17" s="1122" t="s">
        <v>1332</v>
      </c>
      <c r="BE17" s="1122">
        <v>2015</v>
      </c>
      <c r="BH17" s="1070" t="s">
        <v>1420</v>
      </c>
      <c r="BJ17" s="1219" t="s">
        <v>1481</v>
      </c>
      <c r="BL17" s="1219" t="s">
        <v>1481</v>
      </c>
      <c r="BN17" s="1070" t="s">
        <v>1482</v>
      </c>
      <c r="BR17" s="1069" t="s">
        <v>1275</v>
      </c>
      <c r="BS17" s="1430"/>
      <c r="BU17" s="1069" t="s">
        <v>1483</v>
      </c>
      <c r="BV17" s="1072"/>
      <c r="BW17" s="1692"/>
      <c r="BX17" s="1694" t="s">
        <v>1484</v>
      </c>
      <c r="CA17" s="1069" t="s">
        <v>1485</v>
      </c>
      <c r="CD17" s="1069" t="s">
        <v>1486</v>
      </c>
    </row>
    <row customHeight="1" ht="21">
      <c r="A18" s="1076" t="s">
        <v>1487</v>
      </c>
      <c r="B18" s="1077">
        <v>2016</v>
      </c>
      <c r="E18" s="2007" t="s">
        <v>1488</v>
      </c>
      <c r="I18" s="1078" t="s">
        <v>1489</v>
      </c>
      <c r="N18" s="1160" t="s">
        <v>1490</v>
      </c>
      <c r="X18" s="1089"/>
      <c r="AW18" s="1122" t="s">
        <v>1477</v>
      </c>
      <c r="AX18" s="1122" t="s">
        <v>1477</v>
      </c>
      <c r="BB18" s="1122" t="s">
        <v>1491</v>
      </c>
      <c r="BC18" s="1122" t="s">
        <v>1332</v>
      </c>
      <c r="BE18" s="1122">
        <v>2016</v>
      </c>
      <c r="BH18" s="1070" t="s">
        <v>1434</v>
      </c>
      <c r="BJ18" s="1219" t="s">
        <v>1492</v>
      </c>
      <c r="BL18" s="1219" t="s">
        <v>1492</v>
      </c>
      <c r="BN18" s="1070" t="s">
        <v>1493</v>
      </c>
      <c r="BQ18" s="1434" t="s">
        <v>1304</v>
      </c>
      <c r="BR18" s="1161" t="s">
        <v>1305</v>
      </c>
      <c r="BS18" s="276"/>
      <c r="BT18" s="1434" t="s">
        <v>1494</v>
      </c>
      <c r="BU18" s="1161" t="s">
        <v>1495</v>
      </c>
      <c r="BV18" s="1072"/>
      <c r="BW18" s="1699" t="s">
        <v>1496</v>
      </c>
      <c r="BX18" s="1693" t="s">
        <v>1497</v>
      </c>
      <c r="BZ18" s="1434" t="s">
        <v>1498</v>
      </c>
      <c r="CA18" s="1161" t="s">
        <v>1499</v>
      </c>
      <c r="CC18" s="1434" t="s">
        <v>1500</v>
      </c>
      <c r="CD18" s="1161" t="s">
        <v>1501</v>
      </c>
    </row>
    <row customHeight="1" ht="21">
      <c r="A19" s="1872" t="s">
        <v>1502</v>
      </c>
      <c r="B19" s="1077">
        <v>2017</v>
      </c>
      <c r="E19" s="1076" t="s">
        <v>165</v>
      </c>
      <c r="I19" s="1078" t="s">
        <v>1503</v>
      </c>
      <c r="N19" s="1160" t="s">
        <v>1504</v>
      </c>
      <c r="X19" s="1089"/>
      <c r="AW19" s="1122" t="s">
        <v>1489</v>
      </c>
      <c r="AX19" s="1122" t="s">
        <v>1489</v>
      </c>
      <c r="AZ19" s="1069" t="s">
        <v>1505</v>
      </c>
      <c r="BB19" s="1122" t="s">
        <v>1506</v>
      </c>
      <c r="BC19" s="1122" t="s">
        <v>1332</v>
      </c>
      <c r="BE19" s="1122">
        <v>2017</v>
      </c>
      <c r="BH19" s="1070" t="s">
        <v>1507</v>
      </c>
      <c r="BJ19" s="1219" t="s">
        <v>1508</v>
      </c>
      <c r="BL19" s="1219" t="s">
        <v>1508</v>
      </c>
      <c r="BQ19" s="1283">
        <v>4190064</v>
      </c>
      <c r="BR19" s="1070" t="s">
        <v>1509</v>
      </c>
      <c r="BS19" s="1431"/>
      <c r="BT19" s="1283">
        <v>4189671</v>
      </c>
      <c r="BU19" s="1070" t="s">
        <v>1510</v>
      </c>
      <c r="BV19" s="1072"/>
      <c r="BW19" s="1697">
        <v>4189706</v>
      </c>
      <c r="BX19" s="1695" t="s">
        <v>1511</v>
      </c>
      <c r="BZ19" s="1283">
        <v>4189714</v>
      </c>
      <c r="CA19" s="1070" t="s">
        <v>1512</v>
      </c>
      <c r="CC19" s="1283">
        <v>4189708</v>
      </c>
      <c r="CD19" s="1070" t="s">
        <v>1513</v>
      </c>
    </row>
    <row customHeight="1" ht="21">
      <c r="A20" s="1076" t="s">
        <v>1514</v>
      </c>
      <c r="B20" s="1077">
        <v>2018</v>
      </c>
      <c r="E20" s="1076" t="s">
        <v>1265</v>
      </c>
      <c r="I20" s="1078" t="s">
        <v>1515</v>
      </c>
      <c r="N20" s="1160" t="s">
        <v>1516</v>
      </c>
      <c r="AW20" s="1122" t="s">
        <v>1503</v>
      </c>
      <c r="AX20" s="1122" t="s">
        <v>1503</v>
      </c>
      <c r="AZ20" s="1122" t="s">
        <v>1517</v>
      </c>
      <c r="BB20" s="1122" t="s">
        <v>1518</v>
      </c>
      <c r="BC20" s="1122" t="s">
        <v>1449</v>
      </c>
      <c r="BE20" s="1122">
        <v>2018</v>
      </c>
      <c r="BH20" s="1070" t="s">
        <v>1445</v>
      </c>
      <c r="BJ20" s="1070" t="s">
        <v>1372</v>
      </c>
      <c r="BL20" s="1070" t="s">
        <v>1372</v>
      </c>
      <c r="BQ20" s="1283">
        <v>4190065</v>
      </c>
      <c r="BR20" s="1070" t="s">
        <v>1519</v>
      </c>
      <c r="BS20" s="1431"/>
      <c r="BT20" s="1283">
        <v>4189672</v>
      </c>
      <c r="BU20" s="1070" t="s">
        <v>1520</v>
      </c>
      <c r="BV20" s="1072"/>
      <c r="BW20" s="1697">
        <v>4189705</v>
      </c>
      <c r="BX20" s="1695" t="s">
        <v>1521</v>
      </c>
      <c r="BZ20" s="1283">
        <v>4189713</v>
      </c>
      <c r="CA20" s="1070" t="s">
        <v>1521</v>
      </c>
      <c r="CC20" s="1283">
        <v>4189709</v>
      </c>
      <c r="CD20" s="1070" t="s">
        <v>1522</v>
      </c>
    </row>
    <row customHeight="1" ht="21">
      <c r="A21" s="1076" t="s">
        <v>1523</v>
      </c>
      <c r="B21" s="1077">
        <v>2019</v>
      </c>
      <c r="I21" s="1078" t="s">
        <v>1524</v>
      </c>
      <c r="N21" s="1160" t="s">
        <v>1525</v>
      </c>
      <c r="AW21" s="1122" t="s">
        <v>1515</v>
      </c>
      <c r="AX21" s="1122" t="s">
        <v>1515</v>
      </c>
      <c r="AZ21" s="1122" t="s">
        <v>1526</v>
      </c>
      <c r="BB21" s="1122" t="s">
        <v>1527</v>
      </c>
      <c r="BC21" s="1122" t="s">
        <v>1332</v>
      </c>
      <c r="BE21" s="1122">
        <v>2019</v>
      </c>
      <c r="BH21" s="1070" t="s">
        <v>1452</v>
      </c>
      <c r="BJ21" s="1070" t="s">
        <v>1388</v>
      </c>
      <c r="BL21" s="1070" t="s">
        <v>1388</v>
      </c>
      <c r="BQ21" s="1283">
        <v>4190066</v>
      </c>
      <c r="BR21" s="1070" t="s">
        <v>1528</v>
      </c>
      <c r="BS21" s="1431"/>
      <c r="BT21" s="1283">
        <v>4189673</v>
      </c>
      <c r="BU21" s="1070" t="s">
        <v>1529</v>
      </c>
      <c r="BV21" s="1072"/>
      <c r="BW21" s="1697">
        <v>4189707</v>
      </c>
      <c r="BX21" s="1695" t="s">
        <v>1530</v>
      </c>
      <c r="BZ21" s="1283">
        <v>4189712</v>
      </c>
      <c r="CA21" s="1070" t="s">
        <v>1531</v>
      </c>
      <c r="CC21" s="1283">
        <v>4189710</v>
      </c>
      <c r="CD21" s="1070" t="s">
        <v>1532</v>
      </c>
    </row>
    <row customHeight="1" ht="21">
      <c r="A22" s="1076" t="s">
        <v>1533</v>
      </c>
      <c r="B22" s="1077">
        <v>2020</v>
      </c>
      <c r="N22" s="1160" t="s">
        <v>1534</v>
      </c>
      <c r="AW22" s="1122" t="s">
        <v>1524</v>
      </c>
      <c r="AX22" s="1122" t="s">
        <v>1524</v>
      </c>
      <c r="AZ22" s="1122" t="s">
        <v>1535</v>
      </c>
      <c r="BB22" s="1122" t="s">
        <v>1536</v>
      </c>
      <c r="BC22" s="1122" t="s">
        <v>1332</v>
      </c>
      <c r="BE22" s="1122">
        <v>2020</v>
      </c>
      <c r="BH22" s="1070" t="s">
        <v>1459</v>
      </c>
      <c r="BJ22" s="1070" t="s">
        <v>1404</v>
      </c>
      <c r="BL22" s="1070" t="s">
        <v>1404</v>
      </c>
      <c r="BQ22" s="1283">
        <v>4190067</v>
      </c>
      <c r="BR22" s="1070" t="s">
        <v>1537</v>
      </c>
      <c r="BS22" s="1431"/>
      <c r="BT22" s="1283">
        <v>4189674</v>
      </c>
      <c r="BU22" s="1070" t="s">
        <v>1538</v>
      </c>
      <c r="BV22" s="1072"/>
      <c r="BW22" s="1072"/>
      <c r="CC22" s="1283">
        <v>4189711</v>
      </c>
      <c r="CD22" s="1070" t="s">
        <v>296</v>
      </c>
    </row>
    <row customHeight="1" ht="21">
      <c r="A23" s="1076" t="s">
        <v>1539</v>
      </c>
      <c r="B23" s="1077">
        <v>2021</v>
      </c>
      <c r="AW23" s="1122" t="s">
        <v>1540</v>
      </c>
      <c r="AX23" s="1122" t="s">
        <v>1540</v>
      </c>
      <c r="AZ23" s="1122" t="s">
        <v>1541</v>
      </c>
      <c r="BB23" s="1122" t="s">
        <v>1542</v>
      </c>
      <c r="BC23" s="1122" t="s">
        <v>1242</v>
      </c>
      <c r="BE23" s="1122">
        <v>2021</v>
      </c>
      <c r="BH23" s="1070" t="s">
        <v>1467</v>
      </c>
      <c r="BJ23" s="1070" t="s">
        <v>1420</v>
      </c>
      <c r="BL23" s="1070" t="s">
        <v>1420</v>
      </c>
      <c r="BQ23" s="1283">
        <v>4190068</v>
      </c>
      <c r="BR23" s="1070" t="s">
        <v>1543</v>
      </c>
      <c r="BS23" s="1431"/>
      <c r="BT23" s="1283">
        <v>4189675</v>
      </c>
      <c r="BU23" s="1070" t="s">
        <v>1544</v>
      </c>
      <c r="BV23" s="1072"/>
      <c r="BW23" s="1072"/>
      <c r="CC23" s="1283">
        <v>5110778</v>
      </c>
      <c r="CD23" s="1070" t="s">
        <v>1545</v>
      </c>
    </row>
    <row customHeight="1" ht="21">
      <c r="A24" s="1076" t="s">
        <v>1546</v>
      </c>
      <c r="B24" s="1077">
        <v>2022</v>
      </c>
      <c r="AW24" s="1122" t="s">
        <v>1547</v>
      </c>
      <c r="AX24" s="1122" t="s">
        <v>1547</v>
      </c>
      <c r="AZ24" s="1122" t="s">
        <v>1548</v>
      </c>
      <c r="BB24" s="1122" t="s">
        <v>1549</v>
      </c>
      <c r="BC24" s="1122" t="s">
        <v>1550</v>
      </c>
      <c r="BE24" s="1122">
        <v>2022</v>
      </c>
      <c r="BH24" s="1070" t="s">
        <v>1475</v>
      </c>
      <c r="BJ24" s="1070" t="s">
        <v>1434</v>
      </c>
      <c r="BL24" s="1070" t="s">
        <v>1434</v>
      </c>
      <c r="BQ24" s="1283">
        <v>4190069</v>
      </c>
      <c r="BR24" s="1070" t="s">
        <v>1551</v>
      </c>
      <c r="BS24" s="1431"/>
      <c r="BT24" s="1283">
        <v>4189676</v>
      </c>
      <c r="BU24" s="1070" t="s">
        <v>1552</v>
      </c>
      <c r="BV24" s="1072"/>
      <c r="BW24" s="1072"/>
      <c r="CC24" s="1283">
        <v>25575374</v>
      </c>
      <c r="CD24" s="1070" t="s">
        <v>1553</v>
      </c>
    </row>
    <row customHeight="1" ht="11.25">
      <c r="A25" s="1076" t="s">
        <v>1554</v>
      </c>
      <c r="B25" s="1077">
        <v>2023</v>
      </c>
      <c r="AW25" s="1122" t="s">
        <v>1555</v>
      </c>
      <c r="AX25" s="1122" t="s">
        <v>1555</v>
      </c>
      <c r="AZ25" s="1122" t="s">
        <v>1556</v>
      </c>
      <c r="BB25" s="1122" t="s">
        <v>1557</v>
      </c>
      <c r="BC25" s="1122" t="s">
        <v>1550</v>
      </c>
      <c r="BE25" s="1122">
        <v>2023</v>
      </c>
      <c r="BH25" s="1070" t="s">
        <v>1482</v>
      </c>
      <c r="BJ25" s="1070" t="s">
        <v>1507</v>
      </c>
      <c r="BL25" s="1070" t="s">
        <v>1507</v>
      </c>
      <c r="BQ25" s="1283">
        <v>4190070</v>
      </c>
      <c r="BR25" s="1070" t="s">
        <v>1558</v>
      </c>
      <c r="BS25" s="1431"/>
      <c r="BT25" s="1283">
        <v>4189677</v>
      </c>
      <c r="BU25" s="1070" t="s">
        <v>1559</v>
      </c>
      <c r="BV25" s="1072"/>
      <c r="BW25" s="1072"/>
    </row>
    <row customHeight="1" ht="11.25">
      <c r="A26" s="1076" t="s">
        <v>1560</v>
      </c>
      <c r="B26" s="1077">
        <v>2024</v>
      </c>
      <c r="J26" s="1733" t="s">
        <v>1561</v>
      </c>
      <c r="AX26" s="1122" t="s">
        <v>1562</v>
      </c>
      <c r="AZ26" s="1122" t="s">
        <v>1427</v>
      </c>
      <c r="BB26" s="1122" t="s">
        <v>1563</v>
      </c>
      <c r="BC26" s="1122" t="s">
        <v>1550</v>
      </c>
      <c r="BE26" s="1122">
        <v>2024</v>
      </c>
      <c r="BH26" s="1070" t="s">
        <v>1493</v>
      </c>
      <c r="BJ26" s="1070" t="s">
        <v>1445</v>
      </c>
      <c r="BL26" s="1070" t="s">
        <v>1445</v>
      </c>
      <c r="BQ26" s="1283">
        <v>4190071</v>
      </c>
      <c r="BR26" s="1070" t="s">
        <v>1564</v>
      </c>
      <c r="BS26" s="1431"/>
      <c r="BV26" s="1072"/>
      <c r="BW26" s="1072"/>
    </row>
    <row customHeight="1" ht="11.25">
      <c r="A27" s="1076" t="s">
        <v>1565</v>
      </c>
      <c r="B27" s="1077">
        <v>2025</v>
      </c>
      <c r="J27" s="178" t="s">
        <v>547</v>
      </c>
      <c r="AX27" s="1122" t="s">
        <v>1566</v>
      </c>
      <c r="BB27" s="1122" t="s">
        <v>1567</v>
      </c>
      <c r="BC27" s="1122" t="s">
        <v>1550</v>
      </c>
      <c r="BE27" s="1122">
        <v>2025</v>
      </c>
      <c r="BH27" s="1072" t="s">
        <v>28</v>
      </c>
      <c r="BJ27" s="1070" t="s">
        <v>1452</v>
      </c>
      <c r="BL27" s="1070" t="s">
        <v>1452</v>
      </c>
      <c r="BN27" s="1072" t="s">
        <v>28</v>
      </c>
      <c r="BQ27" s="1283">
        <v>4190072</v>
      </c>
      <c r="BR27" s="1070" t="s">
        <v>1568</v>
      </c>
      <c r="BS27" s="1431"/>
      <c r="BV27" s="1072"/>
      <c r="BW27" s="1072"/>
    </row>
    <row customHeight="1" ht="11.25">
      <c r="A28" s="1076" t="s">
        <v>1569</v>
      </c>
      <c r="D28" s="1103"/>
      <c r="E28" s="1104"/>
      <c r="F28" s="1104"/>
      <c r="H28" s="1105" t="s">
        <v>1570</v>
      </c>
      <c r="AX28" s="1122" t="s">
        <v>1571</v>
      </c>
      <c r="AZ28" s="1069" t="s">
        <v>1572</v>
      </c>
      <c r="BB28" s="1122" t="s">
        <v>1573</v>
      </c>
      <c r="BC28" s="1122" t="s">
        <v>1574</v>
      </c>
      <c r="BE28" s="1122">
        <v>2026</v>
      </c>
      <c r="BH28" s="1072" t="s">
        <v>28</v>
      </c>
      <c r="BJ28" s="1070" t="s">
        <v>1459</v>
      </c>
      <c r="BL28" s="1070" t="s">
        <v>1459</v>
      </c>
      <c r="BN28" s="1072" t="s">
        <v>28</v>
      </c>
      <c r="BQ28" s="1283">
        <v>4190073</v>
      </c>
      <c r="BR28" s="1070" t="s">
        <v>1575</v>
      </c>
      <c r="BS28" s="1431"/>
      <c r="BV28" s="1072"/>
      <c r="BW28" s="1072"/>
    </row>
    <row customHeight="1" ht="11.25">
      <c r="A29" s="1076" t="s">
        <v>1576</v>
      </c>
      <c r="D29" s="1106" t="s">
        <v>1577</v>
      </c>
      <c r="E29" s="1107" t="str">
        <f>IF(TEMPLATE_GROUP="","",INDEX(StartDateList,MATCH(TEMPLATE_GROUP,CodeTemplateList,0),1))</f>
        <v>01.01.2025</v>
      </c>
      <c r="F29" s="1107" t="str">
        <f>IF(TEMPLATE_GROUP="","",INDEX(EndDateList,MATCH(TEMPLATE_GROUP,CodeTemplateList,0),1))</f>
        <v>31.12.2025</v>
      </c>
      <c r="H29" s="1108" t="s">
        <v>1578</v>
      </c>
      <c r="AX29" s="1122" t="s">
        <v>1579</v>
      </c>
      <c r="AZ29" s="1122" t="s">
        <v>1226</v>
      </c>
      <c r="BB29" s="1122" t="s">
        <v>1427</v>
      </c>
      <c r="BC29" s="1093"/>
      <c r="BE29" s="1122">
        <v>2027</v>
      </c>
      <c r="BJ29" s="1070" t="s">
        <v>1467</v>
      </c>
      <c r="BL29" s="1070" t="s">
        <v>1467</v>
      </c>
    </row>
    <row customHeight="1" ht="11.25">
      <c r="A30" s="1076" t="s">
        <v>1580</v>
      </c>
      <c r="D30" s="1109"/>
      <c r="E30" s="1110"/>
      <c r="F30" s="1110"/>
      <c r="AX30" s="1122" t="s">
        <v>1581</v>
      </c>
      <c r="AZ30" s="1122" t="s">
        <v>1254</v>
      </c>
      <c r="BE30" s="1122">
        <v>2028</v>
      </c>
      <c r="BJ30" s="1070" t="s">
        <v>1582</v>
      </c>
      <c r="BL30" s="1070" t="s">
        <v>1582</v>
      </c>
    </row>
    <row customHeight="1" ht="12.75">
      <c r="A31" s="1076" t="s">
        <v>1583</v>
      </c>
      <c r="D31" s="1103"/>
      <c r="E31" s="1104"/>
      <c r="F31" s="1104"/>
      <c r="H31" s="1111"/>
      <c r="AX31" s="1122" t="s">
        <v>1584</v>
      </c>
      <c r="AZ31" s="1122" t="s">
        <v>1585</v>
      </c>
      <c r="BE31" s="1122">
        <v>2029</v>
      </c>
      <c r="BJ31" s="1070" t="s">
        <v>1586</v>
      </c>
      <c r="BL31" s="1070" t="s">
        <v>1586</v>
      </c>
    </row>
    <row customHeight="1" ht="11.25">
      <c r="A32" s="1076" t="s">
        <v>1587</v>
      </c>
      <c r="D32" s="1106" t="s">
        <v>1588</v>
      </c>
      <c r="E32" s="1107" t="str">
        <f>IF(TEMPLATE_GROUP="","",INDEX(StartDateList,MATCH(TEMPLATE_GROUP,CodeTemplateList,0),1))</f>
        <v>01.01.2025</v>
      </c>
      <c r="F32" s="1107" t="str">
        <f>IF(TEMPLATE_GROUP="","",INDEX(EndDateList,MATCH(TEMPLATE_GROUP,CodeTemplateList,0),1))</f>
        <v>31.12.2025</v>
      </c>
      <c r="H32" s="1112" t="s">
        <v>1589</v>
      </c>
      <c r="O32" s="1076" t="s">
        <v>1224</v>
      </c>
      <c r="AX32" s="1122" t="s">
        <v>1590</v>
      </c>
      <c r="AZ32" s="1122" t="s">
        <v>1320</v>
      </c>
      <c r="BE32" s="1122">
        <v>2030</v>
      </c>
      <c r="BJ32" s="1070" t="s">
        <v>1475</v>
      </c>
      <c r="BL32" s="1070" t="s">
        <v>1475</v>
      </c>
    </row>
    <row customHeight="1" ht="11.25">
      <c r="A33" s="1076" t="s">
        <v>1591</v>
      </c>
      <c r="O33" s="1076" t="s">
        <v>1251</v>
      </c>
      <c r="AX33" s="1122" t="s">
        <v>1592</v>
      </c>
      <c r="AZ33" s="1122" t="s">
        <v>1225</v>
      </c>
      <c r="BE33" s="1122">
        <v>2031</v>
      </c>
      <c r="BJ33" s="1070" t="s">
        <v>1482</v>
      </c>
      <c r="BL33" s="1070" t="s">
        <v>1482</v>
      </c>
    </row>
    <row customHeight="1" ht="11.25">
      <c r="A34" s="1076" t="s">
        <v>1593</v>
      </c>
      <c r="O34" s="1076" t="s">
        <v>1286</v>
      </c>
      <c r="AX34" s="1122" t="s">
        <v>1594</v>
      </c>
      <c r="BE34" s="1122">
        <v>2032</v>
      </c>
      <c r="BJ34" s="1070" t="s">
        <v>1493</v>
      </c>
      <c r="BL34" s="1070" t="s">
        <v>1493</v>
      </c>
    </row>
    <row customHeight="1" ht="11.25">
      <c r="A35" s="1076" t="s">
        <v>1595</v>
      </c>
      <c r="O35" s="1076" t="s">
        <v>1318</v>
      </c>
      <c r="AX35" s="1122" t="s">
        <v>1596</v>
      </c>
      <c r="AZ35" s="1069" t="s">
        <v>1597</v>
      </c>
      <c r="BE35" s="1122">
        <v>2033</v>
      </c>
      <c r="BL35" s="1070" t="s">
        <v>1598</v>
      </c>
    </row>
    <row customHeight="1" ht="11.25">
      <c r="A36" s="1872" t="s">
        <v>1599</v>
      </c>
      <c r="D36" s="1113" t="s">
        <v>1600</v>
      </c>
      <c r="E36" s="1114" t="s">
        <v>897</v>
      </c>
      <c r="F36" s="1115" t="str">
        <f>INDEX(E37:E41,MATCH(TEMPLATE_SPHERE,F37:F41,0))</f>
        <v>горячего водоснабжения</v>
      </c>
      <c r="G36" s="1115" t="str">
        <f>INDEX(G37:G41,MATCH(TEMPLATE_SPHERE,F37:F41,0))</f>
        <v>горячее водоснабжение</v>
      </c>
      <c r="O36" s="1076" t="s">
        <v>1343</v>
      </c>
      <c r="AX36" s="1122" t="s">
        <v>1601</v>
      </c>
      <c r="AZ36" s="1122" t="s">
        <v>1225</v>
      </c>
      <c r="BE36" s="1122">
        <v>2034</v>
      </c>
      <c r="BL36" s="1070" t="s">
        <v>1602</v>
      </c>
    </row>
    <row customHeight="1" ht="11.25">
      <c r="A37" s="1076" t="s">
        <v>1603</v>
      </c>
      <c r="E37" s="409" t="s">
        <v>1604</v>
      </c>
      <c r="F37" s="1116" t="s">
        <v>811</v>
      </c>
      <c r="G37" s="409" t="s">
        <v>1605</v>
      </c>
      <c r="O37" s="1076" t="s">
        <v>1362</v>
      </c>
      <c r="AX37" s="1122" t="s">
        <v>1606</v>
      </c>
      <c r="AZ37" s="1122" t="s">
        <v>1253</v>
      </c>
      <c r="BE37" s="1122">
        <v>2035</v>
      </c>
    </row>
    <row customHeight="1" ht="11.25">
      <c r="A38" s="1076" t="s">
        <v>1607</v>
      </c>
      <c r="E38" s="409" t="s">
        <v>1608</v>
      </c>
      <c r="F38" s="1117" t="s">
        <v>857</v>
      </c>
      <c r="G38" s="409" t="s">
        <v>1609</v>
      </c>
      <c r="O38" s="1076" t="s">
        <v>1379</v>
      </c>
      <c r="AX38" s="1122" t="s">
        <v>1610</v>
      </c>
      <c r="AZ38" s="1122" t="s">
        <v>1287</v>
      </c>
      <c r="BE38" s="1122">
        <v>2036</v>
      </c>
      <c r="BH38" s="1069" t="s">
        <v>1611</v>
      </c>
      <c r="BJ38" s="1069" t="s">
        <v>1612</v>
      </c>
      <c r="BL38" s="1069" t="s">
        <v>1613</v>
      </c>
      <c r="BN38" s="1069" t="s">
        <v>1614</v>
      </c>
    </row>
    <row customHeight="1" ht="11.25">
      <c r="A39" s="1076" t="s">
        <v>1615</v>
      </c>
      <c r="E39" s="409" t="s">
        <v>1616</v>
      </c>
      <c r="F39" s="1117" t="s">
        <v>910</v>
      </c>
      <c r="G39" s="409" t="s">
        <v>1617</v>
      </c>
      <c r="O39" s="1076" t="s">
        <v>1395</v>
      </c>
      <c r="AX39" s="1122" t="s">
        <v>1618</v>
      </c>
      <c r="AZ39" s="1122" t="s">
        <v>1319</v>
      </c>
      <c r="BE39" s="1122">
        <v>2037</v>
      </c>
      <c r="BH39" s="1070" t="s">
        <v>1619</v>
      </c>
      <c r="BJ39" s="1219" t="s">
        <v>1619</v>
      </c>
      <c r="BL39" s="1219" t="s">
        <v>1619</v>
      </c>
      <c r="BN39" s="1070" t="s">
        <v>1620</v>
      </c>
    </row>
    <row customHeight="1" ht="11.25">
      <c r="A40" s="1076" t="s">
        <v>16</v>
      </c>
      <c r="E40" s="409" t="s">
        <v>1621</v>
      </c>
      <c r="F40" s="1117" t="s">
        <v>897</v>
      </c>
      <c r="G40" s="409" t="s">
        <v>1622</v>
      </c>
      <c r="O40" s="1076" t="s">
        <v>1411</v>
      </c>
      <c r="AX40" s="1122" t="s">
        <v>1623</v>
      </c>
      <c r="BE40" s="1122">
        <v>2038</v>
      </c>
      <c r="BH40" s="1070" t="s">
        <v>1624</v>
      </c>
      <c r="BJ40" s="1219" t="s">
        <v>1030</v>
      </c>
      <c r="BL40" s="1219" t="s">
        <v>1030</v>
      </c>
      <c r="BN40" s="1070" t="s">
        <v>1064</v>
      </c>
    </row>
    <row customHeight="1" ht="11.25">
      <c r="A41" s="1076" t="s">
        <v>1625</v>
      </c>
      <c r="E41" s="409" t="s">
        <v>1626</v>
      </c>
      <c r="F41" s="1117" t="s">
        <v>1627</v>
      </c>
      <c r="G41" s="409" t="s">
        <v>1626</v>
      </c>
      <c r="O41" s="1076" t="s">
        <v>1427</v>
      </c>
      <c r="AX41" s="1122" t="s">
        <v>1628</v>
      </c>
      <c r="AZ41" s="1069" t="s">
        <v>1629</v>
      </c>
      <c r="BE41" s="1122">
        <v>2039</v>
      </c>
      <c r="BH41" s="1070" t="s">
        <v>1630</v>
      </c>
      <c r="BJ41" s="1219" t="s">
        <v>1026</v>
      </c>
      <c r="BL41" s="1219" t="s">
        <v>1026</v>
      </c>
      <c r="BN41" s="1070" t="s">
        <v>1051</v>
      </c>
    </row>
    <row customHeight="1" ht="11.25">
      <c r="A42" s="1076" t="s">
        <v>1631</v>
      </c>
      <c r="AX42" s="1122" t="s">
        <v>1632</v>
      </c>
      <c r="AZ42" s="1122" t="s">
        <v>1224</v>
      </c>
      <c r="BE42" s="1122">
        <v>2040</v>
      </c>
      <c r="BH42" s="1070" t="s">
        <v>1048</v>
      </c>
      <c r="BJ42" s="1219" t="s">
        <v>1028</v>
      </c>
      <c r="BL42" s="1219" t="s">
        <v>1028</v>
      </c>
      <c r="BN42" s="1070" t="s">
        <v>1633</v>
      </c>
    </row>
    <row customHeight="1" ht="11.25">
      <c r="A43" s="1076" t="s">
        <v>1634</v>
      </c>
      <c r="AX43" s="1122" t="s">
        <v>1635</v>
      </c>
      <c r="AZ43" s="1122" t="s">
        <v>1251</v>
      </c>
      <c r="BE43" s="1122">
        <v>2041</v>
      </c>
      <c r="BH43" s="1070" t="s">
        <v>1636</v>
      </c>
      <c r="BJ43" s="1219" t="s">
        <v>1630</v>
      </c>
      <c r="BL43" s="1219" t="s">
        <v>1630</v>
      </c>
      <c r="BN43" s="1070" t="s">
        <v>1637</v>
      </c>
    </row>
    <row customHeight="1" ht="11.25">
      <c r="A44" s="1076" t="s">
        <v>1638</v>
      </c>
      <c r="G44" s="1096">
        <f>YEAR(TODAY())</f>
        <v>2026</v>
      </c>
      <c r="I44" s="801" t="s">
        <v>1639</v>
      </c>
      <c r="J44" s="1091" t="s">
        <v>1640</v>
      </c>
      <c r="K44" s="1091" t="s">
        <v>1641</v>
      </c>
      <c r="AX44" s="1122" t="s">
        <v>1642</v>
      </c>
      <c r="AZ44" s="1122" t="s">
        <v>1286</v>
      </c>
      <c r="BE44" s="1122">
        <v>2042</v>
      </c>
      <c r="BH44" s="1070" t="s">
        <v>1643</v>
      </c>
      <c r="BJ44" s="1219" t="s">
        <v>1048</v>
      </c>
      <c r="BL44" s="1219" t="s">
        <v>1048</v>
      </c>
      <c r="BN44" s="1070" t="s">
        <v>1644</v>
      </c>
    </row>
    <row customHeight="1" ht="11.25">
      <c r="A45" s="1076" t="s">
        <v>1645</v>
      </c>
      <c r="D45" s="1113" t="s">
        <v>1646</v>
      </c>
      <c r="E45" s="1114" t="s">
        <v>1647</v>
      </c>
      <c r="F45" s="799" t="s">
        <v>1648</v>
      </c>
      <c r="G45" s="798" t="s">
        <v>1649</v>
      </c>
      <c r="H45" s="801" t="s">
        <v>1650</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1651</v>
      </c>
      <c r="AZ45" s="1122" t="s">
        <v>1318</v>
      </c>
      <c r="BE45" s="1122">
        <v>2043</v>
      </c>
      <c r="BH45" s="1070" t="s">
        <v>1652</v>
      </c>
      <c r="BJ45" s="1219" t="s">
        <v>1042</v>
      </c>
      <c r="BL45" s="1219" t="s">
        <v>1042</v>
      </c>
      <c r="BN45" s="1070" t="s">
        <v>1653</v>
      </c>
    </row>
    <row customHeight="1" ht="11.25">
      <c r="A46" s="1076" t="s">
        <v>1654</v>
      </c>
      <c r="E46" s="409" t="s">
        <v>26</v>
      </c>
      <c r="F46" s="1116" t="s">
        <v>1655</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1656</v>
      </c>
      <c r="AZ46" s="1122" t="s">
        <v>1343</v>
      </c>
      <c r="BE46" s="1122">
        <v>2044</v>
      </c>
      <c r="BH46" s="1070" t="s">
        <v>1051</v>
      </c>
      <c r="BJ46" s="1219" t="s">
        <v>1032</v>
      </c>
      <c r="BL46" s="1219" t="s">
        <v>1032</v>
      </c>
      <c r="BN46" s="1070" t="s">
        <v>1657</v>
      </c>
    </row>
    <row customHeight="1" ht="11.25">
      <c r="A47" s="1076" t="s">
        <v>1658</v>
      </c>
      <c r="E47" s="409" t="s">
        <v>33</v>
      </c>
      <c r="F47" s="1117" t="s">
        <v>1659</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1660</v>
      </c>
      <c r="AZ47" s="1122" t="s">
        <v>1362</v>
      </c>
      <c r="BE47" s="1122">
        <v>2045</v>
      </c>
      <c r="BH47" s="1070" t="s">
        <v>1633</v>
      </c>
      <c r="BJ47" s="1219" t="s">
        <v>1034</v>
      </c>
      <c r="BL47" s="1219" t="s">
        <v>1034</v>
      </c>
      <c r="BN47" s="1070" t="s">
        <v>1661</v>
      </c>
    </row>
    <row customHeight="1" ht="11.25">
      <c r="A48" s="1076" t="s">
        <v>1662</v>
      </c>
      <c r="E48" s="409" t="s">
        <v>1663</v>
      </c>
      <c r="F48" s="1117" t="s">
        <v>1664</v>
      </c>
      <c r="G48" s="1118" t="str">
        <f>_xlfn.IFERROR(IF(f_year="","01.01."&amp;CURRENT_YEAR,"01.01."&amp;f_year),"01.01."&amp;CURRENT_YEAR)</f>
        <v>01.01.2026</v>
      </c>
      <c r="H48" s="1118" t="str">
        <f>_xlfn.IFERROR(IF(f_year="","31.12."&amp;CURRENT_YEAR,"31.12."&amp;f_year),"31.12."&amp;CURRENT_YEAR)</f>
        <v>31.12.2026</v>
      </c>
      <c r="I48" s="1744">
        <f>IF(f_year="",TRUE,FALSE)</f>
        <v>1</v>
      </c>
      <c r="J48" s="1747" t="s">
        <v>1665</v>
      </c>
      <c r="K48" s="1748"/>
      <c r="AX48" s="1122" t="s">
        <v>1666</v>
      </c>
      <c r="AZ48" s="1122" t="s">
        <v>1379</v>
      </c>
      <c r="BE48" s="1122">
        <v>2046</v>
      </c>
      <c r="BH48" s="1070" t="s">
        <v>1637</v>
      </c>
      <c r="BJ48" s="1219" t="s">
        <v>1036</v>
      </c>
      <c r="BL48" s="1219" t="s">
        <v>1036</v>
      </c>
      <c r="BN48" s="1070" t="s">
        <v>1667</v>
      </c>
    </row>
    <row customHeight="1" ht="11.25">
      <c r="A49" s="1076" t="s">
        <v>1668</v>
      </c>
      <c r="E49" s="409" t="s">
        <v>1669</v>
      </c>
      <c r="F49" s="1117" t="s">
        <v>1670</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1671</v>
      </c>
      <c r="AZ49" s="1122" t="s">
        <v>1395</v>
      </c>
      <c r="BE49" s="1122">
        <v>2047</v>
      </c>
      <c r="BH49" s="1070" t="s">
        <v>1052</v>
      </c>
      <c r="BJ49" s="1219" t="s">
        <v>1038</v>
      </c>
      <c r="BL49" s="1219" t="s">
        <v>1038</v>
      </c>
    </row>
    <row customHeight="1" ht="11.25">
      <c r="A50" s="1076" t="s">
        <v>1672</v>
      </c>
      <c r="E50" s="409" t="s">
        <v>1673</v>
      </c>
      <c r="F50" s="1117" t="s">
        <v>1022</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1674</v>
      </c>
      <c r="AZ50" s="1122" t="s">
        <v>1411</v>
      </c>
      <c r="BE50" s="1122">
        <v>2048</v>
      </c>
      <c r="BH50" s="1070" t="s">
        <v>1644</v>
      </c>
      <c r="BJ50" s="1219" t="s">
        <v>1040</v>
      </c>
      <c r="BL50" s="1219" t="s">
        <v>1040</v>
      </c>
    </row>
    <row customHeight="1" ht="11.25">
      <c r="A51" s="1076" t="s">
        <v>1675</v>
      </c>
      <c r="E51" s="409" t="s">
        <v>1676</v>
      </c>
      <c r="F51" s="1117" t="s">
        <v>1647</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1677</v>
      </c>
      <c r="AZ51" s="1122" t="s">
        <v>1427</v>
      </c>
      <c r="BE51" s="1122">
        <v>2049</v>
      </c>
      <c r="BH51" s="1070" t="s">
        <v>1653</v>
      </c>
      <c r="BJ51" s="1219" t="s">
        <v>1678</v>
      </c>
      <c r="BL51" s="1219" t="s">
        <v>1678</v>
      </c>
    </row>
    <row customHeight="1" ht="11.25">
      <c r="A52" s="1076" t="s">
        <v>1679</v>
      </c>
      <c r="E52" s="409" t="s">
        <v>1680</v>
      </c>
      <c r="F52" s="1117" t="s">
        <v>1681</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1682</v>
      </c>
      <c r="AZ52" s="1122" t="s">
        <v>1225</v>
      </c>
      <c r="BE52" s="1122">
        <v>2050</v>
      </c>
      <c r="BH52" s="1070" t="s">
        <v>1657</v>
      </c>
      <c r="BJ52" s="1219" t="s">
        <v>1051</v>
      </c>
      <c r="BL52" s="1219" t="s">
        <v>1051</v>
      </c>
    </row>
    <row customHeight="1" ht="11.25">
      <c r="A53" s="1076" t="s">
        <v>1683</v>
      </c>
      <c r="E53" s="409" t="s">
        <v>1684</v>
      </c>
      <c r="F53" s="1117" t="s">
        <v>1684</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1685</v>
      </c>
      <c r="K53" s="1748"/>
      <c r="AX53" s="1122" t="s">
        <v>1686</v>
      </c>
      <c r="BE53" s="1122">
        <v>2051</v>
      </c>
      <c r="BH53" s="1070" t="s">
        <v>1661</v>
      </c>
      <c r="BJ53" s="1219" t="s">
        <v>1633</v>
      </c>
      <c r="BL53" s="1219" t="s">
        <v>1633</v>
      </c>
    </row>
    <row customHeight="1" ht="11.25">
      <c r="A54" s="1076" t="s">
        <v>1687</v>
      </c>
      <c r="AX54" s="1122" t="s">
        <v>1688</v>
      </c>
      <c r="AZ54" s="1069" t="s">
        <v>1689</v>
      </c>
      <c r="BE54" s="1122">
        <v>2052</v>
      </c>
      <c r="BH54" s="1070" t="s">
        <v>1667</v>
      </c>
      <c r="BJ54" s="1219" t="s">
        <v>1637</v>
      </c>
      <c r="BL54" s="1219" t="s">
        <v>1637</v>
      </c>
    </row>
    <row customHeight="1" ht="11.25">
      <c r="A55" s="1076" t="s">
        <v>1690</v>
      </c>
      <c r="AX55" s="1122" t="s">
        <v>1691</v>
      </c>
      <c r="AZ55" s="1122" t="s">
        <v>1227</v>
      </c>
      <c r="BE55" s="1122">
        <v>2053</v>
      </c>
      <c r="BH55" s="1072" t="s">
        <v>28</v>
      </c>
      <c r="BJ55" s="1219" t="s">
        <v>1052</v>
      </c>
      <c r="BL55" s="1219" t="s">
        <v>1052</v>
      </c>
    </row>
    <row customHeight="1" ht="11.25">
      <c r="A56" s="1076" t="s">
        <v>1692</v>
      </c>
      <c r="D56" s="1120" t="s">
        <v>1693</v>
      </c>
      <c r="E56" s="1097" t="s">
        <v>111</v>
      </c>
      <c r="F56" s="1076" t="s">
        <v>1694</v>
      </c>
      <c r="AX56" s="1122" t="s">
        <v>1695</v>
      </c>
      <c r="AZ56" s="1122" t="s">
        <v>1255</v>
      </c>
      <c r="BE56" s="1122">
        <v>2054</v>
      </c>
      <c r="BH56" s="1072" t="s">
        <v>28</v>
      </c>
      <c r="BJ56" s="1219" t="s">
        <v>1644</v>
      </c>
      <c r="BL56" s="1219" t="s">
        <v>1644</v>
      </c>
    </row>
    <row customHeight="1" ht="11.25">
      <c r="A57" s="1076" t="s">
        <v>1696</v>
      </c>
      <c r="D57" s="1120" t="s">
        <v>1697</v>
      </c>
      <c r="E57" s="1097" t="s">
        <v>111</v>
      </c>
      <c r="F57" s="1076" t="s">
        <v>1694</v>
      </c>
      <c r="AX57" s="1122" t="s">
        <v>1698</v>
      </c>
      <c r="AZ57" s="1122" t="s">
        <v>1289</v>
      </c>
      <c r="BE57" s="1122">
        <v>2055</v>
      </c>
      <c r="BJ57" s="1219" t="s">
        <v>1653</v>
      </c>
      <c r="BL57" s="1219" t="s">
        <v>1653</v>
      </c>
    </row>
    <row customHeight="1" ht="11.25">
      <c r="A58" s="1076" t="s">
        <v>1699</v>
      </c>
      <c r="D58" s="1120" t="s">
        <v>1700</v>
      </c>
      <c r="E58" s="1097" t="s">
        <v>111</v>
      </c>
      <c r="F58" s="1076" t="s">
        <v>1694</v>
      </c>
      <c r="AX58" s="1122" t="s">
        <v>1701</v>
      </c>
      <c r="BE58" s="1122">
        <v>2056</v>
      </c>
      <c r="BJ58" s="1219" t="s">
        <v>1657</v>
      </c>
      <c r="BL58" s="1219" t="s">
        <v>1657</v>
      </c>
    </row>
    <row customHeight="1" ht="11.25">
      <c r="A59" s="1076" t="s">
        <v>1702</v>
      </c>
      <c r="D59" s="1120" t="s">
        <v>131</v>
      </c>
      <c r="E59" s="1097" t="s">
        <v>1590</v>
      </c>
      <c r="F59" s="1076" t="s">
        <v>1703</v>
      </c>
      <c r="AX59" s="1122" t="s">
        <v>1704</v>
      </c>
      <c r="AZ59" s="1069" t="s">
        <v>1705</v>
      </c>
      <c r="BE59" s="1122">
        <v>2057</v>
      </c>
      <c r="BJ59" s="1219" t="s">
        <v>1661</v>
      </c>
      <c r="BL59" s="1219" t="s">
        <v>1661</v>
      </c>
    </row>
    <row customHeight="1" ht="11.25">
      <c r="A60" s="1076" t="s">
        <v>1706</v>
      </c>
      <c r="D60" s="1120" t="s">
        <v>1707</v>
      </c>
      <c r="E60" s="1097" t="s">
        <v>1590</v>
      </c>
      <c r="F60" s="1076" t="s">
        <v>1703</v>
      </c>
      <c r="AX60" s="1122" t="s">
        <v>1708</v>
      </c>
      <c r="AZ60" s="1122" t="s">
        <v>1228</v>
      </c>
      <c r="BE60" s="1122">
        <v>2058</v>
      </c>
      <c r="BJ60" s="1219" t="s">
        <v>1667</v>
      </c>
      <c r="BL60" s="1219" t="s">
        <v>1667</v>
      </c>
    </row>
    <row customHeight="1" ht="11.25">
      <c r="A61" s="1076" t="s">
        <v>1709</v>
      </c>
      <c r="D61" s="1120" t="s">
        <v>1710</v>
      </c>
      <c r="E61" s="1097" t="s">
        <v>1590</v>
      </c>
      <c r="F61" s="1076" t="s">
        <v>1703</v>
      </c>
      <c r="AX61" s="1122" t="s">
        <v>1711</v>
      </c>
      <c r="AZ61" s="1122" t="s">
        <v>1256</v>
      </c>
      <c r="BE61" s="1122">
        <v>2059</v>
      </c>
      <c r="BL61" s="1219" t="s">
        <v>1044</v>
      </c>
    </row>
    <row customHeight="1" ht="11.25">
      <c r="A62" s="1076" t="s">
        <v>1712</v>
      </c>
      <c r="D62" s="1120" t="s">
        <v>130</v>
      </c>
      <c r="E62" s="1097">
        <v>30</v>
      </c>
      <c r="F62" s="1076" t="s">
        <v>1703</v>
      </c>
      <c r="AZ62" s="1122" t="s">
        <v>1290</v>
      </c>
      <c r="BE62" s="1122">
        <v>2060</v>
      </c>
      <c r="BL62" s="1219" t="s">
        <v>1046</v>
      </c>
    </row>
    <row customHeight="1" ht="11.25">
      <c r="A63" s="1076" t="s">
        <v>1713</v>
      </c>
      <c r="D63" s="1120" t="s">
        <v>1714</v>
      </c>
      <c r="E63" s="1097">
        <v>30</v>
      </c>
      <c r="F63" s="1076" t="s">
        <v>1703</v>
      </c>
      <c r="AZ63" s="1122" t="s">
        <v>1321</v>
      </c>
      <c r="BE63" s="1122">
        <v>2061</v>
      </c>
    </row>
    <row customHeight="1" ht="11.25">
      <c r="A64" s="1076" t="s">
        <v>1715</v>
      </c>
      <c r="D64" s="1120" t="s">
        <v>1716</v>
      </c>
      <c r="E64" s="1097">
        <v>30</v>
      </c>
      <c r="F64" s="1076" t="s">
        <v>1703</v>
      </c>
      <c r="AZ64" s="1122" t="s">
        <v>1344</v>
      </c>
      <c r="BE64" s="1122">
        <v>2062</v>
      </c>
    </row>
    <row customHeight="1" ht="11.25">
      <c r="A65" s="1076" t="s">
        <v>1717</v>
      </c>
      <c r="D65" s="1076"/>
      <c r="BE65" s="1122">
        <v>2063</v>
      </c>
    </row>
    <row customHeight="1" ht="11.25">
      <c r="A66" s="1076" t="s">
        <v>1718</v>
      </c>
      <c r="AZ66" s="1069" t="s">
        <v>1719</v>
      </c>
      <c r="BE66" s="1122">
        <v>2064</v>
      </c>
    </row>
    <row customHeight="1" ht="11.25">
      <c r="A67" s="1076" t="s">
        <v>1720</v>
      </c>
      <c r="AZ67" s="1122" t="s">
        <v>1229</v>
      </c>
      <c r="BE67" s="1122">
        <v>2065</v>
      </c>
    </row>
    <row customHeight="1" ht="11.25">
      <c r="A68" s="1076" t="s">
        <v>1721</v>
      </c>
      <c r="AZ68" s="1122" t="s">
        <v>1257</v>
      </c>
      <c r="BE68" s="1122">
        <v>2066</v>
      </c>
      <c r="BH68" s="1069" t="s">
        <v>1722</v>
      </c>
      <c r="BJ68" s="1069" t="s">
        <v>1723</v>
      </c>
      <c r="BL68" s="1069" t="s">
        <v>1724</v>
      </c>
      <c r="BN68" s="1069" t="s">
        <v>1725</v>
      </c>
    </row>
    <row customHeight="1" ht="11.25">
      <c r="A69" s="1076" t="s">
        <v>1726</v>
      </c>
      <c r="AZ69" s="1122" t="s">
        <v>1291</v>
      </c>
      <c r="BE69" s="1122">
        <v>2067</v>
      </c>
      <c r="BH69" s="1070" t="s">
        <v>1727</v>
      </c>
      <c r="BI69" s="1119" t="s">
        <v>109</v>
      </c>
      <c r="BJ69" s="1070" t="s">
        <v>1728</v>
      </c>
      <c r="BK69" s="1119" t="s">
        <v>109</v>
      </c>
      <c r="BL69" s="1070" t="s">
        <v>1729</v>
      </c>
      <c r="BM69" s="1072" t="s">
        <v>109</v>
      </c>
      <c r="BN69" s="1070" t="s">
        <v>1730</v>
      </c>
    </row>
    <row customHeight="1" ht="11.25">
      <c r="A70" s="1076" t="s">
        <v>1731</v>
      </c>
      <c r="AZ70" s="1122" t="s">
        <v>1322</v>
      </c>
      <c r="BE70" s="1122">
        <v>2068</v>
      </c>
      <c r="BH70" s="1070" t="s">
        <v>1732</v>
      </c>
      <c r="BJ70" s="1070" t="s">
        <v>1733</v>
      </c>
      <c r="BL70" s="1070" t="s">
        <v>1734</v>
      </c>
      <c r="BN70" s="1070" t="s">
        <v>1735</v>
      </c>
    </row>
    <row customHeight="1" ht="11.25">
      <c r="A71" s="1076" t="s">
        <v>1736</v>
      </c>
      <c r="AZ71" s="1122" t="s">
        <v>1324</v>
      </c>
      <c r="BE71" s="1122">
        <v>2069</v>
      </c>
      <c r="BH71" s="1070" t="s">
        <v>1737</v>
      </c>
      <c r="BI71" s="1119" t="s">
        <v>89</v>
      </c>
      <c r="BJ71" s="1070" t="s">
        <v>1738</v>
      </c>
      <c r="BK71" s="1119" t="s">
        <v>89</v>
      </c>
      <c r="BL71" s="1070" t="s">
        <v>1739</v>
      </c>
      <c r="BM71" s="1072" t="s">
        <v>89</v>
      </c>
      <c r="BN71" s="1070" t="s">
        <v>1740</v>
      </c>
    </row>
    <row customHeight="1" ht="11.25">
      <c r="A72" s="1076" t="s">
        <v>1741</v>
      </c>
      <c r="AZ72" s="1122" t="s">
        <v>19</v>
      </c>
      <c r="BE72" s="1122">
        <v>2070</v>
      </c>
      <c r="BH72" s="1070" t="s">
        <v>1742</v>
      </c>
      <c r="BJ72" s="1070" t="s">
        <v>1742</v>
      </c>
      <c r="BL72" s="1070" t="s">
        <v>1742</v>
      </c>
      <c r="BN72" s="1070" t="s">
        <v>1743</v>
      </c>
    </row>
    <row customHeight="1" ht="11.25">
      <c r="A73" s="1076" t="s">
        <v>1744</v>
      </c>
      <c r="BH73" s="1070" t="s">
        <v>1745</v>
      </c>
      <c r="BI73" s="1119" t="s">
        <v>111</v>
      </c>
      <c r="BJ73" s="1070" t="s">
        <v>1746</v>
      </c>
      <c r="BK73" s="1119" t="s">
        <v>111</v>
      </c>
      <c r="BL73" s="1070" t="s">
        <v>1747</v>
      </c>
      <c r="BM73" s="1072" t="s">
        <v>111</v>
      </c>
      <c r="BN73" s="1070" t="s">
        <v>1748</v>
      </c>
    </row>
    <row customHeight="1" ht="11.25">
      <c r="A74" s="1076" t="s">
        <v>1749</v>
      </c>
      <c r="BH74" s="1070" t="s">
        <v>1750</v>
      </c>
      <c r="BJ74" s="1070" t="s">
        <v>1751</v>
      </c>
      <c r="BL74" s="1070" t="s">
        <v>1752</v>
      </c>
      <c r="BN74" s="1070" t="s">
        <v>1753</v>
      </c>
    </row>
    <row customHeight="1" ht="11.25">
      <c r="A75" s="1076" t="s">
        <v>1754</v>
      </c>
      <c r="AZ75" s="1069" t="s">
        <v>1755</v>
      </c>
      <c r="BH75" s="1070" t="s">
        <v>1756</v>
      </c>
      <c r="BJ75" s="1070" t="s">
        <v>1756</v>
      </c>
      <c r="BL75" s="1070" t="s">
        <v>1756</v>
      </c>
    </row>
    <row customHeight="1" ht="11.25">
      <c r="A76" s="1076" t="s">
        <v>1757</v>
      </c>
      <c r="AZ76" s="1122" t="s">
        <v>1238</v>
      </c>
      <c r="BH76" s="1070" t="s">
        <v>1758</v>
      </c>
      <c r="BJ76" s="1070" t="s">
        <v>1759</v>
      </c>
      <c r="BL76" s="1070" t="s">
        <v>1760</v>
      </c>
    </row>
    <row customHeight="1" ht="11.25">
      <c r="A77" s="1076" t="s">
        <v>1761</v>
      </c>
      <c r="AZ77" s="1122" t="s">
        <v>546</v>
      </c>
    </row>
    <row customHeight="1" ht="11.25">
      <c r="A78" s="1076" t="s">
        <v>1762</v>
      </c>
      <c r="AZ78" s="1122" t="s">
        <v>548</v>
      </c>
    </row>
    <row customHeight="1" ht="11.25">
      <c r="A79" s="1076" t="s">
        <v>1763</v>
      </c>
      <c r="AZ79" s="1122" t="s">
        <v>1328</v>
      </c>
      <c r="BH79" s="1069" t="s">
        <v>1764</v>
      </c>
      <c r="BJ79" s="1069" t="s">
        <v>1765</v>
      </c>
      <c r="BL79" s="1069" t="s">
        <v>1766</v>
      </c>
    </row>
    <row customHeight="1" ht="11.25">
      <c r="A80" s="1076" t="s">
        <v>1767</v>
      </c>
      <c r="AZ80" s="1122" t="s">
        <v>1349</v>
      </c>
      <c r="BH80" s="1070" t="s">
        <v>1768</v>
      </c>
      <c r="BJ80" s="1070" t="s">
        <v>1769</v>
      </c>
      <c r="BL80" s="1070" t="s">
        <v>1770</v>
      </c>
    </row>
    <row customHeight="1" ht="11.25">
      <c r="A81" s="1076" t="s">
        <v>1771</v>
      </c>
      <c r="AZ81" s="1122" t="s">
        <v>1366</v>
      </c>
      <c r="BH81" s="1070" t="s">
        <v>1772</v>
      </c>
      <c r="BJ81" s="1070" t="s">
        <v>1773</v>
      </c>
      <c r="BL81" s="1070" t="s">
        <v>1774</v>
      </c>
    </row>
    <row customHeight="1" ht="11.25">
      <c r="A82" s="1076" t="s">
        <v>1775</v>
      </c>
      <c r="AZ82" s="1122" t="s">
        <v>1381</v>
      </c>
      <c r="BH82" s="1070" t="s">
        <v>1776</v>
      </c>
      <c r="BJ82" s="1070" t="s">
        <v>1777</v>
      </c>
      <c r="BL82" s="1070" t="s">
        <v>1778</v>
      </c>
    </row>
    <row customHeight="1" ht="11.25">
      <c r="A83" s="1076" t="s">
        <v>1779</v>
      </c>
      <c r="BH83" s="1070" t="s">
        <v>1780</v>
      </c>
      <c r="BJ83" s="1070" t="s">
        <v>1781</v>
      </c>
      <c r="BL83" s="1070" t="s">
        <v>1782</v>
      </c>
    </row>
    <row customHeight="1" ht="11.25">
      <c r="A84" s="1076" t="s">
        <v>1783</v>
      </c>
      <c r="AZ84" s="1069" t="s">
        <v>1784</v>
      </c>
    </row>
    <row customHeight="1" ht="11.25">
      <c r="A85" s="1872" t="s">
        <v>1785</v>
      </c>
      <c r="AZ85" s="1122" t="s">
        <v>1786</v>
      </c>
    </row>
    <row customHeight="1" ht="11.25">
      <c r="A86" s="1076" t="s">
        <v>1787</v>
      </c>
      <c r="AZ86" s="1122" t="s">
        <v>1788</v>
      </c>
      <c r="BH86" s="1069" t="s">
        <v>1789</v>
      </c>
      <c r="BJ86" s="1069" t="s">
        <v>1790</v>
      </c>
      <c r="BL86" s="1069" t="s">
        <v>1791</v>
      </c>
    </row>
    <row customHeight="1" ht="11.25">
      <c r="A87" s="1076" t="s">
        <v>1792</v>
      </c>
      <c r="AZ87" s="1122" t="s">
        <v>1793</v>
      </c>
      <c r="BH87" s="1070" t="s">
        <v>1794</v>
      </c>
      <c r="BJ87" s="1070" t="s">
        <v>1795</v>
      </c>
      <c r="BL87" s="1070" t="s">
        <v>1796</v>
      </c>
    </row>
    <row customHeight="1" ht="11.25">
      <c r="A88" s="1076" t="s">
        <v>1797</v>
      </c>
      <c r="AZ88" s="1608"/>
      <c r="BH88" s="1070" t="s">
        <v>1798</v>
      </c>
      <c r="BJ88" s="1070" t="s">
        <v>1799</v>
      </c>
      <c r="BL88" s="1070" t="s">
        <v>1800</v>
      </c>
    </row>
    <row customHeight="1" ht="11.25">
      <c r="A89" s="1076" t="s">
        <v>1801</v>
      </c>
      <c r="AZ89" s="1069" t="s">
        <v>1802</v>
      </c>
    </row>
    <row customHeight="1" ht="11.25">
      <c r="A90" s="1076" t="s">
        <v>1803</v>
      </c>
      <c r="AZ90" s="1122" t="s">
        <v>1022</v>
      </c>
    </row>
    <row customHeight="1" ht="11.25">
      <c r="A91" s="1076" t="s">
        <v>1804</v>
      </c>
      <c r="AZ91" s="1122" t="s">
        <v>1058</v>
      </c>
      <c r="BH91" s="1069" t="s">
        <v>1805</v>
      </c>
      <c r="BJ91" s="1069" t="s">
        <v>1806</v>
      </c>
      <c r="BL91" s="1069" t="s">
        <v>1807</v>
      </c>
    </row>
    <row customHeight="1" ht="11.25">
      <c r="AZ92" s="1122" t="s">
        <v>1808</v>
      </c>
      <c r="BH92" s="1070" t="s">
        <v>1809</v>
      </c>
      <c r="BJ92" s="1070" t="s">
        <v>1810</v>
      </c>
      <c r="BL92" s="1070" t="s">
        <v>1811</v>
      </c>
    </row>
    <row customHeight="1" ht="11.25">
      <c r="AZ93" s="1122" t="s">
        <v>1812</v>
      </c>
      <c r="BH93" s="1070" t="s">
        <v>1813</v>
      </c>
      <c r="BJ93" s="1070" t="s">
        <v>1814</v>
      </c>
      <c r="BL93" s="1070" t="s">
        <v>1815</v>
      </c>
    </row>
    <row customHeight="1" ht="11.25">
      <c r="AZ94" s="1122" t="s">
        <v>1816</v>
      </c>
    </row>
    <row r="96" customHeight="1" ht="11.25">
      <c r="AZ96" s="1069" t="s">
        <v>1817</v>
      </c>
      <c r="BH96" s="1069" t="s">
        <v>1818</v>
      </c>
      <c r="BJ96" s="1069" t="s">
        <v>1819</v>
      </c>
      <c r="BL96" s="1069" t="s">
        <v>1820</v>
      </c>
      <c r="BN96" s="1069" t="s">
        <v>1821</v>
      </c>
    </row>
    <row customHeight="1" ht="11.25">
      <c r="AZ97" s="1903" t="s">
        <v>1822</v>
      </c>
      <c r="BA97" s="1904" t="s">
        <v>1823</v>
      </c>
      <c r="BH97" s="1070" t="s">
        <v>1824</v>
      </c>
      <c r="BJ97" s="1070" t="s">
        <v>1825</v>
      </c>
      <c r="BL97" s="1070" t="s">
        <v>1826</v>
      </c>
      <c r="BN97" s="1070" t="s">
        <v>1827</v>
      </c>
    </row>
    <row customHeight="1" ht="11.25">
      <c r="AZ98" s="1903" t="s">
        <v>1828</v>
      </c>
      <c r="BA98" s="1904" t="s">
        <v>1829</v>
      </c>
      <c r="BH98" s="1070" t="s">
        <v>1830</v>
      </c>
      <c r="BJ98" s="1070" t="s">
        <v>1831</v>
      </c>
      <c r="BL98" s="1070" t="s">
        <v>1832</v>
      </c>
      <c r="BN98" s="1070" t="s">
        <v>1833</v>
      </c>
    </row>
    <row customHeight="1" ht="22.5">
      <c r="AZ99" s="1903" t="s">
        <v>1834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1835</v>
      </c>
      <c r="BJ99" s="1070" t="s">
        <v>1836</v>
      </c>
      <c r="BL99" s="1070" t="s">
        <v>1837</v>
      </c>
      <c r="BN99" s="1070" t="s">
        <v>1838</v>
      </c>
    </row>
    <row customHeight="1" ht="22.5">
      <c r="AZ100" s="1903" t="s">
        <v>1839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1427</v>
      </c>
      <c r="BL100" s="1070" t="s">
        <v>1427</v>
      </c>
      <c r="BN100" s="1070" t="s">
        <v>1840</v>
      </c>
    </row>
    <row customHeight="1" ht="22.5">
      <c r="AZ101" s="1903" t="s">
        <v>1841</v>
      </c>
      <c r="BA101" s="1904" t="s">
        <v>1842</v>
      </c>
      <c r="BN101" s="1070" t="s">
        <v>1843</v>
      </c>
    </row>
    <row customHeight="1" ht="22.5">
      <c r="AZ102" s="1903" t="s">
        <v>1844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1845</v>
      </c>
    </row>
    <row customHeight="1" ht="11.25">
      <c r="AZ103" s="1903" t="s">
        <v>1846</v>
      </c>
      <c r="BA103" s="1904" t="s">
        <v>1847</v>
      </c>
      <c r="BN103" s="1070" t="s">
        <v>1848</v>
      </c>
    </row>
    <row customHeight="1" ht="11.25">
      <c r="BN104" s="1070" t="s">
        <v>1849</v>
      </c>
    </row>
    <row customHeight="1" ht="11.25">
      <c r="AZ105" s="1694" t="s">
        <v>1850</v>
      </c>
    </row>
    <row customHeight="1" ht="11.25">
      <c r="AZ106" s="1122" t="s">
        <v>1851</v>
      </c>
    </row>
    <row customHeight="1" ht="11.25">
      <c r="AZ107" s="1122" t="s">
        <v>1852</v>
      </c>
      <c r="BH107" s="1069" t="s">
        <v>1853</v>
      </c>
      <c r="BJ107" s="1069" t="s">
        <v>1854</v>
      </c>
      <c r="BL107" s="1069" t="s">
        <v>1855</v>
      </c>
      <c r="BN107" s="1069" t="s">
        <v>1856</v>
      </c>
    </row>
    <row customHeight="1" ht="11.25">
      <c r="AZ108" s="1122" t="s">
        <v>575</v>
      </c>
      <c r="BH108" s="1070" t="s">
        <v>1857</v>
      </c>
      <c r="BJ108" s="1070" t="s">
        <v>1858</v>
      </c>
      <c r="BL108" s="1070" t="s">
        <v>1512</v>
      </c>
      <c r="BN108" s="1070" t="s">
        <v>1859</v>
      </c>
    </row>
    <row customHeight="1" ht="11.25">
      <c r="BH109" s="1070" t="s">
        <v>1860</v>
      </c>
    </row>
    <row customHeight="1" ht="11.25">
      <c r="AZ110" s="1694" t="s">
        <v>1861</v>
      </c>
      <c r="BH110" s="1070" t="s">
        <v>1860</v>
      </c>
    </row>
    <row customHeight="1" ht="11.25">
      <c r="AZ111" s="1903" t="s">
        <v>1822</v>
      </c>
      <c r="BA111" s="1904" t="s">
        <v>1823</v>
      </c>
    </row>
    <row customHeight="1" ht="11.25">
      <c r="AZ112" s="1903" t="s">
        <v>1828</v>
      </c>
      <c r="BA112" s="1904" t="s">
        <v>1829</v>
      </c>
    </row>
    <row customHeight="1" ht="22.5">
      <c r="AZ113" s="1903" t="s">
        <v>1834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1862</v>
      </c>
    </row>
    <row customHeight="1" ht="22.5">
      <c r="AZ115" s="1903" t="s">
        <v>1844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1225</v>
      </c>
    </row>
    <row customHeight="1" ht="11.25">
      <c r="AZ116" s="1903" t="s">
        <v>1846</v>
      </c>
      <c r="BA116" s="1904" t="s">
        <v>1847</v>
      </c>
      <c r="BH116" s="1070" t="s">
        <v>1253</v>
      </c>
    </row>
    <row customHeight="1" ht="11.25">
      <c r="BH117" s="1070" t="s">
        <v>1287</v>
      </c>
    </row>
    <row customHeight="1" ht="11.25">
      <c r="BH118" s="1070"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C571A-68F8-C1F4-45F1-0.A9DF31CF}"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547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Ненецкий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87</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ИМУП «ПОСЖИЛКОМСЕРВИС»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1863</v>
      </c>
      <c r="F13" s="1523" t="s">
        <v>309</v>
      </c>
      <c r="G13" s="476"/>
      <c r="H13" s="1535"/>
      <c r="J13" s="457">
        <v>19</v>
      </c>
    </row>
    <row customHeight="1" ht="19.95">
      <c r="A14" s="504"/>
      <c r="B14" s="504"/>
      <c r="C14" s="459"/>
      <c r="D14" s="1525" t="s">
        <v>712</v>
      </c>
      <c r="E14" s="1526" t="s">
        <v>1864</v>
      </c>
      <c r="F14" s="1528"/>
      <c r="G14" s="1527" t="s">
        <v>1865</v>
      </c>
      <c r="H14" s="1535"/>
      <c r="J14" s="457">
        <v>19</v>
      </c>
    </row>
    <row customHeight="1" ht="19.95">
      <c r="A15" s="504"/>
      <c r="B15" s="504"/>
      <c r="C15" s="459"/>
      <c r="D15" s="1525" t="s">
        <v>310</v>
      </c>
      <c r="E15" s="1526" t="s">
        <v>1866</v>
      </c>
      <c r="F15" s="1528"/>
      <c r="G15" s="1527" t="s">
        <v>1867</v>
      </c>
      <c r="H15" s="1535"/>
      <c r="J15" s="457">
        <v>19</v>
      </c>
    </row>
    <row customHeight="1" ht="24">
      <c r="A16" s="504"/>
      <c r="B16" s="504"/>
      <c r="C16" s="459"/>
      <c r="D16" s="1525" t="s">
        <v>313</v>
      </c>
      <c r="E16" s="1524" t="s">
        <v>1868</v>
      </c>
      <c r="F16" s="1533"/>
      <c r="G16" s="476" t="s">
        <v>1869</v>
      </c>
      <c r="H16" s="1535"/>
      <c r="J16" s="457">
        <v>23</v>
      </c>
    </row>
    <row customHeight="1" ht="48.29999999999999">
      <c r="A17" s="504"/>
      <c r="B17" s="504"/>
      <c r="C17" s="459"/>
      <c r="D17" s="1522">
        <v>3</v>
      </c>
      <c r="E17" s="1529" t="s">
        <v>1870</v>
      </c>
      <c r="F17" s="1528"/>
      <c r="G17" s="476" t="s">
        <v>1871</v>
      </c>
      <c r="H17" s="1535"/>
      <c r="J17" s="457">
        <v>46</v>
      </c>
    </row>
    <row customHeight="1" ht="48.29999999999999">
      <c r="A18" s="1477">
        <v>1</v>
      </c>
      <c r="B18" s="504"/>
      <c r="C18" s="1479"/>
      <c r="D18" s="1522" t="s">
        <v>90</v>
      </c>
      <c r="E18" s="1529" t="s">
        <v>1872</v>
      </c>
      <c r="F18" s="1528"/>
      <c r="G18" s="476" t="s">
        <v>1871</v>
      </c>
      <c r="H18" s="1535"/>
      <c r="I18" s="854"/>
      <c r="J18" s="457">
        <v>46</v>
      </c>
    </row>
    <row customHeight="1" ht="23.25">
      <c r="A19" s="504"/>
      <c r="B19" s="504"/>
      <c r="C19" s="459"/>
      <c r="D19" s="1522" t="s">
        <v>111</v>
      </c>
      <c r="E19" s="1529" t="s">
        <v>1873</v>
      </c>
      <c r="F19" s="1523" t="s">
        <v>309</v>
      </c>
      <c r="G19" s="2473" t="s">
        <v>1874</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91</v>
      </c>
      <c r="E22" s="476" t="s">
        <v>1875</v>
      </c>
      <c r="F22" s="1528"/>
      <c r="G22" s="476" t="s">
        <v>1876</v>
      </c>
      <c r="H22" s="1534"/>
      <c r="J22" s="503">
        <v>25</v>
      </c>
    </row>
    <row s="503" customFormat="1" customHeight="1" ht="19.95">
      <c r="A23" s="504"/>
      <c r="B23" s="504"/>
      <c r="C23" s="504"/>
      <c r="D23" s="1522" t="s">
        <v>92</v>
      </c>
      <c r="E23" s="1529" t="s">
        <v>1877</v>
      </c>
      <c r="F23" s="1533"/>
      <c r="G23" s="476" t="s">
        <v>1878</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D776D-B21C-2523-F4B3-0.96196618}"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1879</v>
      </c>
      <c r="G1" s="1633" t="s">
        <v>48</v>
      </c>
      <c r="H1" s="1633" t="s">
        <v>50</v>
      </c>
      <c r="IU1" s="1157" t="s">
        <v>14</v>
      </c>
    </row>
    <row s="1852" customFormat="1" customHeight="1" ht="22.5" hidden="1">
      <c r="A2" s="833"/>
      <c r="B2" s="1162">
        <v>1</v>
      </c>
      <c r="C2" s="1162"/>
      <c r="D2" s="1930" t="s">
        <v>547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87</v>
      </c>
      <c r="F8" s="1542" t="s">
        <v>1879</v>
      </c>
      <c r="G8" s="1542" t="s">
        <v>48</v>
      </c>
      <c r="H8" s="1542" t="s">
        <v>50</v>
      </c>
      <c r="I8" s="1542" t="s">
        <v>1880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67857-EE77-167F-EB86-0.10A1DFAF}"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547</v>
      </c>
      <c r="E2" s="1891"/>
      <c r="F2" s="1894" t="str">
        <f>IF(ROIV_INFO_NAME="","",ROIV_INFO_NAME)</f>
        <v>ИМУП «ПОСЖИЛКОМСЕРВИС»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1882</v>
      </c>
      <c r="H9" s="1539" t="s">
        <v>1883</v>
      </c>
      <c r="I9" s="1539" t="s">
        <v>1884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ИМУП «ПОСЖИЛКОМСЕРВИС»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BAA1E-A7BB-7CEC-8A01-0.DA6E275B}"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547</v>
      </c>
      <c r="E2" s="1906"/>
      <c r="F2" s="1908" t="str">
        <f>IF(ROIV_INFO_NAME="","",ROIV_INFO_NAME)</f>
        <v>ИМУП «ПОСЖИЛКОМСЕРВИС»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87</v>
      </c>
      <c r="F8" s="2480" t="s">
        <v>1886</v>
      </c>
      <c r="G8" s="2482" t="s">
        <v>1887</v>
      </c>
      <c r="H8" s="2483"/>
      <c r="I8" s="2484"/>
      <c r="J8" s="2480" t="s">
        <v>1888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1882</v>
      </c>
      <c r="H9" s="1896" t="s">
        <v>1883</v>
      </c>
      <c r="I9" s="1896" t="s">
        <v>1884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ИМУП «ПОСЖИЛКОМСЕРВИС»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BBC7A-4496-C9F4-6AE4-0.7750BDC5}"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547</v>
      </c>
      <c r="E2" s="2129">
        <v>1</v>
      </c>
      <c r="F2" s="2305" t="str">
        <f>IF(region_name="","",region_name)</f>
        <v>Ненецкий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547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87</v>
      </c>
      <c r="F11" s="2494" t="s">
        <v>307</v>
      </c>
      <c r="G11" s="2494" t="s">
        <v>1890</v>
      </c>
      <c r="H11" s="2494"/>
      <c r="I11" s="2494" t="s">
        <v>1891</v>
      </c>
      <c r="J11" s="2494"/>
      <c r="K11" s="2494"/>
      <c r="L11" s="2494" t="s">
        <v>1892</v>
      </c>
      <c r="M11" s="2482" t="s">
        <v>1893</v>
      </c>
      <c r="N11" s="2493"/>
      <c r="O11" s="1626"/>
      <c r="P11" s="1626"/>
      <c r="Q11" s="1611">
        <v>42</v>
      </c>
    </row>
    <row s="1821" customFormat="1" customHeight="1" ht="29.25">
      <c r="A12" s="1157"/>
      <c r="B12" s="1162"/>
      <c r="C12" s="1157"/>
      <c r="D12" s="1497"/>
      <c r="E12" s="2480"/>
      <c r="F12" s="2494"/>
      <c r="G12" s="1911" t="s">
        <v>1894</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Ненецкий автономный округ</v>
      </c>
      <c r="G13" s="2489"/>
      <c r="H13" s="2496"/>
      <c r="I13" s="476"/>
      <c r="J13" s="1907">
        <v>1</v>
      </c>
      <c r="K13" s="1920"/>
      <c r="L13" s="1921"/>
      <c r="M13" s="1921"/>
      <c r="N13" s="2490" t="s">
        <v>1895</v>
      </c>
      <c r="O13" s="1537"/>
      <c r="P13" s="513"/>
      <c r="Q13" s="425">
        <v>22</v>
      </c>
    </row>
    <row s="1852" customFormat="1" customHeight="1" ht="23.25">
      <c r="A14" s="2101"/>
      <c r="B14" s="1162"/>
      <c r="C14" s="1162"/>
      <c r="D14" s="803"/>
      <c r="E14" s="2129"/>
      <c r="F14" s="2488"/>
      <c r="G14" s="2489"/>
      <c r="H14" s="2497"/>
      <c r="I14" s="423"/>
      <c r="J14" s="1502"/>
      <c r="K14" s="1502" t="s">
        <v>1889</v>
      </c>
      <c r="L14" s="1545"/>
      <c r="M14" s="1545"/>
      <c r="N14" s="2491"/>
      <c r="O14" s="1537"/>
      <c r="P14" s="513"/>
      <c r="Q14" s="425">
        <v>22</v>
      </c>
    </row>
    <row s="1852" customFormat="1" customHeight="1" ht="23.25">
      <c r="A15" s="2101"/>
      <c r="B15" s="1162"/>
      <c r="C15" s="414"/>
      <c r="D15" s="803"/>
      <c r="E15" s="423"/>
      <c r="F15" s="1502" t="s">
        <v>1881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B8D83-6775-A36A-1E91-0.7695F14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87</v>
      </c>
      <c r="E9" s="2211" t="s">
        <v>1897</v>
      </c>
      <c r="F9" s="2211"/>
      <c r="G9" s="2211"/>
      <c r="H9" s="2211"/>
      <c r="I9" s="2211"/>
      <c r="M9" s="123">
        <v>28</v>
      </c>
    </row>
    <row customHeight="1" ht="24">
      <c r="D10" s="2211"/>
      <c r="E10" s="129" t="s">
        <v>1898</v>
      </c>
      <c r="F10" s="129" t="s">
        <v>1899</v>
      </c>
      <c r="G10" s="129" t="s">
        <v>1900</v>
      </c>
      <c r="H10" s="129" t="s">
        <v>393</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28</v>
      </c>
      <c r="C12" s="128"/>
      <c r="D12" s="130" t="s">
        <v>109</v>
      </c>
      <c r="E12" s="383"/>
      <c r="F12" s="383"/>
      <c r="G12" s="1736" t="s">
        <v>28</v>
      </c>
      <c r="H12" s="384"/>
      <c r="I12" s="2171" t="s">
        <v>1901</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1902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3971B-00A9-6A1C-93DD-0.098B2DE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1903</v>
      </c>
      <c r="E7" s="2500"/>
      <c r="F7" s="269"/>
      <c r="J7" s="71">
        <v>22</v>
      </c>
    </row>
    <row customHeight="1" ht="3">
      <c r="C8" s="94"/>
      <c r="D8" s="72"/>
      <c r="E8" s="72"/>
      <c r="J8" s="71">
        <v>3</v>
      </c>
    </row>
    <row customHeight="1" ht="16.8">
      <c r="C9" s="94"/>
      <c r="D9" s="107" t="s">
        <v>87</v>
      </c>
      <c r="E9" s="262" t="s">
        <v>1904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1905</v>
      </c>
      <c r="J13" s="71">
        <v>12</v>
      </c>
    </row>
    <row customHeight="1" ht="3">
      <c r="J14" s="71">
        <v>3</v>
      </c>
    </row>
    <row customHeight="1" ht="23.25">
      <c r="C15" s="139"/>
      <c r="D15" s="2501" t="s">
        <v>1906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8A9DC-87CA-B9E5-760A-0.DC328E9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1907</v>
      </c>
      <c r="E7" s="2102"/>
      <c r="F7" s="269"/>
      <c r="M7" s="71">
        <v>22</v>
      </c>
    </row>
    <row customHeight="1" ht="3">
      <c r="C8" s="94"/>
      <c r="D8" s="72"/>
      <c r="E8" s="72"/>
      <c r="M8" s="71">
        <v>3</v>
      </c>
    </row>
    <row customHeight="1" ht="16.8">
      <c r="C9" s="94"/>
      <c r="D9" s="107" t="s">
        <v>87</v>
      </c>
      <c r="E9" s="110" t="s">
        <v>290</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0C3D9-0D3B-1608-A81A-0.90ED5F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ИМУП «ПОСЖИЛКОМСЕРВИС»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122</v>
      </c>
      <c r="G8" s="2195"/>
      <c r="H8" s="2194" t="s">
        <v>87</v>
      </c>
      <c r="I8" s="2195"/>
      <c r="J8" s="2129" t="s">
        <v>123</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88</v>
      </c>
      <c r="G9" s="2177" t="s">
        <v>128</v>
      </c>
      <c r="H9" s="2196"/>
      <c r="I9" s="2197"/>
      <c r="J9" s="2103"/>
      <c r="K9" s="1561"/>
      <c r="L9" s="2129" t="s">
        <v>291</v>
      </c>
      <c r="M9" s="2103"/>
      <c r="N9" s="2194" t="s">
        <v>87</v>
      </c>
      <c r="O9" s="2195"/>
      <c r="P9" s="2129" t="s">
        <v>129</v>
      </c>
      <c r="Q9" s="1558"/>
      <c r="R9" s="2129" t="s">
        <v>291</v>
      </c>
      <c r="S9" s="2103"/>
      <c r="T9" s="2194" t="s">
        <v>87</v>
      </c>
      <c r="U9" s="2195"/>
      <c r="V9" s="2129" t="s">
        <v>129</v>
      </c>
      <c r="W9" s="1558"/>
      <c r="X9" s="2129" t="s">
        <v>291</v>
      </c>
      <c r="Y9" s="2103"/>
      <c r="Z9" s="2194" t="s">
        <v>87</v>
      </c>
      <c r="AA9" s="2195"/>
      <c r="AB9" s="2129" t="s">
        <v>292</v>
      </c>
      <c r="AC9" s="1558"/>
      <c r="AD9" s="2129" t="s">
        <v>291</v>
      </c>
      <c r="AE9" s="2103"/>
      <c r="AF9" s="2194" t="s">
        <v>87</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130</v>
      </c>
      <c r="BM10" s="295">
        <v>23</v>
      </c>
    </row>
    <row customHeight="1" ht="15">
      <c r="D11" s="2185" t="s">
        <v>109</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96C16-0669-7833-8E1B-0.1B2534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1908</v>
      </c>
      <c r="C2" s="2502"/>
      <c r="D2" s="2502"/>
      <c r="E2" s="270"/>
      <c r="F2" s="91">
        <v>22</v>
      </c>
    </row>
    <row customHeight="1" ht="3">
      <c r="F3" s="91">
        <v>3</v>
      </c>
    </row>
    <row customHeight="1" ht="23.25">
      <c r="B4" s="2616" t="s">
        <v>1909</v>
      </c>
      <c r="C4" s="385" t="s">
        <v>1910</v>
      </c>
      <c r="D4" s="385" t="s">
        <v>1911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B9631-0F1D-356D-D5AD-0.4B51476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1912</v>
      </c>
    </row>
    <row r="4" s="266" customFormat="1" customHeight="1" ht="15">
      <c r="C4" s="1818"/>
      <c r="D4" s="115"/>
      <c r="E4" s="379"/>
    </row>
    <row r="6" s="1817" customFormat="1" customHeight="1" ht="17.25">
      <c r="A6" s="1817" t="s">
        <v>1913</v>
      </c>
    </row>
    <row r="8" s="266" customFormat="1" customHeight="1" ht="17.25">
      <c r="C8" s="1819"/>
      <c r="D8" s="115"/>
      <c r="E8" s="116"/>
    </row>
    <row r="11" s="1817" customFormat="1" customHeight="1" ht="17.25">
      <c r="A11" s="1817" t="s">
        <v>1914</v>
      </c>
    </row>
    <row r="13" s="1821" customFormat="1" customHeight="1" ht="15">
      <c r="A13" s="2219">
        <v>1</v>
      </c>
      <c r="B13" s="1162"/>
      <c r="C13" s="803" t="s">
        <v>547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1915</v>
      </c>
    </row>
    <row r="19" s="1852" customFormat="1" customHeight="1" ht="15">
      <c r="A19" s="1884"/>
      <c r="B19" s="1368">
        <v>1</v>
      </c>
      <c r="C19" s="1368"/>
      <c r="D19" s="802" t="s">
        <v>547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547</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547</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547</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1919</v>
      </c>
    </row>
    <row customHeight="1" ht="11.25"/>
    <row s="457" customFormat="1" customHeight="1" ht="22.5">
      <c r="A39" s="1793"/>
      <c r="B39" s="459"/>
      <c r="C39" s="861"/>
      <c r="D39" s="442"/>
      <c r="E39" s="862"/>
      <c r="F39" s="1814"/>
      <c r="G39" s="1824"/>
      <c r="H39" s="477"/>
    </row>
    <row customHeight="1" ht="11.25"/>
    <row s="1817" customFormat="1" customHeight="1" ht="11.25">
      <c r="A41" s="1817" t="s">
        <v>1920</v>
      </c>
    </row>
    <row customHeight="1" ht="11.25"/>
    <row s="457" customFormat="1" customHeight="1" ht="22.5">
      <c r="A43" s="459"/>
      <c r="B43" s="459"/>
      <c r="C43" s="459"/>
      <c r="D43" s="442"/>
      <c r="E43" s="862"/>
      <c r="F43" s="863"/>
      <c r="G43" s="1824"/>
      <c r="H43" s="477"/>
    </row>
    <row customHeight="1" ht="11.25"/>
    <row s="1817" customFormat="1" customHeight="1" ht="11.25">
      <c r="A45" s="1817" t="s">
        <v>1921</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28</v>
      </c>
      <c r="G48" s="476"/>
      <c r="H48" s="477"/>
      <c r="I48" s="854"/>
    </row>
    <row s="457" customFormat="1" customHeight="1" ht="22.5">
      <c r="A49" s="2204"/>
      <c r="B49" s="504"/>
      <c r="C49" s="2215"/>
      <c r="D49" s="442" t="str">
        <f>D47&amp;".2"</f>
        <v>5.1.2</v>
      </c>
      <c r="E49" s="441" t="s">
        <v>320</v>
      </c>
      <c r="F49" s="1734" t="s">
        <v>28</v>
      </c>
      <c r="G49" s="446" t="s">
        <v>321</v>
      </c>
      <c r="H49" s="477"/>
      <c r="I49" s="854"/>
    </row>
    <row s="457" customFormat="1" customHeight="1" ht="22.5">
      <c r="A50" s="2204"/>
      <c r="B50" s="504"/>
      <c r="C50" s="2215"/>
      <c r="D50" s="442" t="str">
        <f>D47&amp;".3"</f>
        <v>5.1.3</v>
      </c>
      <c r="E50" s="441" t="s">
        <v>322</v>
      </c>
      <c r="F50" s="1979" t="s">
        <v>28</v>
      </c>
      <c r="G50" s="476"/>
      <c r="H50" s="477"/>
      <c r="I50" s="854"/>
    </row>
    <row s="457" customFormat="1" customHeight="1" ht="22.5">
      <c r="A51" s="2204"/>
      <c r="B51" s="504"/>
      <c r="C51" s="2215"/>
      <c r="D51" s="442" t="str">
        <f>D47&amp;".4"</f>
        <v>5.1.4</v>
      </c>
      <c r="E51" s="441" t="s">
        <v>323</v>
      </c>
      <c r="F51" s="1979" t="s">
        <v>28</v>
      </c>
      <c r="G51" s="446" t="s">
        <v>324</v>
      </c>
      <c r="H51" s="477"/>
      <c r="I51" s="854"/>
    </row>
    <row r="54" s="1817" customFormat="1" customHeight="1" ht="17.25">
      <c r="A54" s="1817" t="s">
        <v>1922</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395</v>
      </c>
      <c r="Q56" s="518" t="s">
        <v>396</v>
      </c>
      <c r="R56" s="519" t="s">
        <v>397</v>
      </c>
      <c r="S56" s="1638" t="s">
        <v>398</v>
      </c>
      <c r="T56" s="1638"/>
      <c r="U56" s="1638"/>
      <c r="V56" s="1638"/>
    </row>
    <row r="58" s="1817" customFormat="1" customHeight="1" ht="11.25">
      <c r="A58" s="1817" t="s">
        <v>1923</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1924</v>
      </c>
    </row>
    <row r="64" s="1825" customFormat="1" customHeight="1" ht="15">
      <c r="A64" s="147" t="s">
        <v>89</v>
      </c>
      <c r="B64" s="127" t="s">
        <v>28</v>
      </c>
      <c r="C64" s="1828"/>
      <c r="D64" s="130"/>
      <c r="E64" s="383"/>
      <c r="F64" s="383"/>
      <c r="G64" s="1805"/>
      <c r="H64" s="1827"/>
      <c r="I64" s="1806"/>
      <c r="K64" s="274"/>
      <c r="L64" s="275"/>
    </row>
    <row r="66" s="1817" customFormat="1" customHeight="1" ht="11.25">
      <c r="A66" s="1817" t="s">
        <v>1925</v>
      </c>
    </row>
    <row r="68" s="1637" customFormat="1" customHeight="1" ht="14.25">
      <c r="A68" s="345"/>
      <c r="B68" s="1162"/>
      <c r="C68" s="378"/>
      <c r="D68" s="1812"/>
      <c r="E68" s="888"/>
      <c r="F68" s="1827"/>
      <c r="G68" s="91"/>
      <c r="I68" s="1626"/>
      <c r="J68" s="1626"/>
    </row>
    <row r="70" s="1817" customFormat="1" customHeight="1" ht="11.25">
      <c r="A70" s="1817" t="s">
        <v>1926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1928</v>
      </c>
    </row>
    <row r="75" s="1817" customFormat="1" customHeight="1" ht="11.25">
      <c r="A75" s="1817" t="s">
        <v>1929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1927</v>
      </c>
    </row>
    <row r="79" s="1817" customFormat="1" customHeight="1" ht="11.25">
      <c r="A79" s="1817" t="s">
        <v>1930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1935</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1937</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1939</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614</v>
      </c>
      <c r="F118" s="2378"/>
      <c r="G118" s="2378"/>
      <c r="H118" s="2378"/>
      <c r="I118" s="2378"/>
      <c r="J118" s="2378"/>
      <c r="K118" s="2378"/>
      <c r="L118" s="2378"/>
      <c r="M118" s="2378"/>
      <c r="N118" s="2378"/>
      <c r="O118" s="2378"/>
      <c r="P118" s="2378"/>
      <c r="Q118" s="560">
        <f>SUMIF(T119:T120,"i",Q119:Q120)</f>
        <v>0</v>
      </c>
      <c r="R118" s="1019"/>
      <c r="S118" s="1800" t="s">
        <v>615</v>
      </c>
      <c r="T118" s="719" t="s">
        <v>616</v>
      </c>
      <c r="U118" s="2376">
        <v>1</v>
      </c>
      <c r="V118" s="2376" t="s">
        <v>579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1940</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617</v>
      </c>
      <c r="F121" s="2378"/>
      <c r="G121" s="2378"/>
      <c r="H121" s="2378"/>
      <c r="I121" s="2378"/>
      <c r="J121" s="2378"/>
      <c r="K121" s="2378"/>
      <c r="L121" s="2378"/>
      <c r="M121" s="2378"/>
      <c r="N121" s="2378"/>
      <c r="O121" s="2378"/>
      <c r="P121" s="2378"/>
      <c r="Q121" s="560">
        <f>SUMIF(T122:T123,"i",Q122:Q123)</f>
        <v>0</v>
      </c>
      <c r="R121" s="1019"/>
      <c r="S121" s="1800" t="s">
        <v>618</v>
      </c>
      <c r="T121" s="719" t="s">
        <v>616</v>
      </c>
      <c r="U121" s="2376">
        <v>1</v>
      </c>
      <c r="V121" s="2376" t="s">
        <v>579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1940</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1941</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614</v>
      </c>
      <c r="F130" s="2378"/>
      <c r="G130" s="2378"/>
      <c r="H130" s="2378"/>
      <c r="I130" s="2378"/>
      <c r="J130" s="2378"/>
      <c r="K130" s="2378"/>
      <c r="L130" s="2378"/>
      <c r="M130" s="2378"/>
      <c r="N130" s="2378"/>
      <c r="O130" s="2378"/>
      <c r="P130" s="2378"/>
      <c r="Q130" s="560">
        <f>SUMIF(T131:T132,"i",Q131:Q132)</f>
        <v>0</v>
      </c>
      <c r="R130" s="1019"/>
      <c r="S130" s="1800" t="s">
        <v>615</v>
      </c>
      <c r="T130" s="719" t="s">
        <v>616</v>
      </c>
      <c r="U130" s="2376">
        <v>1</v>
      </c>
      <c r="V130" s="2376" t="s">
        <v>579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1940</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616</v>
      </c>
      <c r="U133" s="2376">
        <v>1</v>
      </c>
      <c r="V133" s="2376" t="s">
        <v>579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1942</v>
      </c>
    </row>
    <row r="139" s="1852" customFormat="1" customHeight="1" ht="45">
      <c r="A139" s="1808"/>
      <c r="B139" s="1162"/>
      <c r="C139" s="414"/>
      <c r="D139" s="91"/>
      <c r="E139" s="2574"/>
      <c r="F139" s="2110" t="s">
        <v>109</v>
      </c>
      <c r="G139" s="2577" t="s">
        <v>28</v>
      </c>
      <c r="H139" s="291"/>
      <c r="I139" s="639" t="s">
        <v>109</v>
      </c>
      <c r="J139" s="1809" t="s">
        <v>1943</v>
      </c>
      <c r="K139" s="640" t="s">
        <v>550</v>
      </c>
      <c r="L139" s="2226" t="s">
        <v>550</v>
      </c>
      <c r="M139" s="2579"/>
      <c r="N139" s="640" t="s">
        <v>550</v>
      </c>
      <c r="O139" s="640" t="s">
        <v>550</v>
      </c>
      <c r="P139" s="640" t="s">
        <v>550</v>
      </c>
      <c r="Q139" s="641">
        <f>SUM(Q140:Q142)</f>
        <v>0</v>
      </c>
      <c r="R139" s="641">
        <f>IF(R136=0,0,(Q136/R136)*100)</f>
        <v>0</v>
      </c>
      <c r="S139" s="2181"/>
      <c r="T139" s="719" t="s">
        <v>616</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28</v>
      </c>
      <c r="S154" s="2109" t="s">
        <v>65</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264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265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266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28</v>
      </c>
      <c r="S160" s="2109" t="s">
        <v>65</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264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265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28</v>
      </c>
      <c r="S165" s="2109" t="s">
        <v>65</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264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65</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264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265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266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264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265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264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266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76123-6193-7FE3-503A-0.AE16689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1952</v>
      </c>
      <c r="B1" s="848"/>
      <c r="C1" s="984" t="s">
        <v>1953</v>
      </c>
      <c r="D1" s="982" t="s">
        <v>811</v>
      </c>
      <c r="E1" s="982" t="s">
        <v>857</v>
      </c>
      <c r="F1" s="982" t="s">
        <v>910</v>
      </c>
      <c r="G1" s="982" t="s">
        <v>897</v>
      </c>
      <c r="H1" s="982" t="s">
        <v>1627</v>
      </c>
    </row>
    <row customHeight="1" ht="9">
      <c r="A2" s="985" t="s">
        <v>1954</v>
      </c>
      <c r="B2" s="985"/>
      <c r="C2" s="986" t="str">
        <f>INDEX(TEMPLATE_NUMBER_FORM_LIST,MATCH(TEMPLATE_SPHERE,TEMPLATE_SPHERE_LIST,0))</f>
        <v>10</v>
      </c>
      <c r="D2" s="985" t="s">
        <v>1477</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1955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1956</v>
      </c>
      <c r="B4" s="848" t="s">
        <v>110</v>
      </c>
      <c r="C4" s="986" t="str">
        <f>IF(TEMPLATE_SPHERE="HEAT",D4,IF(TEMPLATE_SPHERE="TKO",H4,E4))</f>
        <v>Форма 1. Информация об организации, осуществляющей горячее водоснабжение (общая информация)</v>
      </c>
      <c r="D4" s="985" t="s">
        <v>1957</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1958</v>
      </c>
    </row>
    <row customHeight="1" ht="117">
      <c r="A5" s="848" t="s">
        <v>1959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1960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1961</v>
      </c>
    </row>
    <row customHeight="1" ht="90">
      <c r="A6" s="848" t="s">
        <v>1962</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1963</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1964</v>
      </c>
      <c r="E7" s="848" t="s">
        <v>1965</v>
      </c>
      <c r="F7" s="988"/>
      <c r="G7" s="988"/>
      <c r="H7" s="988"/>
    </row>
    <row customHeight="1" ht="108">
      <c r="A8" s="848" t="s">
        <v>1966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1167</v>
      </c>
      <c r="E8" s="848" t="s">
        <v>1967</v>
      </c>
      <c r="F8" s="988"/>
      <c r="G8" s="988"/>
      <c r="H8" s="988"/>
    </row>
    <row customHeight="1" ht="99">
      <c r="A9" s="848" t="s">
        <v>1968</v>
      </c>
      <c r="B9" s="848"/>
      <c r="C9" s="848" t="s">
        <v>1969</v>
      </c>
      <c r="D9" s="848"/>
      <c r="E9" s="848"/>
      <c r="F9" s="988"/>
      <c r="G9" s="988"/>
      <c r="H9" s="988"/>
    </row>
    <row customHeight="1" ht="126">
      <c r="A10" s="848" t="s">
        <v>1970</v>
      </c>
      <c r="B10" s="848"/>
      <c r="C10" s="848" t="s">
        <v>1971</v>
      </c>
      <c r="D10" s="848"/>
      <c r="E10" s="848"/>
      <c r="F10" s="988"/>
      <c r="G10" s="988"/>
      <c r="H10" s="988"/>
    </row>
    <row customHeight="1" ht="108">
      <c r="A11" s="848" t="s">
        <v>1972</v>
      </c>
      <c r="B11" s="848"/>
      <c r="C11" s="848" t="s">
        <v>1973</v>
      </c>
      <c r="D11" s="848"/>
      <c r="E11" s="848"/>
      <c r="F11" s="988"/>
      <c r="G11" s="988"/>
      <c r="H11" s="988"/>
    </row>
    <row customHeight="1" ht="54">
      <c r="A12" s="848" t="s">
        <v>1974</v>
      </c>
      <c r="B12" s="848"/>
      <c r="C12" s="848" t="s">
        <v>1975</v>
      </c>
      <c r="D12" s="848"/>
      <c r="E12" s="848"/>
      <c r="F12" s="988"/>
      <c r="G12" s="988"/>
      <c r="H12" s="988"/>
    </row>
    <row customHeight="1" ht="45">
      <c r="A13" s="848" t="s">
        <v>1976</v>
      </c>
      <c r="B13" s="848"/>
      <c r="C13" s="848" t="s">
        <v>1977</v>
      </c>
      <c r="D13" s="848"/>
      <c r="E13" s="848"/>
      <c r="F13" s="988"/>
      <c r="G13" s="988"/>
      <c r="H13" s="988"/>
    </row>
    <row customHeight="1" ht="117">
      <c r="A14" s="848" t="s">
        <v>1978</v>
      </c>
      <c r="B14" s="848"/>
      <c r="C14" s="848" t="s">
        <v>1979</v>
      </c>
      <c r="D14" s="848"/>
      <c r="E14" s="848"/>
      <c r="F14" s="988"/>
      <c r="G14" s="988"/>
      <c r="H14" s="988"/>
    </row>
    <row customHeight="1" ht="117">
      <c r="A15" s="848" t="s">
        <v>1980</v>
      </c>
      <c r="B15" s="848"/>
      <c r="C15" s="848" t="s">
        <v>1981</v>
      </c>
      <c r="D15" s="848"/>
      <c r="E15" s="848"/>
      <c r="F15" s="988"/>
      <c r="G15" s="988"/>
      <c r="H15" s="988"/>
    </row>
    <row customHeight="1" ht="63">
      <c r="A16" s="848" t="s">
        <v>1982</v>
      </c>
      <c r="B16" s="848"/>
      <c r="C16" s="848" t="s">
        <v>1983</v>
      </c>
      <c r="D16" s="848"/>
      <c r="E16" s="848"/>
      <c r="F16" s="988"/>
      <c r="G16" s="988"/>
      <c r="H16" s="988"/>
    </row>
    <row customHeight="1" ht="54">
      <c r="A17" s="848" t="s">
        <v>1984</v>
      </c>
      <c r="B17" s="848"/>
      <c r="C17" s="986" t="s">
        <v>1985</v>
      </c>
      <c r="D17" s="848"/>
      <c r="E17" s="848"/>
      <c r="F17" s="988"/>
      <c r="G17" s="988"/>
      <c r="H17" s="988"/>
    </row>
    <row customHeight="1" ht="27">
      <c r="A18" s="848" t="s">
        <v>1986</v>
      </c>
      <c r="B18" s="848"/>
      <c r="C18" s="986" t="s">
        <v>1987</v>
      </c>
      <c r="D18" s="848"/>
      <c r="E18" s="848"/>
      <c r="F18" s="988"/>
      <c r="G18" s="988"/>
      <c r="H18" s="988"/>
    </row>
    <row customHeight="1" ht="54">
      <c r="A19" s="848" t="s">
        <v>1988</v>
      </c>
      <c r="B19" s="848"/>
      <c r="C19" s="986" t="s">
        <v>1989</v>
      </c>
      <c r="D19" s="848"/>
      <c r="E19" s="848"/>
      <c r="F19" s="988"/>
      <c r="G19" s="988"/>
      <c r="H19" s="988"/>
    </row>
    <row customHeight="1" ht="36">
      <c r="A20" s="848" t="s">
        <v>1990</v>
      </c>
      <c r="B20" s="848"/>
      <c r="C20" s="986" t="s">
        <v>1991</v>
      </c>
      <c r="D20" s="848"/>
      <c r="E20" s="848"/>
      <c r="F20" s="988"/>
      <c r="G20" s="988"/>
      <c r="H20" s="988"/>
    </row>
    <row customHeight="1" ht="36">
      <c r="A21" s="848" t="s">
        <v>1992</v>
      </c>
      <c r="B21" s="848"/>
      <c r="C21" s="986" t="s">
        <v>1993</v>
      </c>
      <c r="D21" s="848"/>
      <c r="E21" s="848"/>
      <c r="F21" s="988"/>
      <c r="G21" s="988"/>
      <c r="H21" s="988"/>
    </row>
    <row customHeight="1" ht="27">
      <c r="A22" s="848" t="s">
        <v>1994</v>
      </c>
      <c r="B22" s="848"/>
      <c r="C22" s="986" t="s">
        <v>1995</v>
      </c>
      <c r="D22" s="848"/>
      <c r="E22" s="848"/>
      <c r="F22" s="988"/>
      <c r="G22" s="988"/>
      <c r="H22" s="988"/>
    </row>
    <row customHeight="1" ht="36">
      <c r="A23" s="848" t="s">
        <v>1996</v>
      </c>
      <c r="B23" s="848"/>
      <c r="C23" s="986" t="s">
        <v>1997</v>
      </c>
      <c r="D23" s="848"/>
      <c r="E23" s="848"/>
      <c r="F23" s="988"/>
      <c r="G23" s="988"/>
      <c r="H23" s="988"/>
    </row>
    <row customHeight="1" ht="28.5">
      <c r="A24" s="848" t="s">
        <v>1998</v>
      </c>
      <c r="B24" s="848"/>
      <c r="C24" s="986" t="s">
        <v>1999</v>
      </c>
      <c r="D24" s="848"/>
      <c r="E24" s="848"/>
      <c r="F24" s="988"/>
      <c r="G24" s="988"/>
      <c r="H24" s="988"/>
    </row>
    <row customHeight="1" ht="36">
      <c r="A25" s="848" t="s">
        <v>2000</v>
      </c>
      <c r="B25" s="848"/>
      <c r="C25" s="986" t="s">
        <v>2001</v>
      </c>
      <c r="D25" s="848"/>
      <c r="E25" s="848"/>
      <c r="F25" s="988"/>
      <c r="G25" s="988"/>
      <c r="H25" s="988"/>
    </row>
    <row customHeight="1" ht="27">
      <c r="A26" s="848" t="s">
        <v>2002</v>
      </c>
      <c r="B26" s="848"/>
      <c r="C26" s="986" t="s">
        <v>2003</v>
      </c>
      <c r="D26" s="848"/>
      <c r="E26" s="848"/>
      <c r="F26" s="988"/>
      <c r="G26" s="988"/>
      <c r="H26" s="988"/>
    </row>
    <row customHeight="1" ht="36">
      <c r="A27" s="848" t="s">
        <v>2004</v>
      </c>
      <c r="B27" s="848"/>
      <c r="C27" s="986" t="s">
        <v>2005</v>
      </c>
      <c r="D27" s="848"/>
      <c r="E27" s="848"/>
      <c r="F27" s="988"/>
      <c r="G27" s="988"/>
      <c r="H27" s="988"/>
    </row>
    <row customHeight="1" ht="28.5">
      <c r="A28" s="848" t="s">
        <v>2006</v>
      </c>
      <c r="B28" s="848"/>
      <c r="C28" s="986" t="s">
        <v>2007</v>
      </c>
      <c r="D28" s="848"/>
      <c r="E28" s="848"/>
      <c r="F28" s="988"/>
      <c r="G28" s="988"/>
      <c r="H28" s="988"/>
    </row>
    <row customHeight="1" ht="126">
      <c r="A29" s="848" t="s">
        <v>2008</v>
      </c>
      <c r="B29" s="848" t="s">
        <v>1579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2010</v>
      </c>
    </row>
    <row customHeight="1" ht="36">
      <c r="A30" s="848" t="s">
        <v>2011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2012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2013</v>
      </c>
      <c r="B31" s="848"/>
      <c r="C31" s="986" t="str">
        <f>IF(TEMPLATE_SPHERE="HEAT",D31,IF(TEMPLATE_SPHERE="TKO",H31,E31))</f>
        <v>Форма 1. Информация об организации, осуществляющей горячее водоснабжение (общая информация)</v>
      </c>
      <c r="D31" s="848" t="s">
        <v>2014</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2015</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2016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2017</v>
      </c>
    </row>
    <row customHeight="1" ht="9">
      <c r="A33" s="848"/>
      <c r="B33" s="848"/>
      <c r="C33" s="986"/>
      <c r="D33" s="848"/>
      <c r="E33" s="848"/>
      <c r="F33" s="988"/>
      <c r="G33" s="988"/>
      <c r="H33" s="988"/>
    </row>
    <row customHeight="1" ht="9">
      <c r="A34" s="848"/>
      <c r="B34" s="848" t="s">
        <v>1515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ADD126-5C67-73DB-0B6A-0.F5A41F1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2018</v>
      </c>
      <c r="D1" s="900"/>
      <c r="E1" s="900"/>
      <c r="F1" s="900"/>
      <c r="G1" s="900"/>
      <c r="H1" s="900" t="s">
        <v>2019</v>
      </c>
      <c r="I1" s="900"/>
      <c r="J1" s="900"/>
      <c r="K1" s="900"/>
      <c r="L1" s="900"/>
      <c r="M1" s="900" t="s">
        <v>2020</v>
      </c>
      <c r="N1" s="900" t="s">
        <v>2021</v>
      </c>
      <c r="O1" s="2594" t="s">
        <v>2022</v>
      </c>
      <c r="P1" s="2594"/>
      <c r="Q1" s="2594"/>
      <c r="R1" s="2594"/>
      <c r="S1" s="2594"/>
      <c r="T1" s="2594" t="s">
        <v>2020</v>
      </c>
      <c r="U1" s="2594"/>
      <c r="V1" s="2594"/>
      <c r="W1" s="2594"/>
      <c r="X1" s="2594"/>
      <c r="Y1" s="1001"/>
      <c r="Z1" s="2594" t="s">
        <v>2023</v>
      </c>
      <c r="AA1" s="2594"/>
      <c r="AB1" s="2594"/>
      <c r="AC1" s="2594"/>
      <c r="AD1" s="2594"/>
    </row>
    <row customHeight="1" ht="18">
      <c r="A2" s="848"/>
      <c r="B2" s="848"/>
      <c r="C2" s="843" t="s">
        <v>811</v>
      </c>
      <c r="D2" s="843" t="s">
        <v>857</v>
      </c>
      <c r="E2" s="843" t="s">
        <v>910</v>
      </c>
      <c r="F2" s="843" t="s">
        <v>897</v>
      </c>
      <c r="G2" s="843" t="s">
        <v>1627</v>
      </c>
      <c r="H2" s="845"/>
      <c r="I2" s="845"/>
      <c r="J2" s="845"/>
      <c r="K2" s="845"/>
      <c r="L2" s="845"/>
      <c r="M2" s="845"/>
      <c r="N2" s="845"/>
      <c r="O2" s="843" t="s">
        <v>811</v>
      </c>
      <c r="P2" s="843" t="s">
        <v>857</v>
      </c>
      <c r="Q2" s="843" t="s">
        <v>897</v>
      </c>
      <c r="R2" s="843" t="s">
        <v>910</v>
      </c>
      <c r="S2" s="843" t="s">
        <v>1627</v>
      </c>
      <c r="T2" s="843" t="s">
        <v>811</v>
      </c>
      <c r="U2" s="843" t="s">
        <v>857</v>
      </c>
      <c r="V2" s="843" t="s">
        <v>897</v>
      </c>
      <c r="W2" s="843" t="s">
        <v>910</v>
      </c>
      <c r="X2" s="843" t="s">
        <v>1627</v>
      </c>
      <c r="Y2" s="843"/>
      <c r="Z2" s="843" t="s">
        <v>811</v>
      </c>
      <c r="AA2" s="852" t="s">
        <v>857</v>
      </c>
      <c r="AB2" s="843" t="s">
        <v>897</v>
      </c>
      <c r="AC2" s="843" t="s">
        <v>910</v>
      </c>
      <c r="AD2" s="843" t="s">
        <v>1627</v>
      </c>
    </row>
    <row customHeight="1" ht="162">
      <c r="A3" s="847" t="s">
        <v>26</v>
      </c>
      <c r="B3" s="847"/>
      <c r="C3" s="2598" t="s">
        <v>2024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2025</v>
      </c>
      <c r="AA3" s="845" t="s">
        <v>2026</v>
      </c>
      <c r="AB3" s="848" t="s">
        <v>2027</v>
      </c>
      <c r="AC3" s="848" t="s">
        <v>2028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1566</v>
      </c>
      <c r="D11" s="2601" t="s">
        <v>1562</v>
      </c>
      <c r="E11" s="2601" t="s">
        <v>1660</v>
      </c>
      <c r="F11" s="2601" t="s">
        <v>2029</v>
      </c>
      <c r="G11" s="2601"/>
      <c r="H11" s="900" t="s">
        <v>2030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2031</v>
      </c>
      <c r="U11" s="845" t="s">
        <v>2032</v>
      </c>
      <c r="V11" s="845"/>
      <c r="W11" s="845"/>
      <c r="X11" s="845"/>
      <c r="Y11" s="1002"/>
      <c r="Z11" s="848" t="s">
        <v>2033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2034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2035</v>
      </c>
      <c r="U12" s="845" t="s">
        <v>2036</v>
      </c>
      <c r="V12" s="845"/>
      <c r="W12" s="845"/>
      <c r="X12" s="845"/>
      <c r="Y12" s="1002"/>
      <c r="Z12" s="848" t="s">
        <v>2037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2039</v>
      </c>
      <c r="U13" s="846" t="s">
        <v>2040</v>
      </c>
      <c r="V13" s="846"/>
      <c r="W13" s="846"/>
      <c r="X13" s="845"/>
      <c r="Y13" s="1002"/>
      <c r="Z13" s="848" t="s">
        <v>2041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2043</v>
      </c>
      <c r="AA14" s="851" t="s">
        <v>2043</v>
      </c>
      <c r="AB14" s="848"/>
      <c r="AC14" s="848"/>
      <c r="AD14" s="848"/>
    </row>
    <row customHeight="1" ht="108">
      <c r="A15" s="2595"/>
      <c r="B15" s="901">
        <v>5</v>
      </c>
      <c r="C15" s="2602"/>
      <c r="D15" s="2602"/>
      <c r="E15" s="2602"/>
      <c r="F15" s="2602"/>
      <c r="G15" s="2602"/>
      <c r="H15" s="2596" t="s">
        <v>2044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2045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2046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2046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1663</v>
      </c>
      <c r="B18" s="901">
        <v>1</v>
      </c>
      <c r="C18" s="845" t="s">
        <v>2030</v>
      </c>
      <c r="D18" s="969" t="s">
        <v>2030</v>
      </c>
      <c r="E18" s="845" t="s">
        <v>2030</v>
      </c>
      <c r="F18" s="845" t="s">
        <v>2030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2047</v>
      </c>
      <c r="U18" s="848" t="s">
        <v>2048</v>
      </c>
      <c r="V18" s="848" t="s">
        <v>2049</v>
      </c>
      <c r="W18" s="848" t="s">
        <v>2050</v>
      </c>
      <c r="X18" s="845"/>
      <c r="Y18" s="1002"/>
      <c r="Z18" s="848" t="s">
        <v>2051</v>
      </c>
      <c r="AA18" s="851" t="s">
        <v>2052</v>
      </c>
      <c r="AB18" s="851" t="s">
        <v>2052</v>
      </c>
      <c r="AC18" s="851" t="s">
        <v>2052</v>
      </c>
      <c r="AD18" s="848"/>
    </row>
    <row customHeight="1" ht="36">
      <c r="A19" s="847"/>
      <c r="B19" s="901">
        <v>2</v>
      </c>
      <c r="C19" s="845" t="s">
        <v>2034</v>
      </c>
      <c r="D19" s="969" t="s">
        <v>2034</v>
      </c>
      <c r="E19" s="845" t="s">
        <v>2034</v>
      </c>
      <c r="F19" s="845" t="s">
        <v>2034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2053</v>
      </c>
      <c r="U19" s="848" t="s">
        <v>2054</v>
      </c>
      <c r="V19" s="848" t="s">
        <v>2055</v>
      </c>
      <c r="W19" s="848" t="s">
        <v>2056</v>
      </c>
      <c r="X19" s="845"/>
      <c r="Y19" s="1002"/>
      <c r="Z19" s="848" t="s">
        <v>2057</v>
      </c>
      <c r="AA19" s="851" t="s">
        <v>2057</v>
      </c>
      <c r="AB19" s="851" t="s">
        <v>2057</v>
      </c>
      <c r="AC19" s="851" t="s">
        <v>2057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712</v>
      </c>
      <c r="P20" s="959" t="s">
        <v>712</v>
      </c>
      <c r="Q20" s="959" t="s">
        <v>712</v>
      </c>
      <c r="R20" s="959" t="s">
        <v>712</v>
      </c>
      <c r="S20" s="959"/>
      <c r="T20" s="966" t="s">
        <v>2058</v>
      </c>
      <c r="U20" s="848" t="s">
        <v>2059</v>
      </c>
      <c r="V20" s="848" t="s">
        <v>2060</v>
      </c>
      <c r="W20" s="848" t="s">
        <v>2061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2062</v>
      </c>
      <c r="U21" s="848"/>
      <c r="V21" s="848"/>
      <c r="W21" s="848"/>
      <c r="X21" s="845"/>
      <c r="Y21" s="1002"/>
      <c r="Z21" s="848" t="s">
        <v>2063</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310</v>
      </c>
      <c r="R22" s="959"/>
      <c r="S22" s="959"/>
      <c r="T22" s="966"/>
      <c r="U22" s="848"/>
      <c r="V22" s="848" t="s">
        <v>2064</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313</v>
      </c>
      <c r="R23" s="959"/>
      <c r="S23" s="959"/>
      <c r="T23" s="966"/>
      <c r="U23" s="848"/>
      <c r="V23" s="848" t="s">
        <v>2065</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732</v>
      </c>
      <c r="R24" s="959"/>
      <c r="S24" s="959"/>
      <c r="T24" s="966"/>
      <c r="U24" s="848"/>
      <c r="V24" s="848" t="s">
        <v>2066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739</v>
      </c>
      <c r="R25" s="959" t="s">
        <v>310</v>
      </c>
      <c r="S25" s="959"/>
      <c r="T25" s="966" t="s">
        <v>2067</v>
      </c>
      <c r="U25" s="848" t="s">
        <v>2067</v>
      </c>
      <c r="V25" s="848" t="s">
        <v>2067</v>
      </c>
      <c r="W25" s="848" t="s">
        <v>2067</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728</v>
      </c>
      <c r="P26" s="959" t="s">
        <v>722</v>
      </c>
      <c r="Q26" s="959" t="s">
        <v>2068</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2069</v>
      </c>
      <c r="V26" s="966" t="s">
        <v>2069</v>
      </c>
      <c r="W26" s="966" t="s">
        <v>2069</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730</v>
      </c>
      <c r="P27" s="959" t="s">
        <v>724</v>
      </c>
      <c r="Q27" s="959" t="s">
        <v>2070</v>
      </c>
      <c r="R27" s="959" t="s">
        <v>724</v>
      </c>
      <c r="S27" s="959"/>
      <c r="T27" s="966" t="s">
        <v>2071</v>
      </c>
      <c r="U27" s="966" t="s">
        <v>2071</v>
      </c>
      <c r="V27" s="966" t="s">
        <v>2071</v>
      </c>
      <c r="W27" s="966" t="s">
        <v>2071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732</v>
      </c>
      <c r="P28" s="959"/>
      <c r="Q28" s="959"/>
      <c r="R28" s="959"/>
      <c r="S28" s="959"/>
      <c r="T28" s="966" t="s">
        <v>2072</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739</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2073</v>
      </c>
      <c r="V29" s="848"/>
      <c r="W29" s="848" t="s">
        <v>2073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741</v>
      </c>
      <c r="P30" s="959" t="s">
        <v>732</v>
      </c>
      <c r="Q30" s="959" t="s">
        <v>741</v>
      </c>
      <c r="R30" s="959" t="s">
        <v>732</v>
      </c>
      <c r="S30" s="959"/>
      <c r="T30" s="966" t="s">
        <v>2074</v>
      </c>
      <c r="U30" s="848" t="s">
        <v>2074</v>
      </c>
      <c r="V30" s="848" t="s">
        <v>2074</v>
      </c>
      <c r="W30" s="848" t="s">
        <v>2074</v>
      </c>
      <c r="X30" s="845"/>
      <c r="Y30" s="1002"/>
      <c r="Z30" s="848"/>
      <c r="AA30" s="851" t="s">
        <v>2075</v>
      </c>
      <c r="AB30" s="851" t="s">
        <v>2075</v>
      </c>
      <c r="AC30" s="851" t="s">
        <v>2075</v>
      </c>
      <c r="AD30" s="848"/>
    </row>
    <row customHeight="1" ht="18">
      <c r="A31" s="847"/>
      <c r="B31" s="901">
        <v>14</v>
      </c>
      <c r="C31" s="845" t="s">
        <v>2076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2077</v>
      </c>
      <c r="P31" s="959" t="s">
        <v>735</v>
      </c>
      <c r="Q31" s="959" t="s">
        <v>2077</v>
      </c>
      <c r="R31" s="959" t="s">
        <v>735</v>
      </c>
      <c r="S31" s="959"/>
      <c r="T31" s="967" t="s">
        <v>2078</v>
      </c>
      <c r="U31" s="848" t="s">
        <v>2078</v>
      </c>
      <c r="V31" s="848" t="s">
        <v>2078</v>
      </c>
      <c r="W31" s="848" t="s">
        <v>2078</v>
      </c>
      <c r="X31" s="845"/>
      <c r="Y31" s="1002"/>
      <c r="Z31" s="848"/>
      <c r="AA31" s="851"/>
      <c r="AB31" s="851"/>
      <c r="AC31" s="851"/>
      <c r="AD31" s="848"/>
    </row>
    <row customHeight="1" ht="36">
      <c r="A32" s="847"/>
      <c r="B32" s="901">
        <v>15</v>
      </c>
      <c r="C32" s="845" t="s">
        <v>2079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2080</v>
      </c>
      <c r="P32" s="959" t="s">
        <v>737</v>
      </c>
      <c r="Q32" s="959" t="s">
        <v>2080</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2081</v>
      </c>
      <c r="V32" s="848" t="s">
        <v>2081</v>
      </c>
      <c r="W32" s="848" t="s">
        <v>2081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2082</v>
      </c>
      <c r="V33" s="848" t="s">
        <v>2082</v>
      </c>
      <c r="W33" s="848" t="s">
        <v>2083</v>
      </c>
      <c r="X33" s="845"/>
      <c r="Y33" s="1002"/>
      <c r="Z33" s="848"/>
      <c r="AA33" s="851" t="s">
        <v>2084</v>
      </c>
      <c r="AB33" s="851" t="s">
        <v>2084</v>
      </c>
      <c r="AC33" s="851" t="s">
        <v>2084</v>
      </c>
      <c r="AD33" s="848"/>
    </row>
    <row customHeight="1" ht="27">
      <c r="A34" s="847"/>
      <c r="B34" s="901">
        <v>17</v>
      </c>
      <c r="C34" s="845" t="s">
        <v>2085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2086</v>
      </c>
      <c r="P34" s="959" t="s">
        <v>2068</v>
      </c>
      <c r="Q34" s="959" t="s">
        <v>2086</v>
      </c>
      <c r="R34" s="959" t="s">
        <v>2068</v>
      </c>
      <c r="S34" s="959"/>
      <c r="T34" s="968" t="s">
        <v>2087</v>
      </c>
      <c r="U34" s="848" t="s">
        <v>2087</v>
      </c>
      <c r="V34" s="848" t="s">
        <v>2087</v>
      </c>
      <c r="W34" s="848" t="s">
        <v>2088</v>
      </c>
      <c r="X34" s="845"/>
      <c r="Y34" s="1002"/>
      <c r="Z34" s="848"/>
      <c r="AA34" s="851"/>
      <c r="AB34" s="848"/>
      <c r="AC34" s="848"/>
      <c r="AD34" s="848"/>
    </row>
    <row customHeight="1" ht="45">
      <c r="A35" s="847"/>
      <c r="B35" s="901">
        <v>18</v>
      </c>
      <c r="C35" s="845" t="s">
        <v>2089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2090</v>
      </c>
      <c r="P35" s="959" t="s">
        <v>2070</v>
      </c>
      <c r="Q35" s="959" t="s">
        <v>2090</v>
      </c>
      <c r="R35" s="959" t="s">
        <v>2070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2091</v>
      </c>
      <c r="V35" s="848" t="s">
        <v>2091</v>
      </c>
      <c r="W35" s="848" t="s">
        <v>2091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2092</v>
      </c>
      <c r="U36" s="848" t="s">
        <v>2092</v>
      </c>
      <c r="V36" s="848" t="s">
        <v>2092</v>
      </c>
      <c r="W36" s="848" t="s">
        <v>2092</v>
      </c>
      <c r="X36" s="845"/>
      <c r="Y36" s="1002"/>
      <c r="Z36" s="848"/>
      <c r="AA36" s="851"/>
      <c r="AB36" s="848"/>
      <c r="AC36" s="848"/>
      <c r="AD36" s="848"/>
    </row>
    <row customHeight="1" ht="18">
      <c r="A37" s="847"/>
      <c r="B37" s="901">
        <v>20</v>
      </c>
      <c r="C37" s="845" t="s">
        <v>2093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2094</v>
      </c>
      <c r="P37" s="959" t="s">
        <v>2077</v>
      </c>
      <c r="Q37" s="959" t="s">
        <v>2094</v>
      </c>
      <c r="R37" s="959" t="s">
        <v>2077</v>
      </c>
      <c r="S37" s="959"/>
      <c r="T37" s="966" t="s">
        <v>2095</v>
      </c>
      <c r="U37" s="848" t="s">
        <v>2095</v>
      </c>
      <c r="V37" s="848" t="s">
        <v>2095</v>
      </c>
      <c r="W37" s="848" t="s">
        <v>2095</v>
      </c>
      <c r="X37" s="845"/>
      <c r="Y37" s="1002"/>
      <c r="Z37" s="848"/>
      <c r="AA37" s="851"/>
      <c r="AB37" s="848"/>
      <c r="AC37" s="848"/>
      <c r="AD37" s="848"/>
    </row>
    <row customHeight="1" ht="18">
      <c r="A38" s="847"/>
      <c r="B38" s="901">
        <v>21</v>
      </c>
      <c r="C38" s="845" t="s">
        <v>2096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2097</v>
      </c>
      <c r="P38" s="959" t="s">
        <v>2080</v>
      </c>
      <c r="Q38" s="959" t="s">
        <v>2097</v>
      </c>
      <c r="R38" s="959" t="s">
        <v>2080</v>
      </c>
      <c r="S38" s="959"/>
      <c r="T38" s="966" t="s">
        <v>2098</v>
      </c>
      <c r="U38" s="848" t="s">
        <v>2098</v>
      </c>
      <c r="V38" s="848" t="s">
        <v>2098</v>
      </c>
      <c r="W38" s="848" t="s">
        <v>2098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749</v>
      </c>
      <c r="P39" s="959" t="s">
        <v>743</v>
      </c>
      <c r="Q39" s="959" t="s">
        <v>749</v>
      </c>
      <c r="R39" s="959" t="s">
        <v>743</v>
      </c>
      <c r="S39" s="959"/>
      <c r="T39" s="966" t="s">
        <v>2099</v>
      </c>
      <c r="U39" s="848" t="s">
        <v>2100</v>
      </c>
      <c r="V39" s="848" t="s">
        <v>2101</v>
      </c>
      <c r="W39" s="848" t="s">
        <v>2102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2103</v>
      </c>
      <c r="P40" s="959" t="s">
        <v>745</v>
      </c>
      <c r="Q40" s="959" t="s">
        <v>2103</v>
      </c>
      <c r="R40" s="959" t="s">
        <v>745</v>
      </c>
      <c r="S40" s="959"/>
      <c r="T40" s="845" t="s">
        <v>2104</v>
      </c>
      <c r="U40" s="845" t="s">
        <v>2104</v>
      </c>
      <c r="V40" s="845" t="s">
        <v>2104</v>
      </c>
      <c r="W40" s="845" t="s">
        <v>2104</v>
      </c>
      <c r="X40" s="845"/>
      <c r="Y40" s="1002"/>
      <c r="Z40" s="848" t="s">
        <v>2105</v>
      </c>
      <c r="AA40" s="851" t="s">
        <v>2105</v>
      </c>
      <c r="AB40" s="851" t="s">
        <v>2105</v>
      </c>
      <c r="AC40" s="851" t="s">
        <v>2105</v>
      </c>
      <c r="AD40" s="848"/>
    </row>
    <row customHeight="1" ht="27">
      <c r="A41" s="847"/>
      <c r="B41" s="901">
        <v>24</v>
      </c>
      <c r="C41" s="845" t="s">
        <v>2106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2107</v>
      </c>
      <c r="P41" s="959" t="s">
        <v>2094</v>
      </c>
      <c r="Q41" s="959" t="s">
        <v>2107</v>
      </c>
      <c r="R41" s="959" t="s">
        <v>2094</v>
      </c>
      <c r="S41" s="959"/>
      <c r="T41" s="845" t="s">
        <v>2108</v>
      </c>
      <c r="U41" s="845" t="s">
        <v>2108</v>
      </c>
      <c r="V41" s="845" t="s">
        <v>2108</v>
      </c>
      <c r="W41" s="845" t="s">
        <v>2108</v>
      </c>
      <c r="X41" s="845"/>
      <c r="Y41" s="1002"/>
      <c r="Z41" s="848" t="s">
        <v>2109</v>
      </c>
      <c r="AA41" s="848" t="s">
        <v>2109</v>
      </c>
      <c r="AB41" s="848" t="s">
        <v>2109</v>
      </c>
      <c r="AC41" s="848" t="s">
        <v>2109</v>
      </c>
      <c r="AD41" s="848"/>
    </row>
    <row customHeight="1" ht="27">
      <c r="A42" s="847"/>
      <c r="B42" s="901">
        <v>25</v>
      </c>
      <c r="C42" s="845" t="s">
        <v>2110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2111</v>
      </c>
      <c r="P42" s="959" t="s">
        <v>2097</v>
      </c>
      <c r="Q42" s="959" t="s">
        <v>2111</v>
      </c>
      <c r="R42" s="959" t="s">
        <v>2097</v>
      </c>
      <c r="S42" s="959"/>
      <c r="T42" s="845" t="s">
        <v>2112</v>
      </c>
      <c r="U42" s="845" t="s">
        <v>2112</v>
      </c>
      <c r="V42" s="845" t="s">
        <v>2112</v>
      </c>
      <c r="W42" s="845" t="s">
        <v>2112</v>
      </c>
      <c r="X42" s="845"/>
      <c r="Y42" s="1002"/>
      <c r="Z42" s="848" t="s">
        <v>2113</v>
      </c>
      <c r="AA42" s="848" t="s">
        <v>2113</v>
      </c>
      <c r="AB42" s="848" t="s">
        <v>2113</v>
      </c>
      <c r="AC42" s="848" t="s">
        <v>2113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2114</v>
      </c>
      <c r="P43" s="959" t="s">
        <v>749</v>
      </c>
      <c r="Q43" s="959" t="s">
        <v>2114</v>
      </c>
      <c r="R43" s="959" t="s">
        <v>749</v>
      </c>
      <c r="S43" s="959"/>
      <c r="T43" s="845" t="s">
        <v>2115</v>
      </c>
      <c r="U43" s="845" t="s">
        <v>2115</v>
      </c>
      <c r="V43" s="845" t="s">
        <v>2115</v>
      </c>
      <c r="W43" s="845" t="s">
        <v>2115</v>
      </c>
      <c r="X43" s="845"/>
      <c r="Y43" s="1002"/>
      <c r="Z43" s="848" t="s">
        <v>2116</v>
      </c>
      <c r="AA43" s="848" t="s">
        <v>2116</v>
      </c>
      <c r="AB43" s="848" t="s">
        <v>2116</v>
      </c>
      <c r="AC43" s="848" t="s">
        <v>2116</v>
      </c>
      <c r="AD43" s="848"/>
    </row>
    <row customHeight="1" ht="27">
      <c r="A44" s="847"/>
      <c r="B44" s="901">
        <v>27</v>
      </c>
      <c r="C44" s="845" t="s">
        <v>2117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2118</v>
      </c>
      <c r="P44" s="959" t="s">
        <v>2119</v>
      </c>
      <c r="Q44" s="959" t="s">
        <v>2118</v>
      </c>
      <c r="R44" s="959" t="s">
        <v>2119</v>
      </c>
      <c r="S44" s="959"/>
      <c r="T44" s="845" t="s">
        <v>2108</v>
      </c>
      <c r="U44" s="845" t="s">
        <v>2108</v>
      </c>
      <c r="V44" s="845" t="s">
        <v>2108</v>
      </c>
      <c r="W44" s="845" t="s">
        <v>2108</v>
      </c>
      <c r="X44" s="845"/>
      <c r="Y44" s="1002"/>
      <c r="Z44" s="848" t="s">
        <v>2120</v>
      </c>
      <c r="AA44" s="848" t="s">
        <v>2120</v>
      </c>
      <c r="AB44" s="848" t="s">
        <v>2120</v>
      </c>
      <c r="AC44" s="848" t="s">
        <v>2120</v>
      </c>
      <c r="AD44" s="848"/>
    </row>
    <row customHeight="1" ht="27">
      <c r="A45" s="847"/>
      <c r="B45" s="901">
        <v>28</v>
      </c>
      <c r="C45" s="845" t="s">
        <v>2121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2122</v>
      </c>
      <c r="P45" s="959" t="s">
        <v>2123</v>
      </c>
      <c r="Q45" s="959" t="s">
        <v>2122</v>
      </c>
      <c r="R45" s="959" t="s">
        <v>2123</v>
      </c>
      <c r="S45" s="959"/>
      <c r="T45" s="845" t="s">
        <v>2112</v>
      </c>
      <c r="U45" s="845" t="s">
        <v>2112</v>
      </c>
      <c r="V45" s="845" t="s">
        <v>2112</v>
      </c>
      <c r="W45" s="845" t="s">
        <v>2112</v>
      </c>
      <c r="X45" s="845"/>
      <c r="Y45" s="1002"/>
      <c r="Z45" s="848" t="s">
        <v>2124</v>
      </c>
      <c r="AA45" s="848" t="s">
        <v>2124</v>
      </c>
      <c r="AB45" s="848" t="s">
        <v>2124</v>
      </c>
      <c r="AC45" s="848" t="s">
        <v>2124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2125</v>
      </c>
      <c r="P46" s="959" t="s">
        <v>2103</v>
      </c>
      <c r="Q46" s="959" t="s">
        <v>2125</v>
      </c>
      <c r="R46" s="959" t="s">
        <v>2103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2126</v>
      </c>
      <c r="V46" s="845" t="s">
        <v>2126</v>
      </c>
      <c r="W46" s="845" t="s">
        <v>2126</v>
      </c>
      <c r="X46" s="845"/>
      <c r="Y46" s="1002"/>
      <c r="Z46" s="848" t="s">
        <v>2127</v>
      </c>
      <c r="AA46" s="848" t="s">
        <v>2128</v>
      </c>
      <c r="AB46" s="848" t="s">
        <v>2128</v>
      </c>
      <c r="AC46" s="848" t="s">
        <v>2128</v>
      </c>
      <c r="AD46" s="848"/>
    </row>
    <row customHeight="1" ht="54">
      <c r="A47" s="847"/>
      <c r="B47" s="901">
        <v>30</v>
      </c>
      <c r="C47" s="845" t="s">
        <v>2129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2130</v>
      </c>
      <c r="P47" s="959" t="s">
        <v>2107</v>
      </c>
      <c r="Q47" s="959" t="s">
        <v>2130</v>
      </c>
      <c r="R47" s="959" t="s">
        <v>2107</v>
      </c>
      <c r="S47" s="959"/>
      <c r="T47" s="845" t="s">
        <v>2131</v>
      </c>
      <c r="U47" s="845" t="s">
        <v>2131</v>
      </c>
      <c r="V47" s="845" t="s">
        <v>2131</v>
      </c>
      <c r="W47" s="845" t="s">
        <v>2131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2114</v>
      </c>
      <c r="Q48" s="959" t="s">
        <v>2132</v>
      </c>
      <c r="R48" s="959" t="s">
        <v>2114</v>
      </c>
      <c r="S48" s="959"/>
      <c r="T48" s="845"/>
      <c r="U48" s="845" t="s">
        <v>2133</v>
      </c>
      <c r="V48" s="845" t="s">
        <v>2134</v>
      </c>
      <c r="W48" s="845" t="s">
        <v>2134</v>
      </c>
      <c r="X48" s="845"/>
      <c r="Y48" s="1002"/>
      <c r="Z48" s="848"/>
      <c r="AA48" s="851" t="s">
        <v>2128</v>
      </c>
      <c r="AB48" s="851" t="s">
        <v>2128</v>
      </c>
      <c r="AC48" s="851" t="s">
        <v>2128</v>
      </c>
      <c r="AD48" s="848"/>
    </row>
    <row customHeight="1" ht="54">
      <c r="A49" s="847"/>
      <c r="B49" s="901">
        <v>32</v>
      </c>
      <c r="C49" s="845" t="s">
        <v>2135</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2118</v>
      </c>
      <c r="Q49" s="959" t="s">
        <v>2136</v>
      </c>
      <c r="R49" s="959" t="s">
        <v>2118</v>
      </c>
      <c r="S49" s="959"/>
      <c r="T49" s="845"/>
      <c r="U49" s="845" t="s">
        <v>2131</v>
      </c>
      <c r="V49" s="845" t="s">
        <v>2131</v>
      </c>
      <c r="W49" s="845" t="s">
        <v>2131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2132</v>
      </c>
      <c r="P50" s="959" t="s">
        <v>2125</v>
      </c>
      <c r="Q50" s="959" t="s">
        <v>2137</v>
      </c>
      <c r="R50" s="959" t="s">
        <v>2125</v>
      </c>
      <c r="S50" s="959"/>
      <c r="T50" s="845" t="s">
        <v>2138</v>
      </c>
      <c r="U50" s="845" t="s">
        <v>2139</v>
      </c>
      <c r="V50" s="845" t="s">
        <v>2140</v>
      </c>
      <c r="W50" s="845" t="s">
        <v>2141</v>
      </c>
      <c r="X50" s="845"/>
      <c r="Y50" s="1002"/>
      <c r="Z50" s="848" t="s">
        <v>2142</v>
      </c>
      <c r="AA50" s="851" t="s">
        <v>2143</v>
      </c>
      <c r="AB50" s="851" t="s">
        <v>2143</v>
      </c>
      <c r="AC50" s="851" t="s">
        <v>2143</v>
      </c>
      <c r="AD50" s="848"/>
    </row>
    <row customHeight="1" ht="27">
      <c r="A51" s="847"/>
      <c r="B51" s="901">
        <v>34</v>
      </c>
      <c r="C51" s="845" t="s">
        <v>2144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2145</v>
      </c>
      <c r="U51" s="845"/>
      <c r="V51" s="845"/>
      <c r="W51" s="845"/>
      <c r="X51" s="845"/>
      <c r="Y51" s="1002"/>
      <c r="Z51" s="848"/>
      <c r="AA51" s="851"/>
      <c r="AB51" s="851"/>
      <c r="AC51" s="851"/>
      <c r="AD51" s="848"/>
    </row>
    <row customHeight="1" ht="36">
      <c r="A52" s="847"/>
      <c r="B52" s="901">
        <v>35</v>
      </c>
      <c r="C52" s="845" t="s">
        <v>2038</v>
      </c>
      <c r="D52" s="969" t="s">
        <v>2038</v>
      </c>
      <c r="E52" s="845" t="s">
        <v>2038</v>
      </c>
      <c r="F52" s="845" t="s">
        <v>2038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2146</v>
      </c>
      <c r="U52" s="845" t="s">
        <v>2147</v>
      </c>
      <c r="V52" s="845" t="s">
        <v>2148</v>
      </c>
      <c r="W52" s="845" t="s">
        <v>2149</v>
      </c>
      <c r="X52" s="845"/>
      <c r="Y52" s="1002"/>
      <c r="Z52" s="848" t="s">
        <v>753</v>
      </c>
      <c r="AA52" s="851" t="s">
        <v>753</v>
      </c>
      <c r="AB52" s="851" t="s">
        <v>753</v>
      </c>
      <c r="AC52" s="851" t="s">
        <v>753</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757</v>
      </c>
      <c r="P53" s="959" t="s">
        <v>327</v>
      </c>
      <c r="Q53" s="959" t="s">
        <v>327</v>
      </c>
      <c r="R53" s="959" t="s">
        <v>327</v>
      </c>
      <c r="S53" s="959"/>
      <c r="T53" s="845" t="s">
        <v>2150</v>
      </c>
      <c r="U53" s="845" t="s">
        <v>2150</v>
      </c>
      <c r="V53" s="845" t="s">
        <v>2150</v>
      </c>
      <c r="W53" s="845" t="s">
        <v>2150</v>
      </c>
      <c r="X53" s="845"/>
      <c r="Y53" s="1002"/>
      <c r="Z53" s="848"/>
      <c r="AA53" s="851"/>
      <c r="AB53" s="848"/>
      <c r="AC53" s="848"/>
      <c r="AD53" s="848"/>
    </row>
    <row customHeight="1" ht="18">
      <c r="A54" s="847"/>
      <c r="B54" s="901">
        <v>37</v>
      </c>
      <c r="C54" s="845" t="s">
        <v>2044</v>
      </c>
      <c r="D54" s="969" t="s">
        <v>2044</v>
      </c>
      <c r="E54" s="845" t="s">
        <v>2044</v>
      </c>
      <c r="F54" s="845" t="s">
        <v>2044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755</v>
      </c>
      <c r="U54" s="845" t="s">
        <v>755</v>
      </c>
      <c r="V54" s="845" t="s">
        <v>755</v>
      </c>
      <c r="W54" s="845" t="s">
        <v>755</v>
      </c>
      <c r="X54" s="845"/>
      <c r="Y54" s="1002"/>
      <c r="Z54" s="848" t="s">
        <v>756</v>
      </c>
      <c r="AA54" s="848" t="s">
        <v>756</v>
      </c>
      <c r="AB54" s="848" t="s">
        <v>756</v>
      </c>
      <c r="AC54" s="848" t="s">
        <v>756</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757</v>
      </c>
      <c r="Q55" s="959" t="s">
        <v>757</v>
      </c>
      <c r="R55" s="959" t="s">
        <v>757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2151</v>
      </c>
      <c r="V55" s="845" t="s">
        <v>2151</v>
      </c>
      <c r="W55" s="845" t="s">
        <v>2151</v>
      </c>
      <c r="X55" s="845"/>
      <c r="Y55" s="1002"/>
      <c r="Z55" s="848" t="s">
        <v>2152</v>
      </c>
      <c r="AA55" s="848" t="s">
        <v>2152</v>
      </c>
      <c r="AB55" s="848" t="s">
        <v>2152</v>
      </c>
      <c r="AC55" s="848" t="s">
        <v>2152</v>
      </c>
      <c r="AD55" s="848"/>
    </row>
    <row customHeight="1" ht="27">
      <c r="A56" s="847"/>
      <c r="B56" s="901">
        <v>39</v>
      </c>
      <c r="C56" s="845" t="s">
        <v>1025</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760</v>
      </c>
      <c r="Q56" s="959" t="s">
        <v>760</v>
      </c>
      <c r="R56" s="959" t="s">
        <v>760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2153</v>
      </c>
      <c r="V56" s="845" t="s">
        <v>2153</v>
      </c>
      <c r="W56" s="845" t="s">
        <v>2153</v>
      </c>
      <c r="X56" s="845"/>
      <c r="Y56" s="1002"/>
      <c r="Z56" s="848" t="s">
        <v>762</v>
      </c>
      <c r="AA56" s="848" t="s">
        <v>762</v>
      </c>
      <c r="AB56" s="848" t="s">
        <v>762</v>
      </c>
      <c r="AC56" s="848" t="s">
        <v>762</v>
      </c>
      <c r="AD56" s="848"/>
    </row>
    <row customHeight="1" ht="27">
      <c r="A57" s="847"/>
      <c r="B57" s="901">
        <v>40</v>
      </c>
      <c r="C57" s="845" t="s">
        <v>1027</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2154</v>
      </c>
      <c r="P57" s="959" t="s">
        <v>763</v>
      </c>
      <c r="Q57" s="959" t="s">
        <v>763</v>
      </c>
      <c r="R57" s="959" t="s">
        <v>763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2155</v>
      </c>
      <c r="V57" s="845" t="s">
        <v>2155</v>
      </c>
      <c r="W57" s="845" t="s">
        <v>2155</v>
      </c>
      <c r="X57" s="845"/>
      <c r="Y57" s="1002"/>
      <c r="Z57" s="848" t="s">
        <v>765</v>
      </c>
      <c r="AA57" s="848" t="s">
        <v>765</v>
      </c>
      <c r="AB57" s="848" t="s">
        <v>765</v>
      </c>
      <c r="AC57" s="848" t="s">
        <v>765</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885</v>
      </c>
      <c r="P58" s="959" t="s">
        <v>799</v>
      </c>
      <c r="Q58" s="959" t="s">
        <v>799</v>
      </c>
      <c r="R58" s="959" t="s">
        <v>799</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2156</v>
      </c>
      <c r="V58" s="845" t="s">
        <v>2156</v>
      </c>
      <c r="W58" s="845" t="s">
        <v>2156</v>
      </c>
      <c r="X58" s="845"/>
      <c r="Y58" s="1002"/>
      <c r="Z58" s="848"/>
      <c r="AA58" s="851"/>
      <c r="AB58" s="848"/>
      <c r="AC58" s="848"/>
      <c r="AD58" s="848"/>
    </row>
    <row customHeight="1" ht="36">
      <c r="A59" s="847"/>
      <c r="B59" s="901">
        <v>42</v>
      </c>
      <c r="C59" s="845">
        <v>3</v>
      </c>
      <c r="D59" s="969" t="s">
        <v>2144</v>
      </c>
      <c r="E59" s="845" t="s">
        <v>2144</v>
      </c>
      <c r="F59" s="845" t="s">
        <v>2144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111</v>
      </c>
      <c r="Q59" s="959" t="s">
        <v>111</v>
      </c>
      <c r="R59" s="959" t="s">
        <v>111</v>
      </c>
      <c r="S59" s="959"/>
      <c r="T59" s="845"/>
      <c r="U59" s="845" t="s">
        <v>2157</v>
      </c>
      <c r="V59" s="845" t="s">
        <v>2158</v>
      </c>
      <c r="W59" s="845" t="s">
        <v>2159</v>
      </c>
      <c r="X59" s="845"/>
      <c r="Y59" s="1002"/>
      <c r="Z59" s="848"/>
      <c r="AA59" s="851"/>
      <c r="AB59" s="848"/>
      <c r="AC59" s="848"/>
      <c r="AD59" s="848"/>
    </row>
    <row customHeight="1" ht="81">
      <c r="A60" s="847"/>
      <c r="B60" s="901">
        <v>43</v>
      </c>
      <c r="C60" s="845" t="s">
        <v>2160</v>
      </c>
      <c r="D60" s="969" t="s">
        <v>2160</v>
      </c>
      <c r="E60" s="845" t="s">
        <v>2160</v>
      </c>
      <c r="F60" s="845" t="s">
        <v>2160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633</v>
      </c>
      <c r="U60" s="845" t="s">
        <v>633</v>
      </c>
      <c r="V60" s="845" t="s">
        <v>633</v>
      </c>
      <c r="W60" s="845" t="s">
        <v>633</v>
      </c>
      <c r="X60" s="845"/>
      <c r="Y60" s="1002"/>
      <c r="Z60" s="848" t="s">
        <v>2161</v>
      </c>
      <c r="AA60" s="851" t="s">
        <v>2162</v>
      </c>
      <c r="AB60" s="848" t="s">
        <v>2163</v>
      </c>
      <c r="AC60" s="848" t="s">
        <v>2162</v>
      </c>
      <c r="AD60" s="848"/>
    </row>
    <row customHeight="1" ht="9">
      <c r="A61" s="847"/>
      <c r="B61" s="901">
        <v>44</v>
      </c>
      <c r="C61" s="845"/>
      <c r="D61" s="969" t="s">
        <v>2164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2165</v>
      </c>
      <c r="V61" s="845"/>
      <c r="W61" s="845"/>
      <c r="X61" s="845"/>
      <c r="Y61" s="1002"/>
      <c r="Z61" s="848"/>
      <c r="AA61" s="851"/>
      <c r="AB61" s="848"/>
      <c r="AC61" s="848"/>
      <c r="AD61" s="848"/>
    </row>
    <row customHeight="1" ht="9">
      <c r="A62" s="847"/>
      <c r="B62" s="901">
        <v>45</v>
      </c>
      <c r="C62" s="845"/>
      <c r="D62" s="969" t="s">
        <v>2166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2167</v>
      </c>
      <c r="V62" s="845"/>
      <c r="W62" s="845"/>
      <c r="X62" s="845"/>
      <c r="Y62" s="1002"/>
      <c r="Z62" s="848"/>
      <c r="AA62" s="851"/>
      <c r="AB62" s="848"/>
      <c r="AC62" s="848"/>
      <c r="AD62" s="848"/>
    </row>
    <row customHeight="1" ht="18">
      <c r="A63" s="847"/>
      <c r="B63" s="901">
        <v>46</v>
      </c>
      <c r="C63" s="845"/>
      <c r="D63" s="969" t="s">
        <v>2168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2169</v>
      </c>
      <c r="V63" s="845"/>
      <c r="W63" s="845"/>
      <c r="X63" s="845"/>
      <c r="Y63" s="1002"/>
      <c r="Z63" s="848"/>
      <c r="AA63" s="851"/>
      <c r="AB63" s="848"/>
      <c r="AC63" s="848"/>
      <c r="AD63" s="848"/>
    </row>
    <row customHeight="1" ht="18">
      <c r="A64" s="847"/>
      <c r="B64" s="901">
        <v>47</v>
      </c>
      <c r="C64" s="845"/>
      <c r="D64" s="969" t="s">
        <v>2170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2171</v>
      </c>
      <c r="V64" s="845"/>
      <c r="W64" s="845"/>
      <c r="X64" s="845"/>
      <c r="Y64" s="1002"/>
      <c r="Z64" s="848"/>
      <c r="AA64" s="851" t="s">
        <v>2172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2085</v>
      </c>
      <c r="Q65" s="959"/>
      <c r="R65" s="959"/>
      <c r="S65" s="959"/>
      <c r="T65" s="845"/>
      <c r="U65" s="845" t="s">
        <v>2173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2089</v>
      </c>
      <c r="Q66" s="959"/>
      <c r="R66" s="959"/>
      <c r="S66" s="959"/>
      <c r="T66" s="845"/>
      <c r="U66" s="845" t="s">
        <v>2174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2175</v>
      </c>
      <c r="Q67" s="959"/>
      <c r="R67" s="959"/>
      <c r="S67" s="959"/>
      <c r="T67" s="845"/>
      <c r="U67" s="845" t="s">
        <v>2176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2177</v>
      </c>
      <c r="Q68" s="959"/>
      <c r="R68" s="959"/>
      <c r="S68" s="959"/>
      <c r="T68" s="845"/>
      <c r="U68" s="845" t="s">
        <v>2178</v>
      </c>
      <c r="V68" s="845"/>
      <c r="W68" s="845"/>
      <c r="X68" s="845"/>
      <c r="Y68" s="1002"/>
      <c r="Z68" s="848"/>
      <c r="AA68" s="851"/>
      <c r="AB68" s="848"/>
      <c r="AC68" s="848"/>
      <c r="AD68" s="848"/>
    </row>
    <row customHeight="1" ht="9">
      <c r="A69" s="847"/>
      <c r="B69" s="901">
        <v>52</v>
      </c>
      <c r="C69" s="845"/>
      <c r="D69" s="969" t="s">
        <v>2179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2180</v>
      </c>
      <c r="V69" s="845"/>
      <c r="W69" s="845"/>
      <c r="X69" s="845"/>
      <c r="Y69" s="1002"/>
      <c r="Z69" s="848"/>
      <c r="AA69" s="851"/>
      <c r="AB69" s="848"/>
      <c r="AC69" s="848"/>
      <c r="AD69" s="848"/>
    </row>
    <row customHeight="1" ht="27">
      <c r="A70" s="847"/>
      <c r="B70" s="901">
        <v>53</v>
      </c>
      <c r="C70" s="845"/>
      <c r="D70" s="969"/>
      <c r="E70" s="845" t="s">
        <v>2164</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2181</v>
      </c>
      <c r="W70" s="845"/>
      <c r="X70" s="845"/>
      <c r="Y70" s="1002"/>
      <c r="Z70" s="848"/>
      <c r="AA70" s="851"/>
      <c r="AB70" s="848"/>
      <c r="AC70" s="848"/>
      <c r="AD70" s="848"/>
    </row>
    <row customHeight="1" ht="36">
      <c r="A71" s="847"/>
      <c r="B71" s="901">
        <v>54</v>
      </c>
      <c r="C71" s="845"/>
      <c r="D71" s="969"/>
      <c r="E71" s="845" t="s">
        <v>2166</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112</v>
      </c>
      <c r="R71" s="959"/>
      <c r="S71" s="959"/>
      <c r="T71" s="845"/>
      <c r="U71" s="845"/>
      <c r="V71" s="845" t="s">
        <v>2182</v>
      </c>
      <c r="W71" s="845"/>
      <c r="X71" s="845"/>
      <c r="Y71" s="1002"/>
      <c r="Z71" s="848"/>
      <c r="AA71" s="851"/>
      <c r="AB71" s="848"/>
      <c r="AC71" s="848"/>
      <c r="AD71" s="848"/>
    </row>
    <row customHeight="1" ht="27">
      <c r="A72" s="847"/>
      <c r="B72" s="901">
        <v>55</v>
      </c>
      <c r="C72" s="845"/>
      <c r="D72" s="969"/>
      <c r="E72" s="845" t="s">
        <v>2168</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148</v>
      </c>
      <c r="R72" s="959"/>
      <c r="S72" s="959"/>
      <c r="T72" s="845"/>
      <c r="U72" s="845"/>
      <c r="V72" s="845" t="s">
        <v>2183</v>
      </c>
      <c r="W72" s="845"/>
      <c r="X72" s="845"/>
      <c r="Y72" s="1002"/>
      <c r="Z72" s="848"/>
      <c r="AA72" s="851"/>
      <c r="AB72" s="848"/>
      <c r="AC72" s="848"/>
      <c r="AD72" s="848"/>
    </row>
    <row customHeight="1" ht="36">
      <c r="A73" s="847"/>
      <c r="B73" s="901">
        <v>56</v>
      </c>
      <c r="C73" s="845"/>
      <c r="D73" s="969"/>
      <c r="E73" s="845" t="s">
        <v>2170</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149</v>
      </c>
      <c r="R73" s="959"/>
      <c r="S73" s="959"/>
      <c r="T73" s="845"/>
      <c r="U73" s="845"/>
      <c r="V73" s="845" t="s">
        <v>2184</v>
      </c>
      <c r="W73" s="845"/>
      <c r="X73" s="845"/>
      <c r="Y73" s="1002"/>
      <c r="Z73" s="848"/>
      <c r="AA73" s="851"/>
      <c r="AB73" s="848"/>
      <c r="AC73" s="848"/>
      <c r="AD73" s="848"/>
    </row>
    <row customHeight="1" ht="18">
      <c r="A74" s="847"/>
      <c r="B74" s="901">
        <v>57</v>
      </c>
      <c r="C74" s="845"/>
      <c r="D74" s="969"/>
      <c r="E74" s="845" t="s">
        <v>2179</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150</v>
      </c>
      <c r="R74" s="959"/>
      <c r="S74" s="959"/>
      <c r="T74" s="845"/>
      <c r="U74" s="845"/>
      <c r="V74" s="845" t="s">
        <v>2185</v>
      </c>
      <c r="W74" s="845"/>
      <c r="X74" s="845"/>
      <c r="Y74" s="1002"/>
      <c r="Z74" s="848"/>
      <c r="AA74" s="851"/>
      <c r="AB74" s="848"/>
      <c r="AC74" s="848"/>
      <c r="AD74" s="848"/>
    </row>
    <row customHeight="1" ht="18">
      <c r="A75" s="847"/>
      <c r="B75" s="901">
        <v>58</v>
      </c>
      <c r="C75" s="845"/>
      <c r="D75" s="969"/>
      <c r="E75" s="845"/>
      <c r="F75" s="845" t="s">
        <v>2164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2186</v>
      </c>
      <c r="X75" s="845"/>
      <c r="Y75" s="1002"/>
      <c r="Z75" s="848"/>
      <c r="AA75" s="851"/>
      <c r="AB75" s="848"/>
      <c r="AC75" s="848"/>
      <c r="AD75" s="848"/>
    </row>
    <row customHeight="1" ht="36">
      <c r="A76" s="847"/>
      <c r="B76" s="901">
        <v>59</v>
      </c>
      <c r="C76" s="845"/>
      <c r="D76" s="969"/>
      <c r="E76" s="845"/>
      <c r="F76" s="845" t="s">
        <v>2166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2187</v>
      </c>
      <c r="X76" s="845"/>
      <c r="Y76" s="1002"/>
      <c r="Z76" s="848"/>
      <c r="AA76" s="851"/>
      <c r="AB76" s="848"/>
      <c r="AC76" s="848"/>
      <c r="AD76" s="848"/>
    </row>
    <row customHeight="1" ht="18">
      <c r="A77" s="847"/>
      <c r="B77" s="901">
        <v>60</v>
      </c>
      <c r="C77" s="845"/>
      <c r="D77" s="969"/>
      <c r="E77" s="845"/>
      <c r="F77" s="845" t="s">
        <v>2168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2188</v>
      </c>
      <c r="X77" s="845"/>
      <c r="Y77" s="1002"/>
      <c r="Z77" s="848"/>
      <c r="AA77" s="851"/>
      <c r="AB77" s="848"/>
      <c r="AC77" s="848"/>
      <c r="AD77" s="848"/>
    </row>
    <row customHeight="1" ht="72">
      <c r="A78" s="847"/>
      <c r="B78" s="901">
        <v>61</v>
      </c>
      <c r="C78" s="845" t="s">
        <v>2164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638</v>
      </c>
      <c r="U78" s="845"/>
      <c r="V78" s="845"/>
      <c r="W78" s="845"/>
      <c r="X78" s="845"/>
      <c r="Y78" s="1002"/>
      <c r="Z78" s="848" t="s">
        <v>2189</v>
      </c>
      <c r="AA78" s="851"/>
      <c r="AB78" s="848"/>
      <c r="AC78" s="848"/>
      <c r="AD78" s="848"/>
    </row>
    <row customHeight="1" ht="36">
      <c r="A79" s="847"/>
      <c r="B79" s="901">
        <v>62</v>
      </c>
      <c r="C79" s="845" t="s">
        <v>2166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2190</v>
      </c>
      <c r="U79" s="845"/>
      <c r="V79" s="845"/>
      <c r="W79" s="845"/>
      <c r="X79" s="845"/>
      <c r="Y79" s="1002"/>
      <c r="Z79" s="848" t="s">
        <v>2191</v>
      </c>
      <c r="AA79" s="851"/>
      <c r="AB79" s="848"/>
      <c r="AC79" s="848"/>
      <c r="AD79" s="848"/>
    </row>
    <row customHeight="1" ht="45">
      <c r="A80" s="847"/>
      <c r="B80" s="901">
        <v>63</v>
      </c>
      <c r="C80" s="845" t="s">
        <v>2168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2192</v>
      </c>
      <c r="U80" s="845"/>
      <c r="V80" s="845"/>
      <c r="W80" s="845"/>
      <c r="X80" s="845"/>
      <c r="Y80" s="1002"/>
      <c r="Z80" s="848" t="s">
        <v>2193</v>
      </c>
      <c r="AA80" s="851"/>
      <c r="AB80" s="848"/>
      <c r="AC80" s="848"/>
      <c r="AD80" s="848"/>
    </row>
    <row customHeight="1" ht="36">
      <c r="A81" s="847"/>
      <c r="B81" s="901">
        <v>64</v>
      </c>
      <c r="C81" s="845" t="s">
        <v>2170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2076</v>
      </c>
      <c r="P81" s="959"/>
      <c r="Q81" s="959"/>
      <c r="R81" s="959"/>
      <c r="S81" s="959"/>
      <c r="T81" s="845" t="s">
        <v>2194</v>
      </c>
      <c r="U81" s="845"/>
      <c r="V81" s="845"/>
      <c r="W81" s="845"/>
      <c r="X81" s="845"/>
      <c r="Y81" s="1002"/>
      <c r="Z81" s="848" t="s">
        <v>2195</v>
      </c>
      <c r="AA81" s="851"/>
      <c r="AB81" s="848"/>
      <c r="AC81" s="848"/>
      <c r="AD81" s="848"/>
    </row>
    <row customHeight="1" ht="90">
      <c r="A82" s="847"/>
      <c r="B82" s="901">
        <v>65</v>
      </c>
      <c r="C82" s="845" t="s">
        <v>2179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2196</v>
      </c>
      <c r="U82" s="845"/>
      <c r="V82" s="845"/>
      <c r="W82" s="845"/>
      <c r="X82" s="845"/>
      <c r="Y82" s="1002"/>
      <c r="Z82" s="848" t="s">
        <v>2197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2085</v>
      </c>
      <c r="P83" s="959"/>
      <c r="Q83" s="959"/>
      <c r="R83" s="959"/>
      <c r="S83" s="959"/>
      <c r="T83" s="845" t="s">
        <v>2198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2199</v>
      </c>
      <c r="P84" s="959"/>
      <c r="Q84" s="959"/>
      <c r="R84" s="959"/>
      <c r="S84" s="959"/>
      <c r="T84" s="845" t="s">
        <v>2200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2089</v>
      </c>
      <c r="P85" s="959"/>
      <c r="Q85" s="959"/>
      <c r="R85" s="959"/>
      <c r="S85" s="959"/>
      <c r="T85" s="845" t="s">
        <v>2201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2202</v>
      </c>
      <c r="P86" s="959"/>
      <c r="Q86" s="959"/>
      <c r="R86" s="959"/>
      <c r="S86" s="959"/>
      <c r="T86" s="845" t="s">
        <v>2203</v>
      </c>
      <c r="U86" s="845"/>
      <c r="V86" s="845"/>
      <c r="W86" s="845"/>
      <c r="X86" s="845"/>
      <c r="Y86" s="1002"/>
      <c r="Z86" s="848"/>
      <c r="AA86" s="851"/>
      <c r="AB86" s="848"/>
      <c r="AC86" s="848"/>
      <c r="AD86" s="848"/>
    </row>
    <row customHeight="1" ht="36">
      <c r="A87" s="847"/>
      <c r="B87" s="901">
        <v>70</v>
      </c>
      <c r="C87" s="845" t="s">
        <v>2204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2205</v>
      </c>
      <c r="U87" s="845"/>
      <c r="V87" s="845"/>
      <c r="W87" s="845"/>
      <c r="X87" s="845"/>
      <c r="Y87" s="1002"/>
      <c r="Z87" s="848"/>
      <c r="AA87" s="851"/>
      <c r="AB87" s="848"/>
      <c r="AC87" s="848"/>
      <c r="AD87" s="848"/>
    </row>
    <row customHeight="1" ht="18">
      <c r="A88" s="847"/>
      <c r="B88" s="901">
        <v>71</v>
      </c>
      <c r="C88" s="845" t="s">
        <v>2206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670</v>
      </c>
      <c r="U88" s="845"/>
      <c r="V88" s="845"/>
      <c r="W88" s="845"/>
      <c r="X88" s="845"/>
      <c r="Y88" s="1002"/>
      <c r="Z88" s="848"/>
      <c r="AA88" s="851"/>
      <c r="AB88" s="848"/>
      <c r="AC88" s="848"/>
      <c r="AD88" s="848"/>
    </row>
    <row customHeight="1" ht="18">
      <c r="A89" s="847"/>
      <c r="B89" s="901">
        <v>72</v>
      </c>
      <c r="C89" s="845" t="s">
        <v>2207</v>
      </c>
      <c r="D89" s="969" t="s">
        <v>2204</v>
      </c>
      <c r="E89" s="845" t="s">
        <v>2204</v>
      </c>
      <c r="F89" s="845" t="s">
        <v>2170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678</v>
      </c>
      <c r="U89" s="845" t="s">
        <v>678</v>
      </c>
      <c r="V89" s="845" t="s">
        <v>678</v>
      </c>
      <c r="W89" s="845" t="s">
        <v>678</v>
      </c>
      <c r="X89" s="845"/>
      <c r="Y89" s="1002"/>
      <c r="Z89" s="848"/>
      <c r="AA89" s="851"/>
      <c r="AB89" s="848"/>
      <c r="AC89" s="848"/>
      <c r="AD89" s="848"/>
    </row>
    <row customHeight="1" ht="27">
      <c r="A90" s="847"/>
      <c r="B90" s="901">
        <v>73</v>
      </c>
      <c r="C90" s="845" t="s">
        <v>2208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2206</v>
      </c>
      <c r="E91" s="845" t="s">
        <v>2206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2209</v>
      </c>
      <c r="V91" s="845" t="s">
        <v>2209</v>
      </c>
      <c r="W91" s="845"/>
      <c r="X91" s="845"/>
      <c r="Y91" s="1002"/>
      <c r="Z91" s="848"/>
      <c r="AA91" s="851"/>
      <c r="AB91" s="848"/>
      <c r="AC91" s="848"/>
      <c r="AD91" s="848"/>
    </row>
    <row customHeight="1" ht="27">
      <c r="A92" s="847"/>
      <c r="B92" s="901">
        <v>75</v>
      </c>
      <c r="C92" s="845"/>
      <c r="D92" s="969" t="s">
        <v>2207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2210</v>
      </c>
      <c r="V92" s="845"/>
      <c r="W92" s="845"/>
      <c r="X92" s="845"/>
      <c r="Y92" s="1002"/>
      <c r="Z92" s="848"/>
      <c r="AA92" s="851" t="s">
        <v>2211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2117</v>
      </c>
      <c r="Q93" s="959"/>
      <c r="R93" s="959"/>
      <c r="S93" s="959"/>
      <c r="T93" s="845"/>
      <c r="U93" s="845" t="s">
        <v>2212</v>
      </c>
      <c r="V93" s="845"/>
      <c r="W93" s="845"/>
      <c r="X93" s="845"/>
      <c r="Y93" s="1002"/>
      <c r="Z93" s="848"/>
      <c r="AA93" s="851" t="s">
        <v>2213</v>
      </c>
      <c r="AB93" s="848"/>
      <c r="AC93" s="848"/>
      <c r="AD93" s="848"/>
    </row>
    <row customHeight="1" ht="45">
      <c r="A94" s="847"/>
      <c r="B94" s="901">
        <v>77</v>
      </c>
      <c r="C94" s="845"/>
      <c r="D94" s="969" t="s">
        <v>2208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98</v>
      </c>
      <c r="Q94" s="959"/>
      <c r="R94" s="959"/>
      <c r="S94" s="959"/>
      <c r="T94" s="845"/>
      <c r="U94" s="845" t="s">
        <v>2214</v>
      </c>
      <c r="V94" s="845"/>
      <c r="W94" s="845"/>
      <c r="X94" s="845"/>
      <c r="Y94" s="1002"/>
      <c r="Z94" s="848"/>
      <c r="AA94" s="851" t="s">
        <v>2215</v>
      </c>
      <c r="AB94" s="848"/>
      <c r="AC94" s="848"/>
      <c r="AD94" s="848"/>
    </row>
    <row customHeight="1" ht="99">
      <c r="A95" s="847"/>
      <c r="B95" s="901">
        <v>78</v>
      </c>
      <c r="C95" s="845" t="s">
        <v>2216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98</v>
      </c>
      <c r="P95" s="959"/>
      <c r="Q95" s="959"/>
      <c r="R95" s="959"/>
      <c r="S95" s="959"/>
      <c r="T95" s="845" t="s">
        <v>2217</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1477</v>
      </c>
      <c r="P96" s="959"/>
      <c r="Q96" s="959"/>
      <c r="R96" s="959"/>
      <c r="S96" s="959"/>
      <c r="T96" s="845" t="s">
        <v>2218</v>
      </c>
      <c r="U96" s="845"/>
      <c r="V96" s="845"/>
      <c r="W96" s="845"/>
      <c r="X96" s="845"/>
      <c r="Y96" s="1002"/>
      <c r="Z96" s="848" t="s">
        <v>2219</v>
      </c>
      <c r="AA96" s="851"/>
      <c r="AB96" s="848"/>
      <c r="AC96" s="848"/>
      <c r="AD96" s="848"/>
    </row>
    <row customHeight="1" ht="63">
      <c r="A97" s="847"/>
      <c r="B97" s="901">
        <v>80</v>
      </c>
      <c r="C97" s="845" t="s">
        <v>2220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1489</v>
      </c>
      <c r="P97" s="959"/>
      <c r="Q97" s="959"/>
      <c r="R97" s="959"/>
      <c r="S97" s="959"/>
      <c r="T97" s="845" t="s">
        <v>2221</v>
      </c>
      <c r="U97" s="845"/>
      <c r="V97" s="845"/>
      <c r="W97" s="845"/>
      <c r="X97" s="845"/>
      <c r="Y97" s="1002"/>
      <c r="Z97" s="848" t="s">
        <v>2222</v>
      </c>
      <c r="AA97" s="851"/>
      <c r="AB97" s="848"/>
      <c r="AC97" s="848"/>
      <c r="AD97" s="848"/>
    </row>
    <row customHeight="1" ht="63">
      <c r="A98" s="847"/>
      <c r="B98" s="901">
        <v>81</v>
      </c>
      <c r="C98" s="845" t="s">
        <v>2223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1503</v>
      </c>
      <c r="P98" s="959"/>
      <c r="Q98" s="959"/>
      <c r="R98" s="959"/>
      <c r="S98" s="959"/>
      <c r="T98" s="845" t="s">
        <v>2224</v>
      </c>
      <c r="U98" s="845"/>
      <c r="V98" s="845"/>
      <c r="W98" s="845"/>
      <c r="X98" s="845"/>
      <c r="Y98" s="1002"/>
      <c r="Z98" s="848" t="s">
        <v>2222</v>
      </c>
      <c r="AA98" s="851"/>
      <c r="AB98" s="848"/>
      <c r="AC98" s="848"/>
      <c r="AD98" s="848"/>
    </row>
    <row customHeight="1" ht="90">
      <c r="A99" s="847"/>
      <c r="B99" s="901">
        <v>82</v>
      </c>
      <c r="C99" s="845" t="s">
        <v>2225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1515</v>
      </c>
      <c r="P99" s="959"/>
      <c r="Q99" s="959"/>
      <c r="R99" s="959"/>
      <c r="S99" s="959"/>
      <c r="T99" s="845" t="s">
        <v>2226</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2227</v>
      </c>
      <c r="P100" s="959"/>
      <c r="Q100" s="959"/>
      <c r="R100" s="959"/>
      <c r="S100" s="959"/>
      <c r="T100" s="845" t="s">
        <v>2228</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2229</v>
      </c>
      <c r="P101" s="959"/>
      <c r="Q101" s="959"/>
      <c r="R101" s="959"/>
      <c r="S101" s="959"/>
      <c r="T101" s="845" t="s">
        <v>2230</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1669</v>
      </c>
      <c r="B148" s="847"/>
      <c r="C148" s="845" t="s">
        <v>2231</v>
      </c>
      <c r="D148" s="845" t="s">
        <v>1571</v>
      </c>
      <c r="E148" s="845" t="s">
        <v>1671</v>
      </c>
      <c r="F148" s="845" t="s">
        <v>2232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2234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EE89E-BE0B-1885-D4BD-0.1F5FD00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2235</v>
      </c>
      <c r="M5" s="2605"/>
      <c r="N5" s="2605"/>
      <c r="O5" s="2605"/>
      <c r="P5" s="2605"/>
      <c r="Q5" s="2605"/>
      <c r="R5" s="2605"/>
      <c r="S5" s="2605"/>
      <c r="T5" s="2605"/>
      <c r="U5" s="2605"/>
      <c r="V5" s="1245"/>
      <c r="AD5" s="1157">
        <v>64</v>
      </c>
    </row>
    <row customHeight="1" ht="14.699999999999998">
      <c r="J6" s="378"/>
      <c r="K6" s="378"/>
      <c r="L6" s="2606" t="str">
        <f>IF(org=0,"Не определено",org)</f>
        <v>ИМУП «ПОСЖИЛКОМСЕРВИС»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45813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741</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87</v>
      </c>
      <c r="M15" s="2211" t="s">
        <v>429</v>
      </c>
      <c r="N15" s="303"/>
      <c r="O15" s="2276" t="s">
        <v>2236</v>
      </c>
      <c r="P15" s="2277"/>
      <c r="Q15" s="2277"/>
      <c r="R15" s="2277"/>
      <c r="S15" s="2277"/>
      <c r="T15" s="2277"/>
      <c r="U15" s="2278"/>
      <c r="V15" s="2279" t="s">
        <v>431</v>
      </c>
      <c r="W15" s="2282" t="s">
        <v>1148</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413</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590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2238</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266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807</v>
      </c>
      <c r="M35" s="2287" t="s">
        <v>2239</v>
      </c>
      <c r="N35" s="2287"/>
      <c r="O35" s="2287"/>
      <c r="P35" s="2287"/>
      <c r="Q35" s="2287"/>
      <c r="R35" s="2287"/>
      <c r="S35" s="2287"/>
      <c r="T35" s="2287"/>
      <c r="U35" s="2287"/>
      <c r="V35" s="2287"/>
      <c r="W35" s="2287"/>
      <c r="X35" s="2287"/>
      <c r="AD35" s="1157">
        <v>27</v>
      </c>
    </row>
    <row customHeight="1" ht="109.19999999999999">
      <c r="H36" s="539"/>
      <c r="I36" s="1305"/>
      <c r="M36" s="2287" t="s">
        <v>2240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B29AA-6305-959F-A0DE-0.2BC794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6D447-BCD3-C80E-10BF-0.7DE7C6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EF644-AFD4-8357-964F-0.4FD55B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73F1-8DAF-3B1A-38D3-0.5DBE1E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23D81-FFC1-896C-1115-0.8472A1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024DF-789C-719D-AA14-0.1C21004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ИМУП «ПОСЖИЛКОМСЕРВИС»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87</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307</v>
      </c>
      <c r="F11" s="1013" t="str">
        <f>IF(region_name="","",region_name)</f>
        <v>Ненецкий автономный округ</v>
      </c>
      <c r="G11" s="1014" t="s">
        <v>308</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2983013920</v>
      </c>
      <c r="G14" s="1014" t="s">
        <v>312</v>
      </c>
      <c r="H14" s="477"/>
      <c r="J14" s="457">
        <v>0</v>
      </c>
    </row>
    <row customHeight="1" ht="22.5" hidden="1">
      <c r="A15" s="459"/>
      <c r="B15" s="504"/>
      <c r="C15" s="459"/>
      <c r="D15" s="1011" t="s">
        <v>313</v>
      </c>
      <c r="E15" s="1012" t="s">
        <v>314</v>
      </c>
      <c r="F15" s="1013" t="str">
        <f>IF(kpp="","",kpp)</f>
        <v>298301001</v>
      </c>
      <c r="G15" s="1014" t="s">
        <v>315</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28</v>
      </c>
      <c r="G20" s="476"/>
      <c r="H20" s="477"/>
      <c r="I20" s="854"/>
      <c r="J20" s="457">
        <v>0</v>
      </c>
    </row>
    <row customHeight="1" ht="22.5" hidden="1">
      <c r="A21" s="2204"/>
      <c r="B21" s="504"/>
      <c r="C21" s="2215"/>
      <c r="D21" s="442" t="str">
        <f>D19&amp;".2"</f>
        <v>5.1.2</v>
      </c>
      <c r="E21" s="441" t="s">
        <v>320</v>
      </c>
      <c r="F21" s="1735" t="s">
        <v>28</v>
      </c>
      <c r="G21" s="446" t="s">
        <v>321</v>
      </c>
      <c r="H21" s="477"/>
      <c r="I21" s="854"/>
      <c r="J21" s="457">
        <v>0</v>
      </c>
    </row>
    <row customHeight="1" ht="22.5" hidden="1">
      <c r="A22" s="2204"/>
      <c r="B22" s="504"/>
      <c r="C22" s="2215"/>
      <c r="D22" s="442" t="str">
        <f>D19&amp;".3"</f>
        <v>5.1.3</v>
      </c>
      <c r="E22" s="441" t="s">
        <v>322</v>
      </c>
      <c r="F22" s="883" t="s">
        <v>28</v>
      </c>
      <c r="G22" s="476"/>
      <c r="H22" s="477"/>
      <c r="I22" s="854"/>
      <c r="J22" s="457">
        <v>0</v>
      </c>
    </row>
    <row customHeight="1" ht="22.5" hidden="1">
      <c r="A23" s="2204"/>
      <c r="B23" s="504"/>
      <c r="C23" s="2215"/>
      <c r="D23" s="442" t="str">
        <f>D19&amp;".4"</f>
        <v>5.1.4</v>
      </c>
      <c r="E23" s="441" t="s">
        <v>323</v>
      </c>
      <c r="F23" s="883" t="s">
        <v>28</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89</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C744D-3F7B-2AAF-8ECF-0.A6253B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B3ADC-9146-2AF5-44B7-0.F73298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C169E-4708-ECC9-98ED-0.813186F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6F63B-E37F-7792-8DD2-0.EEEFFA3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2241</v>
      </c>
      <c r="B1" s="2618" t="s">
        <v>2242</v>
      </c>
      <c r="C1" s="2619" t="s">
        <v>2243</v>
      </c>
      <c r="D1" s="2620"/>
      <c r="E1" s="838" t="s">
        <v>2244</v>
      </c>
    </row>
    <row customHeight="1" ht="11.25">
      <c r="A2" s="2621"/>
      <c r="B2" s="767" t="s">
        <v>26</v>
      </c>
      <c r="C2" s="755"/>
      <c r="D2" s="766"/>
      <c r="E2" s="838"/>
    </row>
    <row customHeight="1" ht="11.25">
      <c r="A3" s="2622"/>
      <c r="B3" s="2623" t="s">
        <v>33</v>
      </c>
      <c r="C3" s="755"/>
      <c r="D3" s="766"/>
      <c r="E3" s="838"/>
    </row>
    <row customHeight="1" ht="11.25">
      <c r="A4" s="2624"/>
      <c r="B4" s="768" t="s">
        <v>1669</v>
      </c>
      <c r="C4" s="755"/>
      <c r="D4" s="766"/>
      <c r="E4" s="838"/>
    </row>
    <row customHeight="1" ht="11.25">
      <c r="A5" s="2625"/>
      <c r="B5" s="768" t="s">
        <v>1663</v>
      </c>
      <c r="C5" s="2626" t="s">
        <v>2008</v>
      </c>
      <c r="D5" s="2627" t="s">
        <v>2245</v>
      </c>
      <c r="E5" s="838"/>
    </row>
    <row s="1852" customFormat="1" customHeight="1" ht="11.25">
      <c r="A6" s="2628"/>
      <c r="B6" s="768" t="s">
        <v>1673</v>
      </c>
      <c r="C6" s="755"/>
      <c r="D6" s="766"/>
      <c r="E6" s="838"/>
    </row>
    <row customHeight="1" ht="11.25">
      <c r="A7" s="2629"/>
      <c r="B7" s="768" t="s">
        <v>1680</v>
      </c>
      <c r="C7" s="755"/>
      <c r="D7" s="766"/>
      <c r="E7" s="838"/>
    </row>
    <row customHeight="1" ht="11.25">
      <c r="A8" s="758"/>
      <c r="B8" s="768" t="s">
        <v>1676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94FA9-3101-B3B9-283F-0.ED8EB5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BF4B1-6331-A535-DC7B-0.0960C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B271A-A4B7-8E34-5EDD-0.AF6BD17A}"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2246</v>
      </c>
      <c r="B1" s="70" t="s">
        <v>2247</v>
      </c>
      <c r="C1" s="70" t="s">
        <v>2248</v>
      </c>
      <c r="D1" s="70" t="s">
        <v>2249</v>
      </c>
      <c r="E1" s="70" t="s">
        <v>2250</v>
      </c>
      <c r="F1" s="70" t="s">
        <v>2251</v>
      </c>
      <c r="G1" s="70" t="s">
        <v>2252</v>
      </c>
      <c r="H1" s="70" t="s">
        <v>2253</v>
      </c>
      <c r="I1" s="70" t="s">
        <v>2254</v>
      </c>
    </row>
    <row customHeight="1" ht="11.25">
      <c r="A2" s="1852" t="s">
        <v>2255</v>
      </c>
      <c r="B2" s="1852" t="s">
        <v>16</v>
      </c>
      <c r="C2" s="1852" t="s">
        <v>2256</v>
      </c>
      <c r="D2" s="1852" t="s">
        <v>2257</v>
      </c>
      <c r="E2" s="1852" t="s">
        <v>2258</v>
      </c>
      <c r="F2" s="1852" t="s">
        <v>2259</v>
      </c>
      <c r="G2" s="1852" t="s">
        <v>28</v>
      </c>
      <c r="H2" s="1852" t="s">
        <v>28</v>
      </c>
      <c r="I2" s="1852" t="s">
        <v>811</v>
      </c>
    </row>
    <row customHeight="1" ht="11.25">
      <c r="A3" s="1852" t="s">
        <v>2255</v>
      </c>
      <c r="B3" s="1852" t="s">
        <v>16</v>
      </c>
      <c r="C3" s="1852" t="s">
        <v>2260</v>
      </c>
      <c r="D3" s="1852" t="s">
        <v>2261</v>
      </c>
      <c r="E3" s="1852" t="s">
        <v>2262</v>
      </c>
      <c r="F3" s="1852" t="s">
        <v>51</v>
      </c>
      <c r="G3" s="1852" t="s">
        <v>28</v>
      </c>
      <c r="H3" s="1852" t="s">
        <v>28</v>
      </c>
      <c r="I3" s="1852" t="s">
        <v>811</v>
      </c>
    </row>
    <row customHeight="1" ht="11.25">
      <c r="A4" s="1852" t="s">
        <v>2255</v>
      </c>
      <c r="B4" s="1852" t="s">
        <v>16</v>
      </c>
      <c r="C4" s="1852" t="s">
        <v>2263</v>
      </c>
      <c r="D4" s="1852" t="s">
        <v>2264</v>
      </c>
      <c r="E4" s="1852" t="s">
        <v>2265</v>
      </c>
      <c r="F4" s="1852" t="s">
        <v>51</v>
      </c>
      <c r="G4" s="1852" t="s">
        <v>28</v>
      </c>
      <c r="H4" s="1852" t="s">
        <v>28</v>
      </c>
      <c r="I4" s="1852" t="s">
        <v>811</v>
      </c>
    </row>
    <row customHeight="1" ht="11.25">
      <c r="A5" s="1852" t="s">
        <v>2255</v>
      </c>
      <c r="B5" s="1852" t="s">
        <v>16</v>
      </c>
      <c r="C5" s="1852" t="s">
        <v>13</v>
      </c>
      <c r="D5" s="1852" t="s">
        <v>46</v>
      </c>
      <c r="E5" s="1852" t="s">
        <v>49</v>
      </c>
      <c r="F5" s="1852" t="s">
        <v>51</v>
      </c>
      <c r="G5" s="1852" t="s">
        <v>28</v>
      </c>
      <c r="H5" s="1852" t="s">
        <v>28</v>
      </c>
      <c r="I5" s="1852" t="s">
        <v>811</v>
      </c>
    </row>
    <row customHeight="1" ht="11.25">
      <c r="A6" s="1852" t="s">
        <v>2255</v>
      </c>
      <c r="B6" s="1852" t="s">
        <v>16</v>
      </c>
      <c r="C6" s="1852" t="s">
        <v>2266</v>
      </c>
      <c r="D6" s="1852" t="s">
        <v>2267</v>
      </c>
      <c r="E6" s="1852" t="s">
        <v>2268</v>
      </c>
      <c r="F6" s="1852" t="s">
        <v>51</v>
      </c>
      <c r="G6" s="1852" t="s">
        <v>28</v>
      </c>
      <c r="H6" s="1852" t="s">
        <v>28</v>
      </c>
      <c r="I6" s="1852" t="s">
        <v>811</v>
      </c>
    </row>
    <row customHeight="1" ht="11.25">
      <c r="A7" s="1852" t="s">
        <v>2255</v>
      </c>
      <c r="B7" s="1852" t="s">
        <v>16</v>
      </c>
      <c r="C7" s="1852" t="s">
        <v>2269</v>
      </c>
      <c r="D7" s="1852" t="s">
        <v>2270</v>
      </c>
      <c r="E7" s="1852" t="s">
        <v>2271</v>
      </c>
      <c r="F7" s="1852" t="s">
        <v>51</v>
      </c>
      <c r="G7" s="1852" t="s">
        <v>28</v>
      </c>
      <c r="H7" s="1852" t="s">
        <v>28</v>
      </c>
      <c r="I7" s="1852" t="s">
        <v>811</v>
      </c>
    </row>
    <row customHeight="1" ht="11.25">
      <c r="A8" s="1852" t="s">
        <v>2255</v>
      </c>
      <c r="B8" s="1852" t="s">
        <v>16</v>
      </c>
      <c r="C8" s="1852" t="s">
        <v>2272</v>
      </c>
      <c r="D8" s="1852" t="s">
        <v>2273</v>
      </c>
      <c r="E8" s="1852" t="s">
        <v>2274</v>
      </c>
      <c r="F8" s="1852" t="s">
        <v>51</v>
      </c>
      <c r="G8" s="1852" t="s">
        <v>28</v>
      </c>
      <c r="H8" s="1852" t="s">
        <v>28</v>
      </c>
      <c r="I8" s="1852" t="s">
        <v>811</v>
      </c>
    </row>
    <row customHeight="1" ht="11.25">
      <c r="A9" s="1852" t="s">
        <v>2255</v>
      </c>
      <c r="B9" s="1852" t="s">
        <v>16</v>
      </c>
      <c r="C9" s="1852" t="s">
        <v>2275</v>
      </c>
      <c r="D9" s="1852" t="s">
        <v>2276</v>
      </c>
      <c r="E9" s="1852" t="s">
        <v>2277</v>
      </c>
      <c r="F9" s="1852" t="s">
        <v>51</v>
      </c>
      <c r="G9" s="1852" t="s">
        <v>2278</v>
      </c>
      <c r="H9" s="1852" t="s">
        <v>28</v>
      </c>
      <c r="I9" s="1852" t="s">
        <v>811</v>
      </c>
    </row>
    <row customHeight="1" ht="11.25">
      <c r="A10" s="1852" t="s">
        <v>2255</v>
      </c>
      <c r="B10" s="1852" t="s">
        <v>16</v>
      </c>
      <c r="C10" s="1852" t="s">
        <v>2279</v>
      </c>
      <c r="D10" s="1852" t="s">
        <v>2280</v>
      </c>
      <c r="E10" s="1852" t="s">
        <v>2281</v>
      </c>
      <c r="F10" s="1852" t="s">
        <v>2282</v>
      </c>
      <c r="G10" s="1852" t="s">
        <v>28</v>
      </c>
      <c r="H10" s="1852" t="s">
        <v>28</v>
      </c>
      <c r="I10" s="1852" t="s">
        <v>811</v>
      </c>
    </row>
    <row customHeight="1" ht="11.25">
      <c r="A11" s="1852" t="s">
        <v>2255</v>
      </c>
      <c r="B11" s="1852" t="s">
        <v>16</v>
      </c>
      <c r="C11" s="1852" t="s">
        <v>2283</v>
      </c>
      <c r="D11" s="1852" t="s">
        <v>2284</v>
      </c>
      <c r="E11" s="1852" t="s">
        <v>2285</v>
      </c>
      <c r="F11" s="1852" t="s">
        <v>2286</v>
      </c>
      <c r="G11" s="1852" t="s">
        <v>28</v>
      </c>
      <c r="H11" s="1852" t="s">
        <v>28</v>
      </c>
      <c r="I11" s="1852" t="s">
        <v>811</v>
      </c>
    </row>
    <row customHeight="1" ht="11.25">
      <c r="A12" s="1852" t="s">
        <v>2255</v>
      </c>
      <c r="B12" s="1852" t="s">
        <v>16</v>
      </c>
      <c r="C12" s="1852" t="s">
        <v>2287</v>
      </c>
      <c r="D12" s="1852" t="s">
        <v>2288</v>
      </c>
      <c r="E12" s="1852" t="s">
        <v>2289</v>
      </c>
      <c r="F12" s="1852" t="s">
        <v>51</v>
      </c>
      <c r="G12" s="1852" t="s">
        <v>28</v>
      </c>
      <c r="H12" s="1852" t="s">
        <v>28</v>
      </c>
      <c r="I12" s="1852" t="s">
        <v>811</v>
      </c>
    </row>
    <row customHeight="1" ht="11.25">
      <c r="A13" s="1852" t="s">
        <v>2255</v>
      </c>
      <c r="B13" s="1852" t="s">
        <v>16</v>
      </c>
      <c r="C13" s="1852" t="s">
        <v>2290</v>
      </c>
      <c r="D13" s="1852" t="s">
        <v>2291</v>
      </c>
      <c r="E13" s="1852" t="s">
        <v>2258</v>
      </c>
      <c r="F13" s="1852" t="s">
        <v>2292</v>
      </c>
      <c r="G13" s="1852" t="s">
        <v>2293</v>
      </c>
      <c r="H13" s="1852" t="s">
        <v>28</v>
      </c>
      <c r="I13" s="1852" t="s">
        <v>811</v>
      </c>
    </row>
    <row customHeight="1" ht="11.25">
      <c r="A14" s="1852" t="s">
        <v>2255</v>
      </c>
      <c r="B14" s="1852" t="s">
        <v>16</v>
      </c>
      <c r="C14" s="1852" t="s">
        <v>28</v>
      </c>
      <c r="D14" s="1852" t="s">
        <v>2294</v>
      </c>
      <c r="E14" s="1852" t="s">
        <v>2295</v>
      </c>
      <c r="F14" s="1852" t="s">
        <v>51</v>
      </c>
      <c r="G14" s="1852" t="s">
        <v>28</v>
      </c>
      <c r="H14" s="1852" t="s">
        <v>28</v>
      </c>
      <c r="I14" s="1852" t="s">
        <v>811</v>
      </c>
    </row>
    <row customHeight="1" ht="11.25">
      <c r="A15" s="1852" t="s">
        <v>2255</v>
      </c>
      <c r="B15" s="1852" t="s">
        <v>16</v>
      </c>
      <c r="C15" s="1852" t="s">
        <v>2296</v>
      </c>
      <c r="D15" s="1852" t="s">
        <v>2297</v>
      </c>
      <c r="E15" s="1852" t="s">
        <v>2298</v>
      </c>
      <c r="F15" s="1852" t="s">
        <v>2299</v>
      </c>
      <c r="G15" s="1852" t="s">
        <v>28</v>
      </c>
      <c r="H15" s="1852" t="s">
        <v>28</v>
      </c>
      <c r="I15" s="1852" t="s">
        <v>811</v>
      </c>
    </row>
    <row customHeight="1" ht="11.25">
      <c r="A16" s="1852" t="s">
        <v>2255</v>
      </c>
      <c r="B16" s="1852" t="s">
        <v>16</v>
      </c>
      <c r="C16" s="1852" t="s">
        <v>2300</v>
      </c>
      <c r="D16" s="1852" t="s">
        <v>2301</v>
      </c>
      <c r="E16" s="1852" t="s">
        <v>2298</v>
      </c>
      <c r="F16" s="1852" t="s">
        <v>2302</v>
      </c>
      <c r="G16" s="1852" t="s">
        <v>2303</v>
      </c>
      <c r="H16" s="1852" t="s">
        <v>28</v>
      </c>
      <c r="I16" s="1852" t="s">
        <v>811</v>
      </c>
    </row>
    <row customHeight="1" ht="11.25">
      <c r="A17" s="1852" t="s">
        <v>2255</v>
      </c>
      <c r="B17" s="1852" t="s">
        <v>16</v>
      </c>
      <c r="C17" s="1852" t="s">
        <v>2256</v>
      </c>
      <c r="D17" s="1852" t="s">
        <v>2257</v>
      </c>
      <c r="E17" s="1852" t="s">
        <v>2258</v>
      </c>
      <c r="F17" s="1852" t="s">
        <v>2259</v>
      </c>
      <c r="G17" s="1852" t="s">
        <v>28</v>
      </c>
      <c r="H17" s="1852" t="s">
        <v>28</v>
      </c>
      <c r="I17" s="1852" t="s">
        <v>897</v>
      </c>
    </row>
    <row customHeight="1" ht="11.25">
      <c r="A18" s="1852" t="s">
        <v>2255</v>
      </c>
      <c r="B18" s="1852" t="s">
        <v>16</v>
      </c>
      <c r="C18" s="1852" t="s">
        <v>2260</v>
      </c>
      <c r="D18" s="1852" t="s">
        <v>2261</v>
      </c>
      <c r="E18" s="1852" t="s">
        <v>2262</v>
      </c>
      <c r="F18" s="1852" t="s">
        <v>51</v>
      </c>
      <c r="G18" s="1852" t="s">
        <v>28</v>
      </c>
      <c r="H18" s="1852" t="s">
        <v>28</v>
      </c>
      <c r="I18" s="1852" t="s">
        <v>897</v>
      </c>
    </row>
    <row customHeight="1" ht="11.25">
      <c r="A19" s="1852" t="s">
        <v>2255</v>
      </c>
      <c r="B19" s="1852" t="s">
        <v>16</v>
      </c>
      <c r="C19" s="1852" t="s">
        <v>2263</v>
      </c>
      <c r="D19" s="1852" t="s">
        <v>2264</v>
      </c>
      <c r="E19" s="1852" t="s">
        <v>2265</v>
      </c>
      <c r="F19" s="1852" t="s">
        <v>51</v>
      </c>
      <c r="G19" s="1852" t="s">
        <v>28</v>
      </c>
      <c r="H19" s="1852" t="s">
        <v>28</v>
      </c>
      <c r="I19" s="1852" t="s">
        <v>897</v>
      </c>
    </row>
    <row customHeight="1" ht="11.25">
      <c r="A20" s="1852" t="s">
        <v>2255</v>
      </c>
      <c r="B20" s="1852" t="s">
        <v>16</v>
      </c>
      <c r="C20" s="1852" t="s">
        <v>13</v>
      </c>
      <c r="D20" s="1852" t="s">
        <v>46</v>
      </c>
      <c r="E20" s="1852" t="s">
        <v>49</v>
      </c>
      <c r="F20" s="1852" t="s">
        <v>51</v>
      </c>
      <c r="G20" s="1852" t="s">
        <v>28</v>
      </c>
      <c r="H20" s="1852" t="s">
        <v>28</v>
      </c>
      <c r="I20" s="1852" t="s">
        <v>897</v>
      </c>
    </row>
    <row customHeight="1" ht="11.25">
      <c r="A21" s="1852" t="s">
        <v>2255</v>
      </c>
      <c r="B21" s="1852" t="s">
        <v>16</v>
      </c>
      <c r="C21" s="1852" t="s">
        <v>2266</v>
      </c>
      <c r="D21" s="1852" t="s">
        <v>2267</v>
      </c>
      <c r="E21" s="1852" t="s">
        <v>2268</v>
      </c>
      <c r="F21" s="1852" t="s">
        <v>51</v>
      </c>
      <c r="G21" s="1852" t="s">
        <v>28</v>
      </c>
      <c r="H21" s="1852" t="s">
        <v>28</v>
      </c>
      <c r="I21" s="1852" t="s">
        <v>897</v>
      </c>
    </row>
    <row customHeight="1" ht="11.25">
      <c r="A22" s="1852" t="s">
        <v>2255</v>
      </c>
      <c r="B22" s="1852" t="s">
        <v>16</v>
      </c>
      <c r="C22" s="1852" t="s">
        <v>2272</v>
      </c>
      <c r="D22" s="1852" t="s">
        <v>2273</v>
      </c>
      <c r="E22" s="1852" t="s">
        <v>2274</v>
      </c>
      <c r="F22" s="1852" t="s">
        <v>51</v>
      </c>
      <c r="G22" s="1852" t="s">
        <v>28</v>
      </c>
      <c r="H22" s="1852" t="s">
        <v>28</v>
      </c>
      <c r="I22" s="1852" t="s">
        <v>897</v>
      </c>
    </row>
    <row customHeight="1" ht="11.25">
      <c r="A23" s="1852" t="s">
        <v>2255</v>
      </c>
      <c r="B23" s="1852" t="s">
        <v>16</v>
      </c>
      <c r="C23" s="1852" t="s">
        <v>2275</v>
      </c>
      <c r="D23" s="1852" t="s">
        <v>2276</v>
      </c>
      <c r="E23" s="1852" t="s">
        <v>2277</v>
      </c>
      <c r="F23" s="1852" t="s">
        <v>51</v>
      </c>
      <c r="G23" s="1852" t="s">
        <v>2278</v>
      </c>
      <c r="H23" s="1852" t="s">
        <v>28</v>
      </c>
      <c r="I23" s="1852" t="s">
        <v>897</v>
      </c>
    </row>
    <row customHeight="1" ht="11.25">
      <c r="A24" s="1852" t="s">
        <v>2255</v>
      </c>
      <c r="B24" s="1852" t="s">
        <v>16</v>
      </c>
      <c r="C24" s="1852" t="s">
        <v>2279</v>
      </c>
      <c r="D24" s="1852" t="s">
        <v>2280</v>
      </c>
      <c r="E24" s="1852" t="s">
        <v>2281</v>
      </c>
      <c r="F24" s="1852" t="s">
        <v>2282</v>
      </c>
      <c r="G24" s="1852" t="s">
        <v>28</v>
      </c>
      <c r="H24" s="1852" t="s">
        <v>28</v>
      </c>
      <c r="I24" s="1852" t="s">
        <v>897</v>
      </c>
    </row>
    <row customHeight="1" ht="11.25">
      <c r="A25" s="1852" t="s">
        <v>2255</v>
      </c>
      <c r="B25" s="1852" t="s">
        <v>16</v>
      </c>
      <c r="C25" s="1852" t="s">
        <v>2290</v>
      </c>
      <c r="D25" s="1852" t="s">
        <v>2291</v>
      </c>
      <c r="E25" s="1852" t="s">
        <v>2258</v>
      </c>
      <c r="F25" s="1852" t="s">
        <v>2292</v>
      </c>
      <c r="G25" s="1852" t="s">
        <v>2293</v>
      </c>
      <c r="H25" s="1852" t="s">
        <v>28</v>
      </c>
      <c r="I25" s="1852" t="s">
        <v>897</v>
      </c>
    </row>
    <row customHeight="1" ht="11.25">
      <c r="A26" s="1852" t="s">
        <v>2255</v>
      </c>
      <c r="B26" s="1852" t="s">
        <v>16</v>
      </c>
      <c r="C26" s="1852" t="s">
        <v>28</v>
      </c>
      <c r="D26" s="1852" t="s">
        <v>2294</v>
      </c>
      <c r="E26" s="1852" t="s">
        <v>2295</v>
      </c>
      <c r="F26" s="1852" t="s">
        <v>51</v>
      </c>
      <c r="G26" s="1852" t="s">
        <v>28</v>
      </c>
      <c r="H26" s="1852" t="s">
        <v>28</v>
      </c>
      <c r="I26" s="1852" t="s">
        <v>897</v>
      </c>
    </row>
    <row customHeight="1" ht="11.25">
      <c r="A27" s="1852" t="s">
        <v>2255</v>
      </c>
      <c r="B27" s="1852" t="s">
        <v>16</v>
      </c>
      <c r="C27" s="1852" t="s">
        <v>2300</v>
      </c>
      <c r="D27" s="1852" t="s">
        <v>2301</v>
      </c>
      <c r="E27" s="1852" t="s">
        <v>2298</v>
      </c>
      <c r="F27" s="1852" t="s">
        <v>2302</v>
      </c>
      <c r="G27" s="1852" t="s">
        <v>2303</v>
      </c>
      <c r="H27" s="1852" t="s">
        <v>28</v>
      </c>
      <c r="I27" s="1852" t="s">
        <v>897</v>
      </c>
    </row>
    <row customHeight="1" ht="11.25">
      <c r="A28" s="1852" t="s">
        <v>2255</v>
      </c>
      <c r="B28" s="1852" t="s">
        <v>16</v>
      </c>
      <c r="C28" s="1852" t="s">
        <v>2256</v>
      </c>
      <c r="D28" s="1852" t="s">
        <v>2257</v>
      </c>
      <c r="E28" s="1852" t="s">
        <v>2258</v>
      </c>
      <c r="F28" s="1852" t="s">
        <v>2259</v>
      </c>
      <c r="G28" s="1852" t="s">
        <v>28</v>
      </c>
      <c r="H28" s="1852" t="s">
        <v>28</v>
      </c>
      <c r="I28" s="1852" t="s">
        <v>857</v>
      </c>
    </row>
    <row customHeight="1" ht="11.25">
      <c r="A29" s="1852" t="s">
        <v>2255</v>
      </c>
      <c r="B29" s="1852" t="s">
        <v>16</v>
      </c>
      <c r="C29" s="1852" t="s">
        <v>2263</v>
      </c>
      <c r="D29" s="1852" t="s">
        <v>2264</v>
      </c>
      <c r="E29" s="1852" t="s">
        <v>2265</v>
      </c>
      <c r="F29" s="1852" t="s">
        <v>51</v>
      </c>
      <c r="G29" s="1852" t="s">
        <v>28</v>
      </c>
      <c r="H29" s="1852" t="s">
        <v>28</v>
      </c>
      <c r="I29" s="1852" t="s">
        <v>857</v>
      </c>
    </row>
    <row customHeight="1" ht="11.25">
      <c r="A30" s="1852" t="s">
        <v>2255</v>
      </c>
      <c r="B30" s="1852" t="s">
        <v>16</v>
      </c>
      <c r="C30" s="1852" t="s">
        <v>13</v>
      </c>
      <c r="D30" s="1852" t="s">
        <v>46</v>
      </c>
      <c r="E30" s="1852" t="s">
        <v>49</v>
      </c>
      <c r="F30" s="1852" t="s">
        <v>51</v>
      </c>
      <c r="G30" s="1852" t="s">
        <v>28</v>
      </c>
      <c r="H30" s="1852" t="s">
        <v>28</v>
      </c>
      <c r="I30" s="1852" t="s">
        <v>857</v>
      </c>
    </row>
    <row customHeight="1" ht="11.25">
      <c r="A31" s="1852" t="s">
        <v>2255</v>
      </c>
      <c r="B31" s="1852" t="s">
        <v>16</v>
      </c>
      <c r="C31" s="1852" t="s">
        <v>2304</v>
      </c>
      <c r="D31" s="1852" t="s">
        <v>2305</v>
      </c>
      <c r="E31" s="1852" t="s">
        <v>2306</v>
      </c>
      <c r="F31" s="1852" t="s">
        <v>51</v>
      </c>
      <c r="G31" s="1852" t="s">
        <v>28</v>
      </c>
      <c r="H31" s="1852" t="s">
        <v>28</v>
      </c>
      <c r="I31" s="1852" t="s">
        <v>857</v>
      </c>
    </row>
    <row customHeight="1" ht="11.25">
      <c r="A32" s="1852" t="s">
        <v>2255</v>
      </c>
      <c r="B32" s="1852" t="s">
        <v>16</v>
      </c>
      <c r="C32" s="1852" t="s">
        <v>2307</v>
      </c>
      <c r="D32" s="1852" t="s">
        <v>2308</v>
      </c>
      <c r="E32" s="1852" t="s">
        <v>2309</v>
      </c>
      <c r="F32" s="1852" t="s">
        <v>51</v>
      </c>
      <c r="G32" s="1852" t="s">
        <v>2310</v>
      </c>
      <c r="H32" s="1852" t="s">
        <v>28</v>
      </c>
      <c r="I32" s="1852" t="s">
        <v>857</v>
      </c>
    </row>
    <row customHeight="1" ht="11.25">
      <c r="A33" s="1852" t="s">
        <v>2255</v>
      </c>
      <c r="B33" s="1852" t="s">
        <v>16</v>
      </c>
      <c r="C33" s="1852" t="s">
        <v>2311</v>
      </c>
      <c r="D33" s="1852" t="s">
        <v>2312</v>
      </c>
      <c r="E33" s="1852" t="s">
        <v>2313</v>
      </c>
      <c r="F33" s="1852" t="s">
        <v>51</v>
      </c>
      <c r="G33" s="1852" t="s">
        <v>28</v>
      </c>
      <c r="H33" s="1852" t="s">
        <v>28</v>
      </c>
      <c r="I33" s="1852" t="s">
        <v>857</v>
      </c>
    </row>
    <row customHeight="1" ht="11.25">
      <c r="A34" s="1852" t="s">
        <v>2255</v>
      </c>
      <c r="B34" s="1852" t="s">
        <v>16</v>
      </c>
      <c r="C34" s="1852" t="s">
        <v>2314</v>
      </c>
      <c r="D34" s="1852" t="s">
        <v>2315</v>
      </c>
      <c r="E34" s="1852" t="s">
        <v>2316</v>
      </c>
      <c r="F34" s="1852" t="s">
        <v>51</v>
      </c>
      <c r="G34" s="1852" t="s">
        <v>2317</v>
      </c>
      <c r="H34" s="1852" t="s">
        <v>28</v>
      </c>
      <c r="I34" s="1852" t="s">
        <v>857</v>
      </c>
    </row>
    <row customHeight="1" ht="11.25">
      <c r="A35" s="1852" t="s">
        <v>2255</v>
      </c>
      <c r="B35" s="1852" t="s">
        <v>16</v>
      </c>
      <c r="C35" s="1852" t="s">
        <v>2266</v>
      </c>
      <c r="D35" s="1852" t="s">
        <v>2267</v>
      </c>
      <c r="E35" s="1852" t="s">
        <v>2268</v>
      </c>
      <c r="F35" s="1852" t="s">
        <v>51</v>
      </c>
      <c r="G35" s="1852" t="s">
        <v>28</v>
      </c>
      <c r="H35" s="1852" t="s">
        <v>28</v>
      </c>
      <c r="I35" s="1852" t="s">
        <v>857</v>
      </c>
    </row>
    <row customHeight="1" ht="11.25">
      <c r="A36" s="1852" t="s">
        <v>2255</v>
      </c>
      <c r="B36" s="1852" t="s">
        <v>16</v>
      </c>
      <c r="C36" s="1852" t="s">
        <v>2269</v>
      </c>
      <c r="D36" s="1852" t="s">
        <v>2270</v>
      </c>
      <c r="E36" s="1852" t="s">
        <v>2271</v>
      </c>
      <c r="F36" s="1852" t="s">
        <v>51</v>
      </c>
      <c r="G36" s="1852" t="s">
        <v>28</v>
      </c>
      <c r="H36" s="1852" t="s">
        <v>28</v>
      </c>
      <c r="I36" s="1852" t="s">
        <v>857</v>
      </c>
    </row>
    <row customHeight="1" ht="11.25">
      <c r="A37" s="1852" t="s">
        <v>2255</v>
      </c>
      <c r="B37" s="1852" t="s">
        <v>16</v>
      </c>
      <c r="C37" s="1852" t="s">
        <v>2272</v>
      </c>
      <c r="D37" s="1852" t="s">
        <v>2273</v>
      </c>
      <c r="E37" s="1852" t="s">
        <v>2274</v>
      </c>
      <c r="F37" s="1852" t="s">
        <v>51</v>
      </c>
      <c r="G37" s="1852" t="s">
        <v>28</v>
      </c>
      <c r="H37" s="1852" t="s">
        <v>28</v>
      </c>
      <c r="I37" s="1852" t="s">
        <v>857</v>
      </c>
    </row>
    <row customHeight="1" ht="11.25">
      <c r="A38" s="1852" t="s">
        <v>2255</v>
      </c>
      <c r="B38" s="1852" t="s">
        <v>16</v>
      </c>
      <c r="C38" s="1852" t="s">
        <v>2279</v>
      </c>
      <c r="D38" s="1852" t="s">
        <v>2280</v>
      </c>
      <c r="E38" s="1852" t="s">
        <v>2281</v>
      </c>
      <c r="F38" s="1852" t="s">
        <v>2282</v>
      </c>
      <c r="G38" s="1852" t="s">
        <v>28</v>
      </c>
      <c r="H38" s="1852" t="s">
        <v>28</v>
      </c>
      <c r="I38" s="1852" t="s">
        <v>857</v>
      </c>
    </row>
    <row customHeight="1" ht="11.25">
      <c r="A39" s="1852" t="s">
        <v>2255</v>
      </c>
      <c r="B39" s="1852" t="s">
        <v>16</v>
      </c>
      <c r="C39" s="1852" t="s">
        <v>2287</v>
      </c>
      <c r="D39" s="1852" t="s">
        <v>2288</v>
      </c>
      <c r="E39" s="1852" t="s">
        <v>2289</v>
      </c>
      <c r="F39" s="1852" t="s">
        <v>51</v>
      </c>
      <c r="G39" s="1852" t="s">
        <v>28</v>
      </c>
      <c r="H39" s="1852" t="s">
        <v>28</v>
      </c>
      <c r="I39" s="1852" t="s">
        <v>857</v>
      </c>
    </row>
    <row customHeight="1" ht="11.25">
      <c r="A40" s="1852" t="s">
        <v>2255</v>
      </c>
      <c r="B40" s="1852" t="s">
        <v>16</v>
      </c>
      <c r="C40" s="1852" t="s">
        <v>2290</v>
      </c>
      <c r="D40" s="1852" t="s">
        <v>2291</v>
      </c>
      <c r="E40" s="1852" t="s">
        <v>2258</v>
      </c>
      <c r="F40" s="1852" t="s">
        <v>2292</v>
      </c>
      <c r="G40" s="1852" t="s">
        <v>2293</v>
      </c>
      <c r="H40" s="1852" t="s">
        <v>28</v>
      </c>
      <c r="I40" s="1852" t="s">
        <v>857</v>
      </c>
    </row>
    <row customHeight="1" ht="11.25">
      <c r="A41" s="1852" t="s">
        <v>2255</v>
      </c>
      <c r="B41" s="1852" t="s">
        <v>16</v>
      </c>
      <c r="C41" s="1852" t="s">
        <v>28</v>
      </c>
      <c r="D41" s="1852" t="s">
        <v>2294</v>
      </c>
      <c r="E41" s="1852" t="s">
        <v>2295</v>
      </c>
      <c r="F41" s="1852" t="s">
        <v>51</v>
      </c>
      <c r="G41" s="1852" t="s">
        <v>28</v>
      </c>
      <c r="H41" s="1852" t="s">
        <v>28</v>
      </c>
      <c r="I41" s="1852" t="s">
        <v>857</v>
      </c>
    </row>
    <row customHeight="1" ht="11.25">
      <c r="A42" s="1852" t="s">
        <v>2255</v>
      </c>
      <c r="B42" s="1852" t="s">
        <v>16</v>
      </c>
      <c r="C42" s="1852" t="s">
        <v>2296</v>
      </c>
      <c r="D42" s="1852" t="s">
        <v>2297</v>
      </c>
      <c r="E42" s="1852" t="s">
        <v>2298</v>
      </c>
      <c r="F42" s="1852" t="s">
        <v>2299</v>
      </c>
      <c r="G42" s="1852" t="s">
        <v>28</v>
      </c>
      <c r="H42" s="1852" t="s">
        <v>28</v>
      </c>
      <c r="I42" s="1852" t="s">
        <v>857</v>
      </c>
    </row>
    <row customHeight="1" ht="11.25">
      <c r="A43" s="1852" t="s">
        <v>2255</v>
      </c>
      <c r="B43" s="1852" t="s">
        <v>16</v>
      </c>
      <c r="C43" s="1852" t="s">
        <v>2300</v>
      </c>
      <c r="D43" s="1852" t="s">
        <v>2301</v>
      </c>
      <c r="E43" s="1852" t="s">
        <v>2298</v>
      </c>
      <c r="F43" s="1852" t="s">
        <v>2302</v>
      </c>
      <c r="G43" s="1852" t="s">
        <v>2303</v>
      </c>
      <c r="H43" s="1852" t="s">
        <v>28</v>
      </c>
      <c r="I43" s="1852" t="s">
        <v>857</v>
      </c>
    </row>
    <row customHeight="1" ht="11.25">
      <c r="A44" s="1852" t="s">
        <v>2255</v>
      </c>
      <c r="B44" s="1852" t="s">
        <v>16</v>
      </c>
      <c r="C44" s="1852" t="s">
        <v>2256</v>
      </c>
      <c r="D44" s="1852" t="s">
        <v>2257</v>
      </c>
      <c r="E44" s="1852" t="s">
        <v>2258</v>
      </c>
      <c r="F44" s="1852" t="s">
        <v>2259</v>
      </c>
      <c r="G44" s="1852" t="s">
        <v>28</v>
      </c>
      <c r="H44" s="1852" t="s">
        <v>28</v>
      </c>
      <c r="I44" s="1852" t="s">
        <v>910</v>
      </c>
    </row>
    <row customHeight="1" ht="11.25">
      <c r="A45" s="1852" t="s">
        <v>2255</v>
      </c>
      <c r="B45" s="1852" t="s">
        <v>16</v>
      </c>
      <c r="C45" s="1852" t="s">
        <v>2314</v>
      </c>
      <c r="D45" s="1852" t="s">
        <v>2315</v>
      </c>
      <c r="E45" s="1852" t="s">
        <v>2316</v>
      </c>
      <c r="F45" s="1852" t="s">
        <v>51</v>
      </c>
      <c r="G45" s="1852" t="s">
        <v>2317</v>
      </c>
      <c r="H45" s="1852" t="s">
        <v>28</v>
      </c>
      <c r="I45" s="1852" t="s">
        <v>910</v>
      </c>
    </row>
    <row customHeight="1" ht="11.25">
      <c r="A46" s="1852" t="s">
        <v>2255</v>
      </c>
      <c r="B46" s="1852" t="s">
        <v>16</v>
      </c>
      <c r="C46" s="1852" t="s">
        <v>2266</v>
      </c>
      <c r="D46" s="1852" t="s">
        <v>2267</v>
      </c>
      <c r="E46" s="1852" t="s">
        <v>2268</v>
      </c>
      <c r="F46" s="1852" t="s">
        <v>51</v>
      </c>
      <c r="G46" s="1852" t="s">
        <v>28</v>
      </c>
      <c r="H46" s="1852" t="s">
        <v>28</v>
      </c>
      <c r="I46" s="1852" t="s">
        <v>910</v>
      </c>
    </row>
    <row customHeight="1" ht="11.25">
      <c r="A47" s="1852" t="s">
        <v>2255</v>
      </c>
      <c r="B47" s="1852" t="s">
        <v>16</v>
      </c>
      <c r="C47" s="1852" t="s">
        <v>2272</v>
      </c>
      <c r="D47" s="1852" t="s">
        <v>2273</v>
      </c>
      <c r="E47" s="1852" t="s">
        <v>2274</v>
      </c>
      <c r="F47" s="1852" t="s">
        <v>51</v>
      </c>
      <c r="G47" s="1852" t="s">
        <v>28</v>
      </c>
      <c r="H47" s="1852" t="s">
        <v>28</v>
      </c>
      <c r="I47" s="1852" t="s">
        <v>910</v>
      </c>
    </row>
    <row customHeight="1" ht="11.25">
      <c r="A48" s="1852" t="s">
        <v>2255</v>
      </c>
      <c r="B48" s="1852" t="s">
        <v>16</v>
      </c>
      <c r="C48" s="1852" t="s">
        <v>2279</v>
      </c>
      <c r="D48" s="1852" t="s">
        <v>2280</v>
      </c>
      <c r="E48" s="1852" t="s">
        <v>2281</v>
      </c>
      <c r="F48" s="1852" t="s">
        <v>2282</v>
      </c>
      <c r="G48" s="1852" t="s">
        <v>28</v>
      </c>
      <c r="H48" s="1852" t="s">
        <v>28</v>
      </c>
      <c r="I48" s="1852" t="s">
        <v>910</v>
      </c>
    </row>
    <row customHeight="1" ht="11.25">
      <c r="A49" s="1852" t="s">
        <v>2255</v>
      </c>
      <c r="B49" s="1852" t="s">
        <v>16</v>
      </c>
      <c r="C49" s="1852" t="s">
        <v>2290</v>
      </c>
      <c r="D49" s="1852" t="s">
        <v>2291</v>
      </c>
      <c r="E49" s="1852" t="s">
        <v>2258</v>
      </c>
      <c r="F49" s="1852" t="s">
        <v>2292</v>
      </c>
      <c r="G49" s="1852" t="s">
        <v>2293</v>
      </c>
      <c r="H49" s="1852" t="s">
        <v>28</v>
      </c>
      <c r="I49" s="1852" t="s">
        <v>910</v>
      </c>
    </row>
    <row customHeight="1" ht="11.25">
      <c r="A50" s="1852" t="s">
        <v>2255</v>
      </c>
      <c r="B50" s="1852" t="s">
        <v>16</v>
      </c>
      <c r="C50" s="1852" t="s">
        <v>28</v>
      </c>
      <c r="D50" s="1852" t="s">
        <v>2294</v>
      </c>
      <c r="E50" s="1852" t="s">
        <v>2295</v>
      </c>
      <c r="F50" s="1852" t="s">
        <v>51</v>
      </c>
      <c r="G50" s="1852" t="s">
        <v>28</v>
      </c>
      <c r="H50" s="1852" t="s">
        <v>28</v>
      </c>
      <c r="I50" s="1852" t="s">
        <v>910</v>
      </c>
    </row>
    <row customHeight="1" ht="11.25">
      <c r="A51" s="1852" t="s">
        <v>2255</v>
      </c>
      <c r="B51" s="1852" t="s">
        <v>16</v>
      </c>
      <c r="C51" s="1852" t="s">
        <v>2318</v>
      </c>
      <c r="D51" s="1852" t="s">
        <v>2319</v>
      </c>
      <c r="E51" s="1852" t="s">
        <v>2320</v>
      </c>
      <c r="F51" s="1852" t="s">
        <v>2321</v>
      </c>
      <c r="G51" s="1852" t="s">
        <v>28</v>
      </c>
      <c r="H51" s="1852" t="s">
        <v>28</v>
      </c>
      <c r="I51" s="1852" t="s">
        <v>1627</v>
      </c>
    </row>
    <row customHeight="1" ht="11.25">
      <c r="A52" s="1852" t="s">
        <v>2255</v>
      </c>
      <c r="B52" s="1852" t="s">
        <v>16</v>
      </c>
      <c r="C52" s="1852" t="s">
        <v>2322</v>
      </c>
      <c r="D52" s="1852" t="s">
        <v>2323</v>
      </c>
      <c r="E52" s="1852" t="s">
        <v>2324</v>
      </c>
      <c r="F52" s="1852" t="s">
        <v>579</v>
      </c>
      <c r="G52" s="1852" t="s">
        <v>2325</v>
      </c>
      <c r="H52" s="1852" t="s">
        <v>28</v>
      </c>
      <c r="I52" s="1852" t="s">
        <v>1627</v>
      </c>
    </row>
    <row customHeight="1" ht="11.25">
      <c r="A53" s="1852" t="s">
        <v>2255</v>
      </c>
      <c r="B53" s="1852" t="s">
        <v>16</v>
      </c>
      <c r="C53" s="1852" t="s">
        <v>2266</v>
      </c>
      <c r="D53" s="1852" t="s">
        <v>2267</v>
      </c>
      <c r="E53" s="1852" t="s">
        <v>2268</v>
      </c>
      <c r="F53" s="1852" t="s">
        <v>51</v>
      </c>
      <c r="G53" s="1852" t="s">
        <v>28</v>
      </c>
      <c r="H53" s="1852" t="s">
        <v>28</v>
      </c>
      <c r="I53" s="1852" t="s">
        <v>1627</v>
      </c>
    </row>
    <row customHeight="1" ht="11.25">
      <c r="A54" s="1852" t="s">
        <v>2255</v>
      </c>
      <c r="B54" s="1852" t="s">
        <v>16</v>
      </c>
      <c r="C54" s="1852" t="s">
        <v>2326</v>
      </c>
      <c r="D54" s="1852" t="s">
        <v>2327</v>
      </c>
      <c r="E54" s="1852" t="s">
        <v>2328</v>
      </c>
      <c r="F54" s="1852" t="s">
        <v>51</v>
      </c>
      <c r="G54" s="1852" t="s">
        <v>2329</v>
      </c>
      <c r="H54" s="1852" t="s">
        <v>28</v>
      </c>
      <c r="I54" s="1852" t="s">
        <v>1627</v>
      </c>
    </row>
    <row customHeight="1" ht="11.25">
      <c r="A55" s="1852" t="s">
        <v>2255</v>
      </c>
      <c r="B55" s="1852" t="s">
        <v>16</v>
      </c>
      <c r="C55" s="1852" t="s">
        <v>2330</v>
      </c>
      <c r="D55" s="1852" t="s">
        <v>2331</v>
      </c>
      <c r="E55" s="1852" t="s">
        <v>2332</v>
      </c>
      <c r="F55" s="1852" t="s">
        <v>51</v>
      </c>
      <c r="G55" s="1852" t="s">
        <v>28</v>
      </c>
      <c r="H55" s="1852" t="s">
        <v>28</v>
      </c>
      <c r="I55" s="1852" t="s">
        <v>1627</v>
      </c>
    </row>
    <row customHeight="1" ht="11.25">
      <c r="A56" s="1852" t="s">
        <v>2255</v>
      </c>
      <c r="B56" s="1852" t="s">
        <v>16</v>
      </c>
      <c r="C56" s="1852" t="s">
        <v>28</v>
      </c>
      <c r="D56" s="1852" t="s">
        <v>2294</v>
      </c>
      <c r="E56" s="1852" t="s">
        <v>2295</v>
      </c>
      <c r="F56" s="1852" t="s">
        <v>51</v>
      </c>
      <c r="G56" s="1852" t="s">
        <v>28</v>
      </c>
      <c r="H56" s="1852" t="s">
        <v>28</v>
      </c>
      <c r="I56" s="1852"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B7C14-4824-19D9-C1EC-0.88874914}" mc:Ignorable="x14ac xr xr2 xr3">
  <sheetPr>
    <tabColor rgb="FFFFCC99"/>
  </sheetPr>
  <dimension ref="A1:G23"/>
  <sheetViews>
    <sheetView topLeftCell="A1" showGridLines="0" workbookViewId="0">
      <selection activeCell="A1" sqref="A1"/>
    </sheetView>
  </sheetViews>
  <sheetFormatPr customHeight="1" defaultRowHeight="11.25"/>
  <cols>
    <col min="1" max="1" style="1852" width="9.140625"/>
  </cols>
  <sheetData>
    <row customHeight="1" ht="11.25">
      <c r="A1" s="375" t="s">
        <v>2333</v>
      </c>
      <c r="B1" s="66" t="s">
        <v>2334</v>
      </c>
      <c r="C1" s="66" t="s">
        <v>2335</v>
      </c>
      <c r="D1" s="66" t="s">
        <v>2336</v>
      </c>
      <c r="E1" s="64" t="s">
        <v>2337</v>
      </c>
      <c r="F1" s="64" t="s">
        <v>2338</v>
      </c>
      <c r="G1" s="64" t="s">
        <v>2339</v>
      </c>
    </row>
    <row customHeight="1" ht="11.25">
      <c r="A2" s="375" t="s">
        <v>16</v>
      </c>
      <c r="B2" s="0" t="s">
        <v>99</v>
      </c>
      <c r="C2" s="0" t="s">
        <v>2340</v>
      </c>
      <c r="D2" s="0" t="s">
        <v>99</v>
      </c>
      <c r="E2" s="0" t="s">
        <v>2340</v>
      </c>
      <c r="F2" s="0" t="s">
        <v>2341</v>
      </c>
      <c r="G2" s="0" t="s">
        <v>109</v>
      </c>
    </row>
    <row customHeight="1" ht="11.25">
      <c r="A3" s="375" t="s">
        <v>16</v>
      </c>
      <c r="B3" s="0" t="s">
        <v>99</v>
      </c>
      <c r="C3" s="0" t="s">
        <v>2340</v>
      </c>
      <c r="D3" s="0" t="s">
        <v>2342</v>
      </c>
      <c r="E3" s="0" t="s">
        <v>2343</v>
      </c>
      <c r="F3" s="0" t="s">
        <v>2344</v>
      </c>
      <c r="G3" s="0" t="s">
        <v>110</v>
      </c>
    </row>
    <row customHeight="1" ht="11.25">
      <c r="A4" s="375" t="s">
        <v>16</v>
      </c>
      <c r="B4" s="0" t="s">
        <v>99</v>
      </c>
      <c r="C4" s="0" t="s">
        <v>2340</v>
      </c>
      <c r="D4" s="0" t="s">
        <v>2345</v>
      </c>
      <c r="E4" s="0" t="s">
        <v>2346</v>
      </c>
      <c r="F4" s="0" t="s">
        <v>2344</v>
      </c>
      <c r="G4" s="0" t="s">
        <v>89</v>
      </c>
    </row>
    <row customHeight="1" ht="11.25">
      <c r="A5" s="375" t="s">
        <v>16</v>
      </c>
      <c r="B5" s="0" t="s">
        <v>99</v>
      </c>
      <c r="C5" s="0" t="s">
        <v>2340</v>
      </c>
      <c r="D5" s="0" t="s">
        <v>2347</v>
      </c>
      <c r="E5" s="0" t="s">
        <v>2348</v>
      </c>
      <c r="F5" s="0" t="s">
        <v>2344</v>
      </c>
      <c r="G5" s="0" t="s">
        <v>90</v>
      </c>
    </row>
    <row customHeight="1" ht="11.25">
      <c r="A6" s="375" t="s">
        <v>16</v>
      </c>
      <c r="B6" s="0" t="s">
        <v>99</v>
      </c>
      <c r="C6" s="0" t="s">
        <v>2340</v>
      </c>
      <c r="D6" s="0" t="s">
        <v>2349</v>
      </c>
      <c r="E6" s="0" t="s">
        <v>2350</v>
      </c>
      <c r="F6" s="0" t="s">
        <v>2344</v>
      </c>
      <c r="G6" s="0" t="s">
        <v>111</v>
      </c>
    </row>
    <row customHeight="1" ht="11.25">
      <c r="A7" s="375" t="s">
        <v>16</v>
      </c>
      <c r="B7" s="0" t="s">
        <v>99</v>
      </c>
      <c r="C7" s="0" t="s">
        <v>2340</v>
      </c>
      <c r="D7" s="0" t="s">
        <v>2351</v>
      </c>
      <c r="E7" s="0" t="s">
        <v>2352</v>
      </c>
      <c r="F7" s="0" t="s">
        <v>2344</v>
      </c>
      <c r="G7" s="0" t="s">
        <v>91</v>
      </c>
    </row>
    <row customHeight="1" ht="11.25">
      <c r="A8" s="375" t="s">
        <v>16</v>
      </c>
      <c r="B8" s="0" t="s">
        <v>99</v>
      </c>
      <c r="C8" s="0" t="s">
        <v>2340</v>
      </c>
      <c r="D8" s="0" t="s">
        <v>2353</v>
      </c>
      <c r="E8" s="0" t="s">
        <v>2354</v>
      </c>
      <c r="F8" s="0" t="s">
        <v>2344</v>
      </c>
      <c r="G8" s="0" t="s">
        <v>92</v>
      </c>
    </row>
    <row customHeight="1" ht="11.25">
      <c r="A9" s="375" t="s">
        <v>16</v>
      </c>
      <c r="B9" s="0" t="s">
        <v>99</v>
      </c>
      <c r="C9" s="0" t="s">
        <v>2340</v>
      </c>
      <c r="D9" s="0" t="s">
        <v>2355</v>
      </c>
      <c r="E9" s="0" t="s">
        <v>2356</v>
      </c>
      <c r="F9" s="0" t="s">
        <v>2344</v>
      </c>
      <c r="G9" s="0" t="s">
        <v>112</v>
      </c>
    </row>
    <row customHeight="1" ht="11.25">
      <c r="A10" s="375" t="s">
        <v>16</v>
      </c>
      <c r="B10" s="0" t="s">
        <v>99</v>
      </c>
      <c r="C10" s="0" t="s">
        <v>2340</v>
      </c>
      <c r="D10" s="0" t="s">
        <v>2357</v>
      </c>
      <c r="E10" s="0" t="s">
        <v>2358</v>
      </c>
      <c r="F10" s="0" t="s">
        <v>2359</v>
      </c>
      <c r="G10" s="0" t="s">
        <v>148</v>
      </c>
    </row>
    <row customHeight="1" ht="11.25">
      <c r="A11" s="375" t="s">
        <v>16</v>
      </c>
      <c r="B11" s="0" t="s">
        <v>99</v>
      </c>
      <c r="C11" s="0" t="s">
        <v>2340</v>
      </c>
      <c r="D11" s="0" t="s">
        <v>2360</v>
      </c>
      <c r="E11" s="0" t="s">
        <v>2361</v>
      </c>
      <c r="F11" s="0" t="s">
        <v>2344</v>
      </c>
      <c r="G11" s="0" t="s">
        <v>149</v>
      </c>
    </row>
    <row customHeight="1" ht="11.25">
      <c r="A12" s="375" t="s">
        <v>16</v>
      </c>
      <c r="B12" s="0" t="s">
        <v>99</v>
      </c>
      <c r="C12" s="0" t="s">
        <v>2340</v>
      </c>
      <c r="D12" s="0" t="s">
        <v>2362</v>
      </c>
      <c r="E12" s="0" t="s">
        <v>2363</v>
      </c>
      <c r="F12" s="0" t="s">
        <v>2344</v>
      </c>
      <c r="G12" s="0" t="s">
        <v>150</v>
      </c>
    </row>
    <row customHeight="1" ht="11.25">
      <c r="A13" s="375" t="s">
        <v>16</v>
      </c>
      <c r="B13" s="0" t="s">
        <v>99</v>
      </c>
      <c r="C13" s="0" t="s">
        <v>2340</v>
      </c>
      <c r="D13" s="0" t="s">
        <v>2364</v>
      </c>
      <c r="E13" s="0" t="s">
        <v>2365</v>
      </c>
      <c r="F13" s="0" t="s">
        <v>2344</v>
      </c>
      <c r="G13" s="0" t="s">
        <v>151</v>
      </c>
    </row>
    <row customHeight="1" ht="11.25">
      <c r="A14" s="375" t="s">
        <v>16</v>
      </c>
      <c r="B14" s="0" t="s">
        <v>99</v>
      </c>
      <c r="C14" s="0" t="s">
        <v>2340</v>
      </c>
      <c r="D14" s="0" t="s">
        <v>2366</v>
      </c>
      <c r="E14" s="0" t="s">
        <v>2367</v>
      </c>
      <c r="F14" s="0" t="s">
        <v>2344</v>
      </c>
      <c r="G14" s="0" t="s">
        <v>152</v>
      </c>
    </row>
    <row customHeight="1" ht="11.25">
      <c r="A15" s="375" t="s">
        <v>16</v>
      </c>
      <c r="B15" s="0" t="s">
        <v>99</v>
      </c>
      <c r="C15" s="0" t="s">
        <v>2340</v>
      </c>
      <c r="D15" s="0" t="s">
        <v>2368</v>
      </c>
      <c r="E15" s="0" t="s">
        <v>2369</v>
      </c>
      <c r="F15" s="0" t="s">
        <v>2344</v>
      </c>
      <c r="G15" s="0" t="s">
        <v>153</v>
      </c>
    </row>
    <row customHeight="1" ht="11.25">
      <c r="A16" s="375" t="s">
        <v>16</v>
      </c>
      <c r="B16" s="0" t="s">
        <v>99</v>
      </c>
      <c r="C16" s="0" t="s">
        <v>2340</v>
      </c>
      <c r="D16" s="0" t="s">
        <v>100</v>
      </c>
      <c r="E16" s="0" t="s">
        <v>101</v>
      </c>
      <c r="F16" s="0" t="s">
        <v>2370</v>
      </c>
      <c r="G16" s="0" t="s">
        <v>98</v>
      </c>
    </row>
    <row customHeight="1" ht="11.25">
      <c r="A17" s="375" t="s">
        <v>16</v>
      </c>
      <c r="B17" s="0" t="s">
        <v>99</v>
      </c>
      <c r="C17" s="0" t="s">
        <v>2340</v>
      </c>
      <c r="D17" s="0" t="s">
        <v>2371</v>
      </c>
      <c r="E17" s="0" t="s">
        <v>2372</v>
      </c>
      <c r="F17" s="0" t="s">
        <v>2344</v>
      </c>
      <c r="G17" s="0" t="s">
        <v>1477</v>
      </c>
    </row>
    <row customHeight="1" ht="11.25">
      <c r="A18" s="375" t="s">
        <v>16</v>
      </c>
      <c r="B18" s="0" t="s">
        <v>99</v>
      </c>
      <c r="C18" s="0" t="s">
        <v>2340</v>
      </c>
      <c r="D18" s="0" t="s">
        <v>2373</v>
      </c>
      <c r="E18" s="0" t="s">
        <v>2374</v>
      </c>
      <c r="F18" s="0" t="s">
        <v>2344</v>
      </c>
      <c r="G18" s="0" t="s">
        <v>1489</v>
      </c>
    </row>
    <row customHeight="1" ht="11.25">
      <c r="A19" s="375" t="s">
        <v>16</v>
      </c>
      <c r="B19" s="0" t="s">
        <v>99</v>
      </c>
      <c r="C19" s="0" t="s">
        <v>2340</v>
      </c>
      <c r="D19" s="0" t="s">
        <v>2375</v>
      </c>
      <c r="E19" s="0" t="s">
        <v>2376</v>
      </c>
      <c r="F19" s="0" t="s">
        <v>2344</v>
      </c>
      <c r="G19" s="0" t="s">
        <v>1503</v>
      </c>
    </row>
    <row customHeight="1" ht="11.25">
      <c r="A20" s="375" t="s">
        <v>16</v>
      </c>
      <c r="B20" s="0" t="s">
        <v>99</v>
      </c>
      <c r="C20" s="0" t="s">
        <v>2340</v>
      </c>
      <c r="D20" s="0" t="s">
        <v>2377</v>
      </c>
      <c r="E20" s="0" t="s">
        <v>2378</v>
      </c>
      <c r="F20" s="0" t="s">
        <v>2344</v>
      </c>
      <c r="G20" s="0" t="s">
        <v>1515</v>
      </c>
    </row>
    <row customHeight="1" ht="11.25">
      <c r="A21" s="375" t="s">
        <v>16</v>
      </c>
      <c r="B21" s="0" t="s">
        <v>99</v>
      </c>
      <c r="C21" s="0" t="s">
        <v>2340</v>
      </c>
      <c r="D21" s="0" t="s">
        <v>2379</v>
      </c>
      <c r="E21" s="0" t="s">
        <v>2380</v>
      </c>
      <c r="F21" s="0" t="s">
        <v>2344</v>
      </c>
      <c r="G21" s="0" t="s">
        <v>1524</v>
      </c>
    </row>
    <row customHeight="1" ht="11.25">
      <c r="A22" s="375" t="s">
        <v>16</v>
      </c>
      <c r="B22" s="0" t="s">
        <v>99</v>
      </c>
      <c r="C22" s="0" t="s">
        <v>2340</v>
      </c>
      <c r="D22" s="0" t="s">
        <v>2381</v>
      </c>
      <c r="E22" s="0" t="s">
        <v>2382</v>
      </c>
      <c r="F22" s="0" t="s">
        <v>2344</v>
      </c>
      <c r="G22" s="0" t="s">
        <v>1540</v>
      </c>
    </row>
    <row customHeight="1" ht="11.25">
      <c r="A23" s="375" t="s">
        <v>16</v>
      </c>
      <c r="B23" s="0" t="s">
        <v>2383</v>
      </c>
      <c r="C23" s="0" t="s">
        <v>2384</v>
      </c>
      <c r="D23" s="0" t="s">
        <v>2383</v>
      </c>
      <c r="E23" s="0" t="s">
        <v>2384</v>
      </c>
      <c r="F23" s="0" t="s">
        <v>2385</v>
      </c>
      <c r="G23" s="0" t="s">
        <v>1547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77077-4C33-A1BE-6E18-0.A80FB24D}"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2386</v>
      </c>
      <c r="B1" s="837" t="s">
        <v>2387</v>
      </c>
      <c r="C1" s="1161" t="s">
        <v>2388</v>
      </c>
      <c r="D1" s="837" t="s">
        <v>2389</v>
      </c>
      <c r="E1" s="837" t="s">
        <v>2390</v>
      </c>
      <c r="F1" s="1161" t="s">
        <v>2391</v>
      </c>
      <c r="G1" s="1161" t="s">
        <v>2392</v>
      </c>
      <c r="H1" s="1161" t="s">
        <v>2393</v>
      </c>
      <c r="I1" s="1161" t="s">
        <v>2394</v>
      </c>
    </row>
    <row customHeight="1" ht="11.25">
      <c r="A2" s="1693" t="s">
        <v>109</v>
      </c>
      <c r="B2" s="1693" t="s">
        <v>2395</v>
      </c>
      <c r="C2" s="1693" t="s">
        <v>28</v>
      </c>
      <c r="D2" s="1693" t="s">
        <v>2396</v>
      </c>
      <c r="E2" s="1693" t="s">
        <v>2397</v>
      </c>
      <c r="F2" s="1693" t="s">
        <v>28</v>
      </c>
      <c r="G2" s="1693" t="s">
        <v>28</v>
      </c>
      <c r="H2" s="1693" t="s">
        <v>28</v>
      </c>
      <c r="I2" s="1693" t="s">
        <v>28</v>
      </c>
    </row>
    <row customHeight="1" ht="11.25">
      <c r="A3" s="1693" t="s">
        <v>110</v>
      </c>
      <c r="B3" s="1693" t="s">
        <v>2398</v>
      </c>
      <c r="C3" s="1693" t="s">
        <v>28</v>
      </c>
      <c r="D3" s="1693" t="s">
        <v>2399</v>
      </c>
      <c r="E3" s="1693" t="s">
        <v>2397</v>
      </c>
      <c r="F3" s="1693" t="s">
        <v>28</v>
      </c>
      <c r="G3" s="1693" t="s">
        <v>28</v>
      </c>
      <c r="H3" s="1693" t="s">
        <v>28</v>
      </c>
      <c r="I3" s="1693" t="s">
        <v>28</v>
      </c>
    </row>
    <row customHeight="1" ht="11.25">
      <c r="A4" s="1693" t="s">
        <v>89</v>
      </c>
      <c r="B4" s="1693" t="s">
        <v>2400</v>
      </c>
      <c r="C4" s="1693" t="s">
        <v>28</v>
      </c>
      <c r="D4" s="1693" t="s">
        <v>2401</v>
      </c>
      <c r="E4" s="1693" t="s">
        <v>2397</v>
      </c>
      <c r="F4" s="1693" t="s">
        <v>28</v>
      </c>
      <c r="G4" s="1693" t="s">
        <v>28</v>
      </c>
      <c r="H4" s="1693" t="s">
        <v>28</v>
      </c>
      <c r="I4" s="1693" t="s">
        <v>28</v>
      </c>
    </row>
    <row customHeight="1" ht="11.25">
      <c r="A5" s="1693" t="s">
        <v>90</v>
      </c>
      <c r="B5" s="1693" t="s">
        <v>2402</v>
      </c>
      <c r="C5" s="1693" t="s">
        <v>28</v>
      </c>
      <c r="D5" s="1693" t="s">
        <v>2403</v>
      </c>
      <c r="E5" s="1693" t="s">
        <v>2397</v>
      </c>
      <c r="F5" s="1693" t="s">
        <v>28</v>
      </c>
      <c r="G5" s="1693" t="s">
        <v>28</v>
      </c>
      <c r="H5" s="1693" t="s">
        <v>28</v>
      </c>
      <c r="I5" s="1693" t="s">
        <v>28</v>
      </c>
    </row>
    <row customHeight="1" ht="11.25">
      <c r="A6" s="1693" t="s">
        <v>111</v>
      </c>
      <c r="B6" s="1693" t="s">
        <v>2404</v>
      </c>
      <c r="C6" s="1693" t="s">
        <v>28</v>
      </c>
      <c r="D6" s="1693" t="s">
        <v>2405</v>
      </c>
      <c r="E6" s="1693" t="s">
        <v>2406</v>
      </c>
      <c r="F6" s="1693" t="s">
        <v>28</v>
      </c>
      <c r="G6" s="1693" t="s">
        <v>28</v>
      </c>
      <c r="H6" s="1693" t="s">
        <v>28</v>
      </c>
      <c r="I6"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B57C8-A155-6FBC-FAC5-0.13207F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4666-AB78-2FB4-F9B1-0.39A7702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ИМУП «ПОСЖИЛКОМСЕРВИС»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698B9-1872-B8FC-EEF1-0.CCF5CF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2407</v>
      </c>
    </row>
    <row customHeight="1" ht="11.25">
      <c r="A2" s="185" t="s">
        <v>97</v>
      </c>
      <c r="B2" s="185" t="s">
        <v>2408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44BE-EAA9-7C25-B525-0.FC53EC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2409</v>
      </c>
      <c r="B1" s="837" t="s">
        <v>2410</v>
      </c>
    </row>
    <row customHeight="1" ht="11.25">
      <c r="A2" s="837">
        <v>4213775</v>
      </c>
      <c r="B2" s="837" t="s">
        <v>1230</v>
      </c>
    </row>
    <row customHeight="1" ht="11.25">
      <c r="A3" s="837">
        <v>4213784</v>
      </c>
      <c r="B3" s="837" t="s">
        <v>1265</v>
      </c>
    </row>
    <row customHeight="1" ht="11.25">
      <c r="A4" s="837">
        <v>4213781</v>
      </c>
      <c r="B4" s="837" t="s">
        <v>1258</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1397</v>
      </c>
    </row>
    <row customHeight="1" ht="11.25">
      <c r="A10" s="837">
        <v>4213783</v>
      </c>
      <c r="B10" s="837" t="s">
        <v>1412</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E769B-EB51-8A53-FB61-0.7E77E0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2409</v>
      </c>
      <c r="B1" s="837" t="s">
        <v>2411</v>
      </c>
    </row>
    <row customHeight="1" ht="11.25">
      <c r="A2" s="837" t="s">
        <v>2412</v>
      </c>
      <c r="B2" s="837" t="s">
        <v>1511</v>
      </c>
    </row>
    <row customHeight="1" ht="11.25">
      <c r="A3" s="837" t="s">
        <v>2413</v>
      </c>
      <c r="B3" s="837" t="s">
        <v>1521</v>
      </c>
    </row>
    <row customHeight="1" ht="11.25">
      <c r="A4" s="837" t="s">
        <v>2414</v>
      </c>
      <c r="B4" s="837"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59327-B686-D741-04D6-0.B60BDBFD}"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5" t="s">
        <v>2333</v>
      </c>
      <c r="B1" s="375" t="s">
        <v>2334</v>
      </c>
      <c r="C1" s="375" t="s">
        <v>2335</v>
      </c>
      <c r="D1" s="375" t="s">
        <v>2336</v>
      </c>
      <c r="E1" s="0" t="s">
        <v>2337</v>
      </c>
      <c r="F1" s="0" t="s">
        <v>2338</v>
      </c>
      <c r="G1" s="0" t="s">
        <v>2339</v>
      </c>
    </row>
    <row customHeight="1" ht="11.25">
      <c r="A2" s="0" t="s">
        <v>16</v>
      </c>
      <c r="B2" s="0" t="s">
        <v>99</v>
      </c>
      <c r="C2" s="0" t="s">
        <v>2340</v>
      </c>
      <c r="D2" s="0" t="s">
        <v>99</v>
      </c>
      <c r="E2" s="0" t="s">
        <v>2340</v>
      </c>
      <c r="F2" s="0" t="s">
        <v>2341</v>
      </c>
      <c r="G2" s="0" t="s">
        <v>109</v>
      </c>
    </row>
    <row customHeight="1" ht="11.25">
      <c r="A3" s="0" t="s">
        <v>16</v>
      </c>
      <c r="B3" s="0" t="s">
        <v>99</v>
      </c>
      <c r="C3" s="0" t="s">
        <v>2340</v>
      </c>
      <c r="D3" s="0" t="s">
        <v>2342</v>
      </c>
      <c r="E3" s="0" t="s">
        <v>2343</v>
      </c>
      <c r="F3" s="0" t="s">
        <v>2344</v>
      </c>
      <c r="G3" s="0" t="s">
        <v>110</v>
      </c>
    </row>
    <row customHeight="1" ht="11.25">
      <c r="A4" s="0" t="s">
        <v>16</v>
      </c>
      <c r="B4" s="0" t="s">
        <v>99</v>
      </c>
      <c r="C4" s="0" t="s">
        <v>2340</v>
      </c>
      <c r="D4" s="0" t="s">
        <v>2345</v>
      </c>
      <c r="E4" s="0" t="s">
        <v>2346</v>
      </c>
      <c r="F4" s="0" t="s">
        <v>2344</v>
      </c>
      <c r="G4" s="0" t="s">
        <v>89</v>
      </c>
    </row>
    <row customHeight="1" ht="11.25">
      <c r="A5" s="0" t="s">
        <v>16</v>
      </c>
      <c r="B5" s="0" t="s">
        <v>99</v>
      </c>
      <c r="C5" s="0" t="s">
        <v>2340</v>
      </c>
      <c r="D5" s="0" t="s">
        <v>2347</v>
      </c>
      <c r="E5" s="0" t="s">
        <v>2348</v>
      </c>
      <c r="F5" s="0" t="s">
        <v>2344</v>
      </c>
      <c r="G5" s="0" t="s">
        <v>90</v>
      </c>
    </row>
    <row customHeight="1" ht="11.25">
      <c r="A6" s="0" t="s">
        <v>16</v>
      </c>
      <c r="B6" s="0" t="s">
        <v>99</v>
      </c>
      <c r="C6" s="0" t="s">
        <v>2340</v>
      </c>
      <c r="D6" s="0" t="s">
        <v>2349</v>
      </c>
      <c r="E6" s="0" t="s">
        <v>2350</v>
      </c>
      <c r="F6" s="0" t="s">
        <v>2344</v>
      </c>
      <c r="G6" s="0" t="s">
        <v>111</v>
      </c>
    </row>
    <row customHeight="1" ht="11.25">
      <c r="A7" s="0" t="s">
        <v>16</v>
      </c>
      <c r="B7" s="0" t="s">
        <v>99</v>
      </c>
      <c r="C7" s="0" t="s">
        <v>2340</v>
      </c>
      <c r="D7" s="0" t="s">
        <v>2351</v>
      </c>
      <c r="E7" s="0" t="s">
        <v>2352</v>
      </c>
      <c r="F7" s="0" t="s">
        <v>2344</v>
      </c>
      <c r="G7" s="0" t="s">
        <v>91</v>
      </c>
    </row>
    <row customHeight="1" ht="11.25">
      <c r="A8" s="0" t="s">
        <v>16</v>
      </c>
      <c r="B8" s="0" t="s">
        <v>99</v>
      </c>
      <c r="C8" s="0" t="s">
        <v>2340</v>
      </c>
      <c r="D8" s="0" t="s">
        <v>2353</v>
      </c>
      <c r="E8" s="0" t="s">
        <v>2354</v>
      </c>
      <c r="F8" s="0" t="s">
        <v>2344</v>
      </c>
      <c r="G8" s="0" t="s">
        <v>92</v>
      </c>
    </row>
    <row customHeight="1" ht="11.25">
      <c r="A9" s="0" t="s">
        <v>16</v>
      </c>
      <c r="B9" s="0" t="s">
        <v>99</v>
      </c>
      <c r="C9" s="0" t="s">
        <v>2340</v>
      </c>
      <c r="D9" s="0" t="s">
        <v>2355</v>
      </c>
      <c r="E9" s="0" t="s">
        <v>2356</v>
      </c>
      <c r="F9" s="0" t="s">
        <v>2344</v>
      </c>
      <c r="G9" s="0" t="s">
        <v>112</v>
      </c>
    </row>
    <row customHeight="1" ht="11.25">
      <c r="A10" s="0" t="s">
        <v>16</v>
      </c>
      <c r="B10" s="0" t="s">
        <v>99</v>
      </c>
      <c r="C10" s="0" t="s">
        <v>2340</v>
      </c>
      <c r="D10" s="0" t="s">
        <v>2357</v>
      </c>
      <c r="E10" s="0" t="s">
        <v>2358</v>
      </c>
      <c r="F10" s="0" t="s">
        <v>2359</v>
      </c>
      <c r="G10" s="0" t="s">
        <v>148</v>
      </c>
    </row>
    <row customHeight="1" ht="11.25">
      <c r="A11" s="0" t="s">
        <v>16</v>
      </c>
      <c r="B11" s="0" t="s">
        <v>99</v>
      </c>
      <c r="C11" s="0" t="s">
        <v>2340</v>
      </c>
      <c r="D11" s="0" t="s">
        <v>2360</v>
      </c>
      <c r="E11" s="0" t="s">
        <v>2361</v>
      </c>
      <c r="F11" s="0" t="s">
        <v>2344</v>
      </c>
      <c r="G11" s="0" t="s">
        <v>149</v>
      </c>
    </row>
    <row customHeight="1" ht="11.25">
      <c r="A12" s="0" t="s">
        <v>16</v>
      </c>
      <c r="B12" s="0" t="s">
        <v>99</v>
      </c>
      <c r="C12" s="0" t="s">
        <v>2340</v>
      </c>
      <c r="D12" s="0" t="s">
        <v>2362</v>
      </c>
      <c r="E12" s="0" t="s">
        <v>2363</v>
      </c>
      <c r="F12" s="0" t="s">
        <v>2344</v>
      </c>
      <c r="G12" s="0" t="s">
        <v>150</v>
      </c>
    </row>
    <row customHeight="1" ht="11.25">
      <c r="A13" s="0" t="s">
        <v>16</v>
      </c>
      <c r="B13" s="0" t="s">
        <v>99</v>
      </c>
      <c r="C13" s="0" t="s">
        <v>2340</v>
      </c>
      <c r="D13" s="0" t="s">
        <v>2364</v>
      </c>
      <c r="E13" s="0" t="s">
        <v>2365</v>
      </c>
      <c r="F13" s="0" t="s">
        <v>2344</v>
      </c>
      <c r="G13" s="0" t="s">
        <v>151</v>
      </c>
    </row>
    <row customHeight="1" ht="11.25">
      <c r="A14" s="0" t="s">
        <v>16</v>
      </c>
      <c r="B14" s="0" t="s">
        <v>99</v>
      </c>
      <c r="C14" s="0" t="s">
        <v>2340</v>
      </c>
      <c r="D14" s="0" t="s">
        <v>2366</v>
      </c>
      <c r="E14" s="0" t="s">
        <v>2367</v>
      </c>
      <c r="F14" s="0" t="s">
        <v>2344</v>
      </c>
      <c r="G14" s="0" t="s">
        <v>152</v>
      </c>
    </row>
    <row customHeight="1" ht="11.25">
      <c r="A15" s="0" t="s">
        <v>16</v>
      </c>
      <c r="B15" s="0" t="s">
        <v>99</v>
      </c>
      <c r="C15" s="0" t="s">
        <v>2340</v>
      </c>
      <c r="D15" s="0" t="s">
        <v>2368</v>
      </c>
      <c r="E15" s="0" t="s">
        <v>2369</v>
      </c>
      <c r="F15" s="0" t="s">
        <v>2344</v>
      </c>
      <c r="G15" s="0" t="s">
        <v>153</v>
      </c>
    </row>
    <row customHeight="1" ht="11.25">
      <c r="A16" s="0" t="s">
        <v>16</v>
      </c>
      <c r="B16" s="0" t="s">
        <v>99</v>
      </c>
      <c r="C16" s="0" t="s">
        <v>2340</v>
      </c>
      <c r="D16" s="0" t="s">
        <v>100</v>
      </c>
      <c r="E16" s="0" t="s">
        <v>101</v>
      </c>
      <c r="F16" s="0" t="s">
        <v>2370</v>
      </c>
      <c r="G16" s="0" t="s">
        <v>98</v>
      </c>
    </row>
    <row customHeight="1" ht="11.25">
      <c r="A17" s="0" t="s">
        <v>16</v>
      </c>
      <c r="B17" s="0" t="s">
        <v>99</v>
      </c>
      <c r="C17" s="0" t="s">
        <v>2340</v>
      </c>
      <c r="D17" s="0" t="s">
        <v>2371</v>
      </c>
      <c r="E17" s="0" t="s">
        <v>2372</v>
      </c>
      <c r="F17" s="0" t="s">
        <v>2344</v>
      </c>
      <c r="G17" s="0" t="s">
        <v>1477</v>
      </c>
    </row>
    <row customHeight="1" ht="11.25">
      <c r="A18" s="0" t="s">
        <v>16</v>
      </c>
      <c r="B18" s="0" t="s">
        <v>99</v>
      </c>
      <c r="C18" s="0" t="s">
        <v>2340</v>
      </c>
      <c r="D18" s="0" t="s">
        <v>2373</v>
      </c>
      <c r="E18" s="0" t="s">
        <v>2374</v>
      </c>
      <c r="F18" s="0" t="s">
        <v>2344</v>
      </c>
      <c r="G18" s="0" t="s">
        <v>1489</v>
      </c>
    </row>
    <row customHeight="1" ht="11.25">
      <c r="A19" s="0" t="s">
        <v>16</v>
      </c>
      <c r="B19" s="0" t="s">
        <v>99</v>
      </c>
      <c r="C19" s="0" t="s">
        <v>2340</v>
      </c>
      <c r="D19" s="0" t="s">
        <v>2375</v>
      </c>
      <c r="E19" s="0" t="s">
        <v>2376</v>
      </c>
      <c r="F19" s="0" t="s">
        <v>2344</v>
      </c>
      <c r="G19" s="0" t="s">
        <v>1503</v>
      </c>
    </row>
    <row customHeight="1" ht="11.25">
      <c r="A20" s="0" t="s">
        <v>16</v>
      </c>
      <c r="B20" s="0" t="s">
        <v>99</v>
      </c>
      <c r="C20" s="0" t="s">
        <v>2340</v>
      </c>
      <c r="D20" s="0" t="s">
        <v>2377</v>
      </c>
      <c r="E20" s="0" t="s">
        <v>2378</v>
      </c>
      <c r="F20" s="0" t="s">
        <v>2344</v>
      </c>
      <c r="G20" s="0" t="s">
        <v>1515</v>
      </c>
    </row>
    <row customHeight="1" ht="11.25">
      <c r="A21" s="0" t="s">
        <v>16</v>
      </c>
      <c r="B21" s="0" t="s">
        <v>99</v>
      </c>
      <c r="C21" s="0" t="s">
        <v>2340</v>
      </c>
      <c r="D21" s="0" t="s">
        <v>2379</v>
      </c>
      <c r="E21" s="0" t="s">
        <v>2380</v>
      </c>
      <c r="F21" s="0" t="s">
        <v>2344</v>
      </c>
      <c r="G21" s="0" t="s">
        <v>1524</v>
      </c>
    </row>
    <row customHeight="1" ht="11.25">
      <c r="A22" s="0" t="s">
        <v>16</v>
      </c>
      <c r="B22" s="0" t="s">
        <v>99</v>
      </c>
      <c r="C22" s="0" t="s">
        <v>2340</v>
      </c>
      <c r="D22" s="0" t="s">
        <v>2381</v>
      </c>
      <c r="E22" s="0" t="s">
        <v>2382</v>
      </c>
      <c r="F22" s="0" t="s">
        <v>2344</v>
      </c>
      <c r="G22" s="0" t="s">
        <v>1540</v>
      </c>
    </row>
    <row customHeight="1" ht="11.25">
      <c r="A23" s="0" t="s">
        <v>16</v>
      </c>
      <c r="B23" s="0" t="s">
        <v>2383</v>
      </c>
      <c r="C23" s="0" t="s">
        <v>2384</v>
      </c>
      <c r="D23" s="0" t="s">
        <v>2383</v>
      </c>
      <c r="E23" s="0" t="s">
        <v>2384</v>
      </c>
      <c r="F23" s="0" t="s">
        <v>2385</v>
      </c>
      <c r="G23" s="0" t="s">
        <v>1547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46C7E-2379-2A42-623F-0.BF24D8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2415</v>
      </c>
      <c r="B1" s="837" t="s">
        <v>2416</v>
      </c>
      <c r="C1" s="837" t="s">
        <v>1176</v>
      </c>
    </row>
    <row customHeight="1" ht="11.25">
      <c r="A2" s="837">
        <v>4189678</v>
      </c>
      <c r="B2" s="837" t="s">
        <v>2417</v>
      </c>
      <c r="C2" s="837" t="s">
        <v>2418</v>
      </c>
    </row>
    <row customHeight="1" ht="11.25">
      <c r="A3" s="837">
        <v>4190415</v>
      </c>
      <c r="B3" s="837" t="s">
        <v>2419</v>
      </c>
      <c r="C3" s="837" t="s">
        <v>2418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F1FA2-D213-8D95-52C6-0.C57CC9A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2420</v>
      </c>
      <c r="B1" s="165" t="s">
        <v>2421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8720D-7D3F-8469-5BE1-0.E0EF966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2422</v>
      </c>
      <c r="B1" s="0" t="b">
        <v>1</v>
      </c>
    </row>
    <row customHeight="1" ht="11.25">
      <c r="A2" s="0" t="s">
        <v>2423</v>
      </c>
      <c r="B2" s="0" t="b">
        <v>0</v>
      </c>
    </row>
    <row customHeight="1" ht="11.25">
      <c r="A3" s="0" t="s">
        <v>2424</v>
      </c>
      <c r="B3" s="0" t="b">
        <v>0</v>
      </c>
    </row>
    <row customHeight="1" ht="11.25">
      <c r="A4" s="0" t="s">
        <v>2425</v>
      </c>
      <c r="B4" s="0" t="b">
        <v>0</v>
      </c>
    </row>
    <row customHeight="1" ht="11.25">
      <c r="A5" s="0" t="s">
        <v>2426</v>
      </c>
      <c r="B5" s="0" t="b">
        <v>0</v>
      </c>
    </row>
    <row customHeight="1" ht="11.25">
      <c r="A6" s="0" t="s">
        <v>2427</v>
      </c>
      <c r="B6" s="0" t="b">
        <v>1</v>
      </c>
    </row>
    <row customHeight="1" ht="11.25">
      <c r="A7" s="0" t="s">
        <v>2428</v>
      </c>
      <c r="B7" s="0" t="b">
        <v>0</v>
      </c>
    </row>
    <row customHeight="1" ht="11.25">
      <c r="A8" s="0" t="s">
        <v>2429</v>
      </c>
      <c r="B8" s="0" t="b">
        <v>0</v>
      </c>
    </row>
    <row customHeight="1" ht="11.25">
      <c r="A9" s="0" t="s">
        <v>2430</v>
      </c>
      <c r="B9" s="0" t="b">
        <v>0</v>
      </c>
    </row>
    <row customHeight="1" ht="11.25">
      <c r="A10" s="0" t="s">
        <v>2431</v>
      </c>
      <c r="B10" s="0" t="b">
        <v>0</v>
      </c>
    </row>
    <row customHeight="1" ht="11.25">
      <c r="A11" s="0" t="s">
        <v>2432</v>
      </c>
      <c r="B11" s="0" t="b">
        <v>0</v>
      </c>
    </row>
    <row customHeight="1" ht="11.25">
      <c r="A12" s="0" t="s">
        <v>2433</v>
      </c>
      <c r="B12" s="0" t="b">
        <v>0</v>
      </c>
    </row>
    <row customHeight="1" ht="11.25">
      <c r="A13" s="0" t="s">
        <v>2434</v>
      </c>
      <c r="B13" s="0" t="b">
        <v>0</v>
      </c>
    </row>
    <row customHeight="1" ht="11.25">
      <c r="A14" s="0" t="s">
        <v>2435</v>
      </c>
      <c r="B14" s="0" t="b">
        <v>1</v>
      </c>
    </row>
    <row customHeight="1" ht="11.25">
      <c r="A15" s="0" t="s">
        <v>2436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B38CA-29D3-D754-7E51-0.1B19AC1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AF351-9E52-6DC5-2FCE-0.B9747E6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2437</v>
      </c>
      <c r="B1" s="69" t="s">
        <v>2438</v>
      </c>
    </row>
    <row customHeight="1" ht="11.25">
      <c r="A2" s="66" t="s">
        <v>2439</v>
      </c>
      <c r="B2" s="66" t="s">
        <v>2440</v>
      </c>
    </row>
    <row customHeight="1" ht="11.25">
      <c r="A3" s="66" t="s">
        <v>2441</v>
      </c>
      <c r="B3" s="66" t="s">
        <v>2442</v>
      </c>
    </row>
    <row customHeight="1" ht="11.25">
      <c r="A4" s="66" t="s">
        <v>2443</v>
      </c>
      <c r="B4" s="66" t="s">
        <v>2444</v>
      </c>
    </row>
    <row customHeight="1" ht="11.25">
      <c r="A5" s="66" t="s">
        <v>2445</v>
      </c>
      <c r="B5" s="66" t="s">
        <v>2446</v>
      </c>
    </row>
    <row customHeight="1" ht="11.25">
      <c r="A6" s="66" t="s">
        <v>2447</v>
      </c>
      <c r="B6" s="66" t="s">
        <v>2448</v>
      </c>
    </row>
    <row customHeight="1" ht="11.25">
      <c r="A7" s="66" t="s">
        <v>2449</v>
      </c>
      <c r="B7" s="66" t="s">
        <v>2450</v>
      </c>
    </row>
    <row customHeight="1" ht="11.25">
      <c r="A8" s="66" t="s">
        <v>2451</v>
      </c>
      <c r="B8" s="66" t="s">
        <v>2452</v>
      </c>
    </row>
    <row customHeight="1" ht="11.25">
      <c r="A9" s="66" t="s">
        <v>2453</v>
      </c>
      <c r="B9" s="66" t="s">
        <v>2454</v>
      </c>
    </row>
    <row customHeight="1" ht="11.25">
      <c r="A10" s="66" t="s">
        <v>2455</v>
      </c>
      <c r="B10" s="66" t="s">
        <v>2456</v>
      </c>
    </row>
    <row customHeight="1" ht="11.25">
      <c r="A11" s="66" t="s">
        <v>2457</v>
      </c>
      <c r="B11" s="66" t="s">
        <v>2458</v>
      </c>
    </row>
    <row customHeight="1" ht="11.25">
      <c r="A12" s="66" t="s">
        <v>2459</v>
      </c>
      <c r="B12" s="66" t="s">
        <v>2460</v>
      </c>
    </row>
    <row customHeight="1" ht="11.25">
      <c r="A13" s="66" t="s">
        <v>2461</v>
      </c>
      <c r="B13" s="66" t="s">
        <v>2462</v>
      </c>
    </row>
    <row customHeight="1" ht="11.25">
      <c r="A14" s="66" t="s">
        <v>2463</v>
      </c>
      <c r="B14" s="66" t="s">
        <v>2464</v>
      </c>
    </row>
    <row customHeight="1" ht="11.25">
      <c r="A15" s="66" t="s">
        <v>2465</v>
      </c>
      <c r="B15" s="66" t="s">
        <v>2466</v>
      </c>
    </row>
    <row customHeight="1" ht="11.25">
      <c r="A16" s="66" t="s">
        <v>2467</v>
      </c>
      <c r="B16" s="66" t="s">
        <v>2468</v>
      </c>
    </row>
    <row customHeight="1" ht="11.25">
      <c r="A17" s="66" t="s">
        <v>2469</v>
      </c>
      <c r="B17" s="66" t="s">
        <v>2470</v>
      </c>
    </row>
    <row customHeight="1" ht="11.25">
      <c r="A18" s="66" t="s">
        <v>2471</v>
      </c>
      <c r="B18" s="66" t="s">
        <v>2472</v>
      </c>
    </row>
    <row customHeight="1" ht="11.25">
      <c r="A19" s="66" t="s">
        <v>2473</v>
      </c>
      <c r="B19" s="66" t="s">
        <v>2474</v>
      </c>
    </row>
    <row customHeight="1" ht="11.25">
      <c r="A20" s="66" t="s">
        <v>2475</v>
      </c>
      <c r="B20" s="66" t="s">
        <v>2476</v>
      </c>
    </row>
    <row customHeight="1" ht="11.25">
      <c r="A21" s="66" t="s">
        <v>2477</v>
      </c>
      <c r="B21" s="66" t="s">
        <v>2478</v>
      </c>
    </row>
    <row customHeight="1" ht="11.25">
      <c r="A22" s="66" t="s">
        <v>2479</v>
      </c>
      <c r="B22" s="66" t="s">
        <v>2480</v>
      </c>
    </row>
    <row customHeight="1" ht="11.25">
      <c r="A23" s="66" t="s">
        <v>2481</v>
      </c>
      <c r="B23" s="66" t="s">
        <v>2482</v>
      </c>
    </row>
    <row customHeight="1" ht="11.25">
      <c r="A24" s="66" t="s">
        <v>2483</v>
      </c>
      <c r="B24" s="66" t="s">
        <v>2484</v>
      </c>
    </row>
    <row customHeight="1" ht="11.25">
      <c r="A25" s="66" t="s">
        <v>2485</v>
      </c>
      <c r="B25" s="66" t="s">
        <v>2486</v>
      </c>
    </row>
    <row customHeight="1" ht="11.25">
      <c r="A26" s="66" t="s">
        <v>2487</v>
      </c>
      <c r="B26" s="66" t="s">
        <v>2488</v>
      </c>
    </row>
    <row customHeight="1" ht="11.25">
      <c r="A27" s="66" t="s">
        <v>2489</v>
      </c>
      <c r="B27" s="66" t="s">
        <v>2490</v>
      </c>
    </row>
    <row customHeight="1" ht="11.25">
      <c r="A28" s="66" t="s">
        <v>2491</v>
      </c>
      <c r="B28" s="66" t="s">
        <v>2492</v>
      </c>
    </row>
    <row customHeight="1" ht="11.25">
      <c r="A29" s="66" t="s">
        <v>2493</v>
      </c>
      <c r="B29" s="66" t="s">
        <v>2494</v>
      </c>
    </row>
    <row customHeight="1" ht="11.25">
      <c r="A30" s="66" t="s">
        <v>2495</v>
      </c>
      <c r="B30" s="66" t="s">
        <v>2496</v>
      </c>
    </row>
    <row customHeight="1" ht="11.25">
      <c r="A31" s="66" t="s">
        <v>2497</v>
      </c>
      <c r="B31" s="66" t="s">
        <v>2498</v>
      </c>
    </row>
    <row customHeight="1" ht="11.25">
      <c r="A32" s="66" t="s">
        <v>2499</v>
      </c>
      <c r="B32" s="66" t="s">
        <v>2500</v>
      </c>
    </row>
    <row customHeight="1" ht="11.25">
      <c r="A33" s="66" t="s">
        <v>2501</v>
      </c>
      <c r="B33" s="66" t="s">
        <v>2502</v>
      </c>
    </row>
    <row customHeight="1" ht="11.25">
      <c r="A34" s="66" t="s">
        <v>2503</v>
      </c>
      <c r="B34" s="66" t="s">
        <v>2504</v>
      </c>
    </row>
    <row customHeight="1" ht="11.25">
      <c r="A35" s="66" t="s">
        <v>2505</v>
      </c>
      <c r="B35" s="66" t="s">
        <v>2506</v>
      </c>
    </row>
    <row customHeight="1" ht="11.25">
      <c r="A36" s="66" t="s">
        <v>2507</v>
      </c>
      <c r="B36" s="66" t="s">
        <v>2508</v>
      </c>
    </row>
    <row customHeight="1" ht="11.25">
      <c r="A37" s="66" t="s">
        <v>2509</v>
      </c>
      <c r="B37" s="66" t="s">
        <v>2510</v>
      </c>
    </row>
    <row customHeight="1" ht="11.25">
      <c r="A38" s="66" t="s">
        <v>2511</v>
      </c>
      <c r="B38" s="66" t="s">
        <v>2512</v>
      </c>
    </row>
    <row customHeight="1" ht="11.25">
      <c r="A39" s="66" t="s">
        <v>2513</v>
      </c>
      <c r="B39" s="66" t="s">
        <v>2514</v>
      </c>
    </row>
    <row customHeight="1" ht="11.25">
      <c r="A40" s="66" t="s">
        <v>2515</v>
      </c>
      <c r="B40" s="66" t="s">
        <v>2516</v>
      </c>
    </row>
    <row customHeight="1" ht="11.25">
      <c r="A41" s="66" t="s">
        <v>2517</v>
      </c>
      <c r="B41" s="66" t="s">
        <v>2518</v>
      </c>
    </row>
    <row customHeight="1" ht="11.25">
      <c r="A42" s="66" t="s">
        <v>2519</v>
      </c>
      <c r="B42" s="66" t="s">
        <v>2520</v>
      </c>
    </row>
    <row customHeight="1" ht="11.25">
      <c r="A43" s="66" t="s">
        <v>2521</v>
      </c>
      <c r="B43" s="66" t="s">
        <v>2522</v>
      </c>
    </row>
    <row customHeight="1" ht="11.25">
      <c r="A44" s="66" t="s">
        <v>2523</v>
      </c>
      <c r="B44" s="66" t="s">
        <v>2524</v>
      </c>
    </row>
    <row customHeight="1" ht="11.25">
      <c r="A45" s="66" t="s">
        <v>2525</v>
      </c>
      <c r="B45" s="66" t="s">
        <v>2526</v>
      </c>
    </row>
    <row customHeight="1" ht="11.25">
      <c r="A46" s="66" t="s">
        <v>2527</v>
      </c>
      <c r="B46" s="66" t="s">
        <v>2528</v>
      </c>
    </row>
    <row customHeight="1" ht="11.25">
      <c r="A47" s="66" t="s">
        <v>2529</v>
      </c>
      <c r="B47" s="66" t="s">
        <v>2530</v>
      </c>
    </row>
    <row customHeight="1" ht="11.25">
      <c r="A48" s="66" t="s">
        <v>2531</v>
      </c>
      <c r="B48" s="66" t="s">
        <v>2532</v>
      </c>
    </row>
    <row customHeight="1" ht="11.25">
      <c r="A49" s="66" t="s">
        <v>2533</v>
      </c>
      <c r="B49" s="66" t="s">
        <v>2534</v>
      </c>
    </row>
    <row customHeight="1" ht="11.25">
      <c r="A50" s="66" t="s">
        <v>2535</v>
      </c>
      <c r="B50" s="66" t="s">
        <v>2536</v>
      </c>
    </row>
    <row customHeight="1" ht="11.25">
      <c r="A51" s="66" t="s">
        <v>2537</v>
      </c>
      <c r="B51" s="66" t="s">
        <v>2538</v>
      </c>
    </row>
    <row customHeight="1" ht="11.25">
      <c r="A52" s="66" t="s">
        <v>2539</v>
      </c>
      <c r="B52" s="66" t="s">
        <v>2540</v>
      </c>
    </row>
    <row customHeight="1" ht="11.25">
      <c r="A53" s="66" t="s">
        <v>2541</v>
      </c>
      <c r="B53" s="66" t="s">
        <v>2542</v>
      </c>
    </row>
    <row customHeight="1" ht="11.25">
      <c r="A54" s="66" t="s">
        <v>2543</v>
      </c>
      <c r="B54" s="66" t="s">
        <v>2544</v>
      </c>
    </row>
    <row customHeight="1" ht="11.25">
      <c r="A55" s="66" t="s">
        <v>2545</v>
      </c>
      <c r="B55" s="66" t="s">
        <v>2546</v>
      </c>
    </row>
    <row customHeight="1" ht="11.25">
      <c r="A56" s="66" t="s">
        <v>2547</v>
      </c>
      <c r="B56" s="66" t="s">
        <v>2548</v>
      </c>
    </row>
    <row customHeight="1" ht="11.25">
      <c r="A57" s="66" t="s">
        <v>2549</v>
      </c>
      <c r="B57" s="66" t="s">
        <v>2550</v>
      </c>
    </row>
    <row customHeight="1" ht="11.25">
      <c r="A58" s="66" t="s">
        <v>2551</v>
      </c>
      <c r="B58" s="66" t="s">
        <v>2552</v>
      </c>
    </row>
    <row customHeight="1" ht="11.25">
      <c r="A59" s="66" t="s">
        <v>2553</v>
      </c>
      <c r="B59" s="66" t="s">
        <v>2554</v>
      </c>
    </row>
    <row customHeight="1" ht="11.25">
      <c r="A60" s="66" t="s">
        <v>2555</v>
      </c>
      <c r="B60" s="66" t="s">
        <v>2556</v>
      </c>
    </row>
    <row customHeight="1" ht="11.25">
      <c r="A61" s="66"/>
      <c r="B61" s="66" t="s">
        <v>2557</v>
      </c>
    </row>
    <row customHeight="1" ht="11.25">
      <c r="A62" s="66"/>
      <c r="B62" s="66" t="s">
        <v>2558</v>
      </c>
    </row>
    <row customHeight="1" ht="11.25">
      <c r="A63" s="66"/>
      <c r="B63" s="66" t="s">
        <v>2559</v>
      </c>
    </row>
    <row customHeight="1" ht="11.25">
      <c r="A64" s="66"/>
      <c r="B64" s="66" t="s">
        <v>2560</v>
      </c>
    </row>
    <row customHeight="1" ht="11.25">
      <c r="A65" s="66"/>
      <c r="B65" s="66" t="s">
        <v>2561</v>
      </c>
    </row>
    <row customHeight="1" ht="11.25">
      <c r="A66" s="66"/>
      <c r="B66" s="66" t="s">
        <v>2562</v>
      </c>
    </row>
    <row customHeight="1" ht="11.25">
      <c r="A67" s="66"/>
      <c r="B67" s="66" t="s">
        <v>2563</v>
      </c>
    </row>
    <row customHeight="1" ht="11.25">
      <c r="A68" s="66"/>
      <c r="B68" s="66" t="s">
        <v>2564</v>
      </c>
    </row>
    <row customHeight="1" ht="11.25">
      <c r="A69" s="66"/>
      <c r="B69" s="66" t="s">
        <v>2565</v>
      </c>
    </row>
    <row customHeight="1" ht="11.25">
      <c r="A70" s="66"/>
      <c r="B70" s="66" t="s">
        <v>2566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32F0C-D37A-6A33-C9FB-0.FD058DA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2567</v>
      </c>
    </row>
    <row customHeight="1" ht="90">
      <c r="B2" s="96" t="s">
        <v>2568</v>
      </c>
    </row>
    <row customHeight="1" ht="67.5">
      <c r="B3" s="96" t="s">
        <v>2569</v>
      </c>
    </row>
    <row customHeight="1" ht="33.75">
      <c r="B4" s="96" t="s">
        <v>2570</v>
      </c>
    </row>
    <row customHeight="1" ht="11.25">
      <c r="B5" s="96" t="s">
        <v>2571</v>
      </c>
    </row>
    <row customHeight="1" ht="22.5">
      <c r="B6" s="96" t="s">
        <v>2572</v>
      </c>
    </row>
    <row customHeight="1" ht="22.5">
      <c r="B7" s="96" t="s">
        <v>2573</v>
      </c>
    </row>
    <row customHeight="1" ht="22.5">
      <c r="B8" s="96" t="s">
        <v>2574</v>
      </c>
    </row>
    <row customHeight="1" ht="22.5">
      <c r="B9" s="96" t="s">
        <v>2575</v>
      </c>
    </row>
    <row customHeight="1" ht="56.25">
      <c r="B10" s="96" t="s">
        <v>2576</v>
      </c>
    </row>
    <row customHeight="1" ht="12.75">
      <c r="B11" s="161" t="s">
        <v>2577</v>
      </c>
    </row>
    <row customHeight="1" ht="11.25">
      <c r="B12" s="95" t="s">
        <v>2578</v>
      </c>
    </row>
    <row customHeight="1" ht="22.5">
      <c r="B13" s="96" t="s">
        <v>2579</v>
      </c>
    </row>
    <row customHeight="1" ht="67.5">
      <c r="B14" s="96" t="s">
        <v>2580</v>
      </c>
    </row>
    <row customHeight="1" ht="22.5">
      <c r="B15" s="96" t="s">
        <v>2581</v>
      </c>
    </row>
    <row customHeight="1" ht="11.25">
      <c r="B16" s="95" t="s">
        <v>2582</v>
      </c>
      <c r="D16" s="102"/>
    </row>
    <row customHeight="1" ht="33.75">
      <c r="B17" s="96" t="s">
        <v>2583</v>
      </c>
    </row>
    <row customHeight="1" ht="33.75">
      <c r="B18" s="96" t="s">
        <v>2584</v>
      </c>
    </row>
    <row customHeight="1" ht="11.25">
      <c r="B19" s="96" t="s">
        <v>2585</v>
      </c>
    </row>
    <row customHeight="1" ht="33.75">
      <c r="B20" s="96" t="s">
        <v>2586</v>
      </c>
    </row>
    <row customHeight="1" ht="11.25">
      <c r="B21" s="95" t="s">
        <v>2587</v>
      </c>
    </row>
    <row customHeight="1" ht="11.25">
      <c r="B22" s="96" t="s">
        <v>2588</v>
      </c>
    </row>
    <row r="24" customHeight="1" ht="22.5">
      <c r="B24" s="163" t="s">
        <v>2589</v>
      </c>
    </row>
    <row r="26" customHeight="1" ht="11.25">
      <c r="B26" s="95" t="s">
        <v>2590</v>
      </c>
    </row>
    <row customHeight="1" ht="22.5">
      <c r="B27" s="162" t="s">
        <v>399</v>
      </c>
    </row>
    <row customHeight="1" ht="56.25">
      <c r="B28" s="162" t="s">
        <v>2591</v>
      </c>
    </row>
    <row customHeight="1" ht="11.25">
      <c r="B29" s="212" t="s">
        <v>2592</v>
      </c>
    </row>
    <row customHeight="1" ht="22.5">
      <c r="B30" s="162" t="s">
        <v>2593</v>
      </c>
    </row>
    <row r="32" customHeight="1" ht="11.25">
      <c r="A32" s="190"/>
      <c r="B32" s="191" t="s">
        <v>2594</v>
      </c>
    </row>
    <row customHeight="1" ht="14.25">
      <c r="A33" s="192">
        <v>1</v>
      </c>
      <c r="B33" s="193" t="s">
        <v>2595</v>
      </c>
    </row>
    <row customHeight="1" ht="14.25">
      <c r="A34" s="192">
        <v>2</v>
      </c>
      <c r="B34" s="193" t="s">
        <v>2596</v>
      </c>
    </row>
    <row customHeight="1" ht="11.25">
      <c r="B35" s="191" t="s">
        <v>2597</v>
      </c>
    </row>
    <row customHeight="1" ht="11.25">
      <c r="B36" s="193" t="s">
        <v>2598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DF5EB-782D-A54E-82D8-0.25268A8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109</v>
      </c>
      <c r="E2" s="2237"/>
      <c r="F2" s="1627"/>
      <c r="G2" s="1622" t="s">
        <v>109</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ИМУП «ПОСЖИЛКОМСЕРВИС»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87</v>
      </c>
      <c r="E11" s="2225" t="s">
        <v>105</v>
      </c>
      <c r="F11" s="2194" t="s">
        <v>87</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